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file01\10武雄市\20企画部\23広報課\0001広報係\A＜総＞・3＜情報＞・7＜統計＞\★01_統計要覧\統計要覧H29年版\05_fix_原稿\HP用データ\"/>
    </mc:Choice>
  </mc:AlternateContent>
  <bookViews>
    <workbookView xWindow="0" yWindow="0" windowWidth="19200" windowHeight="6610"/>
  </bookViews>
  <sheets>
    <sheet name="２" sheetId="1" r:id="rId1"/>
  </sheets>
  <definedNames>
    <definedName name="_xlnm.Print_Area" localSheetId="0">'２'!$A$1:$BY$202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4" i="1" l="1"/>
  <c r="BG74" i="1"/>
  <c r="Y75" i="1"/>
  <c r="BG75" i="1"/>
  <c r="Y76" i="1"/>
  <c r="BG76" i="1"/>
  <c r="Y77" i="1"/>
  <c r="AW77" i="1"/>
  <c r="BG77" i="1" s="1"/>
  <c r="BB77" i="1"/>
  <c r="BM77" i="1"/>
  <c r="Y78" i="1"/>
  <c r="Y96" i="1" s="1"/>
  <c r="AW78" i="1"/>
  <c r="BG78" i="1" s="1"/>
  <c r="BB78" i="1"/>
  <c r="BM78" i="1"/>
  <c r="BM81" i="1" s="1"/>
  <c r="Y79" i="1"/>
  <c r="BG79" i="1"/>
  <c r="Y80" i="1"/>
  <c r="BG80" i="1"/>
  <c r="Y81" i="1"/>
  <c r="BB81" i="1"/>
  <c r="Y82" i="1"/>
  <c r="BG82" i="1"/>
  <c r="Y83" i="1"/>
  <c r="BG83" i="1"/>
  <c r="Y84" i="1"/>
  <c r="BG84" i="1"/>
  <c r="Y85" i="1"/>
  <c r="BG85" i="1"/>
  <c r="Y86" i="1"/>
  <c r="BG86" i="1"/>
  <c r="Y87" i="1"/>
  <c r="AW87" i="1"/>
  <c r="BB87" i="1"/>
  <c r="BG87" i="1"/>
  <c r="BM87" i="1"/>
  <c r="Y88" i="1"/>
  <c r="BG88" i="1"/>
  <c r="Y89" i="1"/>
  <c r="BG89" i="1"/>
  <c r="Y90" i="1"/>
  <c r="BG90" i="1"/>
  <c r="Y91" i="1"/>
  <c r="BG91" i="1"/>
  <c r="Y92" i="1"/>
  <c r="BG92" i="1"/>
  <c r="Y93" i="1"/>
  <c r="BG93" i="1"/>
  <c r="Y94" i="1"/>
  <c r="AW94" i="1"/>
  <c r="BB94" i="1"/>
  <c r="BG94" i="1"/>
  <c r="BM94" i="1"/>
  <c r="Y95" i="1"/>
  <c r="BG95" i="1"/>
  <c r="O96" i="1"/>
  <c r="T96" i="1"/>
  <c r="AE96" i="1"/>
  <c r="BG96" i="1"/>
  <c r="Y97" i="1"/>
  <c r="BG97" i="1"/>
  <c r="Y98" i="1"/>
  <c r="BG98" i="1"/>
  <c r="Y99" i="1"/>
  <c r="AW99" i="1"/>
  <c r="BB99" i="1"/>
  <c r="BG99" i="1"/>
  <c r="BM99" i="1"/>
  <c r="Y100" i="1"/>
  <c r="BG100" i="1"/>
  <c r="Y101" i="1"/>
  <c r="Y110" i="1" s="1"/>
  <c r="BG101" i="1"/>
  <c r="Y102" i="1"/>
  <c r="BG102" i="1"/>
  <c r="Y103" i="1"/>
  <c r="BG103" i="1"/>
  <c r="Y104" i="1"/>
  <c r="BG104" i="1"/>
  <c r="Y105" i="1"/>
  <c r="AW105" i="1"/>
  <c r="BG105" i="1" s="1"/>
  <c r="BB105" i="1"/>
  <c r="BM105" i="1"/>
  <c r="Y106" i="1"/>
  <c r="BG106" i="1"/>
  <c r="Y107" i="1"/>
  <c r="AW107" i="1"/>
  <c r="AW108" i="1" s="1"/>
  <c r="BB107" i="1"/>
  <c r="BM107" i="1"/>
  <c r="Y108" i="1"/>
  <c r="BB108" i="1"/>
  <c r="BM108" i="1"/>
  <c r="Y109" i="1"/>
  <c r="BG109" i="1"/>
  <c r="O110" i="1"/>
  <c r="T110" i="1"/>
  <c r="AE110" i="1"/>
  <c r="BG110" i="1"/>
  <c r="Y111" i="1"/>
  <c r="Y119" i="1" s="1"/>
  <c r="BG111" i="1"/>
  <c r="Y112" i="1"/>
  <c r="BG112" i="1"/>
  <c r="Y113" i="1"/>
  <c r="BG113" i="1"/>
  <c r="Y114" i="1"/>
  <c r="BG114" i="1"/>
  <c r="Y115" i="1"/>
  <c r="BG115" i="1"/>
  <c r="Y116" i="1"/>
  <c r="BG116" i="1"/>
  <c r="Y117" i="1"/>
  <c r="BG117" i="1"/>
  <c r="Y118" i="1"/>
  <c r="BG118" i="1"/>
  <c r="O119" i="1"/>
  <c r="T119" i="1"/>
  <c r="AE119" i="1"/>
  <c r="BG119" i="1"/>
  <c r="BG129" i="1" s="1"/>
  <c r="Y120" i="1"/>
  <c r="BG120" i="1"/>
  <c r="Y121" i="1"/>
  <c r="BG121" i="1"/>
  <c r="Y122" i="1"/>
  <c r="BG122" i="1"/>
  <c r="Y123" i="1"/>
  <c r="BG123" i="1"/>
  <c r="Y124" i="1"/>
  <c r="BG124" i="1"/>
  <c r="Y125" i="1"/>
  <c r="BG125" i="1"/>
  <c r="Y126" i="1"/>
  <c r="BG126" i="1"/>
  <c r="Y127" i="1"/>
  <c r="BG127" i="1"/>
  <c r="Y128" i="1"/>
  <c r="BG128" i="1"/>
  <c r="Y129" i="1"/>
  <c r="AW129" i="1"/>
  <c r="AW130" i="1" s="1"/>
  <c r="BB129" i="1"/>
  <c r="BM129" i="1"/>
  <c r="Y130" i="1"/>
  <c r="Y135" i="1" s="1"/>
  <c r="BB130" i="1"/>
  <c r="BM130" i="1"/>
  <c r="Y131" i="1"/>
  <c r="Y132" i="1"/>
  <c r="Y133" i="1"/>
  <c r="Y134" i="1"/>
  <c r="O135" i="1"/>
  <c r="T135" i="1"/>
  <c r="AE135" i="1"/>
  <c r="R140" i="1"/>
  <c r="X140" i="1"/>
  <c r="AD140" i="1"/>
  <c r="AD142" i="1" s="1"/>
  <c r="AJ140" i="1"/>
  <c r="AP140" i="1"/>
  <c r="AV140" i="1"/>
  <c r="BB140" i="1"/>
  <c r="BB142" i="1" s="1"/>
  <c r="BH140" i="1"/>
  <c r="BN140" i="1"/>
  <c r="BT140" i="1"/>
  <c r="R141" i="1"/>
  <c r="X141" i="1"/>
  <c r="AD141" i="1"/>
  <c r="AJ141" i="1"/>
  <c r="AJ142" i="1" s="1"/>
  <c r="AP141" i="1"/>
  <c r="AV141" i="1"/>
  <c r="BB141" i="1"/>
  <c r="BH141" i="1"/>
  <c r="BH142" i="1" s="1"/>
  <c r="BN141" i="1"/>
  <c r="BT141" i="1"/>
  <c r="R142" i="1"/>
  <c r="X142" i="1"/>
  <c r="AP142" i="1"/>
  <c r="AV142" i="1"/>
  <c r="BN142" i="1"/>
  <c r="BT142" i="1"/>
  <c r="R145" i="1"/>
  <c r="X145" i="1"/>
  <c r="AD145" i="1"/>
  <c r="AJ145" i="1"/>
  <c r="AP145" i="1"/>
  <c r="AV145" i="1"/>
  <c r="BB145" i="1"/>
  <c r="BH145" i="1"/>
  <c r="BN145" i="1"/>
  <c r="BT145" i="1"/>
  <c r="R148" i="1"/>
  <c r="X148" i="1"/>
  <c r="AD148" i="1"/>
  <c r="AJ148" i="1"/>
  <c r="AP148" i="1"/>
  <c r="AV148" i="1"/>
  <c r="BB148" i="1"/>
  <c r="BH148" i="1"/>
  <c r="BN148" i="1"/>
  <c r="BT148" i="1"/>
  <c r="R151" i="1"/>
  <c r="X151" i="1"/>
  <c r="AD151" i="1"/>
  <c r="AJ151" i="1"/>
  <c r="AP151" i="1"/>
  <c r="AV151" i="1"/>
  <c r="BB151" i="1"/>
  <c r="BH151" i="1"/>
  <c r="BN151" i="1"/>
  <c r="BT151" i="1"/>
  <c r="R154" i="1"/>
  <c r="X154" i="1"/>
  <c r="AD154" i="1"/>
  <c r="AJ154" i="1"/>
  <c r="AP154" i="1"/>
  <c r="AV154" i="1"/>
  <c r="BB154" i="1"/>
  <c r="BH154" i="1"/>
  <c r="BN154" i="1"/>
  <c r="BT154" i="1"/>
  <c r="R157" i="1"/>
  <c r="X157" i="1"/>
  <c r="AD157" i="1"/>
  <c r="AJ157" i="1"/>
  <c r="AP157" i="1"/>
  <c r="AV157" i="1"/>
  <c r="BB157" i="1"/>
  <c r="BH157" i="1"/>
  <c r="BN157" i="1"/>
  <c r="BT157" i="1"/>
  <c r="R160" i="1"/>
  <c r="X160" i="1"/>
  <c r="AD160" i="1"/>
  <c r="AJ160" i="1"/>
  <c r="AP160" i="1"/>
  <c r="AV160" i="1"/>
  <c r="BB160" i="1"/>
  <c r="BH160" i="1"/>
  <c r="BN160" i="1"/>
  <c r="BT160" i="1"/>
  <c r="R163" i="1"/>
  <c r="X163" i="1"/>
  <c r="AD163" i="1"/>
  <c r="AJ163" i="1"/>
  <c r="AP163" i="1"/>
  <c r="AV163" i="1"/>
  <c r="BB163" i="1"/>
  <c r="BH163" i="1"/>
  <c r="BN163" i="1"/>
  <c r="BT163" i="1"/>
  <c r="R166" i="1"/>
  <c r="X166" i="1"/>
  <c r="AD166" i="1"/>
  <c r="AJ166" i="1"/>
  <c r="AP166" i="1"/>
  <c r="AV166" i="1"/>
  <c r="BB166" i="1"/>
  <c r="BH166" i="1"/>
  <c r="BN166" i="1"/>
  <c r="BT166" i="1"/>
  <c r="R169" i="1"/>
  <c r="X169" i="1"/>
  <c r="AD169" i="1"/>
  <c r="AJ169" i="1"/>
  <c r="AP169" i="1"/>
  <c r="AV169" i="1"/>
  <c r="BB169" i="1"/>
  <c r="BH169" i="1"/>
  <c r="BN169" i="1"/>
  <c r="BT169" i="1"/>
  <c r="L172" i="1"/>
  <c r="R172" i="1"/>
  <c r="R174" i="1" s="1"/>
  <c r="X172" i="1"/>
  <c r="AD172" i="1"/>
  <c r="AJ172" i="1"/>
  <c r="AP172" i="1"/>
  <c r="AP174" i="1" s="1"/>
  <c r="AV172" i="1"/>
  <c r="L173" i="1"/>
  <c r="R173" i="1"/>
  <c r="X173" i="1"/>
  <c r="X174" i="1" s="1"/>
  <c r="AD173" i="1"/>
  <c r="AJ173" i="1"/>
  <c r="AP173" i="1"/>
  <c r="AV173" i="1"/>
  <c r="AV174" i="1" s="1"/>
  <c r="L174" i="1"/>
  <c r="AD174" i="1"/>
  <c r="AJ174" i="1"/>
  <c r="BB175" i="1"/>
  <c r="BB172" i="1" s="1"/>
  <c r="BB174" i="1" s="1"/>
  <c r="BH175" i="1"/>
  <c r="BN175" i="1"/>
  <c r="BB176" i="1"/>
  <c r="BB173" i="1" s="1"/>
  <c r="BH176" i="1"/>
  <c r="BH173" i="1" s="1"/>
  <c r="BN176" i="1"/>
  <c r="BN173" i="1" s="1"/>
  <c r="L177" i="1"/>
  <c r="R177" i="1"/>
  <c r="X177" i="1"/>
  <c r="AD177" i="1"/>
  <c r="AJ177" i="1"/>
  <c r="AP177" i="1"/>
  <c r="AV177" i="1"/>
  <c r="BH177" i="1"/>
  <c r="BN177" i="1"/>
  <c r="BB178" i="1"/>
  <c r="BH178" i="1"/>
  <c r="L146" i="1" s="1"/>
  <c r="BN178" i="1"/>
  <c r="BT178" i="1"/>
  <c r="BB179" i="1"/>
  <c r="BH179" i="1"/>
  <c r="L147" i="1" s="1"/>
  <c r="BN179" i="1"/>
  <c r="BT179" i="1"/>
  <c r="L180" i="1"/>
  <c r="R180" i="1"/>
  <c r="X180" i="1"/>
  <c r="AD180" i="1"/>
  <c r="AJ180" i="1"/>
  <c r="AP180" i="1"/>
  <c r="AV180" i="1"/>
  <c r="BB180" i="1"/>
  <c r="BN180" i="1"/>
  <c r="BT180" i="1"/>
  <c r="BB181" i="1"/>
  <c r="BH181" i="1"/>
  <c r="BN181" i="1"/>
  <c r="L149" i="1" s="1"/>
  <c r="BT181" i="1"/>
  <c r="BB182" i="1"/>
  <c r="BH182" i="1"/>
  <c r="L150" i="1" s="1"/>
  <c r="BN182" i="1"/>
  <c r="BT182" i="1"/>
  <c r="L183" i="1"/>
  <c r="R183" i="1"/>
  <c r="X183" i="1"/>
  <c r="AD183" i="1"/>
  <c r="AJ183" i="1"/>
  <c r="AP183" i="1"/>
  <c r="AV183" i="1"/>
  <c r="BB183" i="1"/>
  <c r="BH183" i="1"/>
  <c r="BT183" i="1"/>
  <c r="BB184" i="1"/>
  <c r="BH184" i="1"/>
  <c r="L152" i="1" s="1"/>
  <c r="BN184" i="1"/>
  <c r="BT184" i="1"/>
  <c r="BT186" i="1" s="1"/>
  <c r="BB185" i="1"/>
  <c r="BH185" i="1"/>
  <c r="L153" i="1" s="1"/>
  <c r="BN185" i="1"/>
  <c r="BT185" i="1"/>
  <c r="L186" i="1"/>
  <c r="R186" i="1"/>
  <c r="X186" i="1"/>
  <c r="AD186" i="1"/>
  <c r="AJ186" i="1"/>
  <c r="AP186" i="1"/>
  <c r="AV186" i="1"/>
  <c r="BB186" i="1"/>
  <c r="BH186" i="1"/>
  <c r="BN186" i="1"/>
  <c r="BB187" i="1"/>
  <c r="BT187" i="1" s="1"/>
  <c r="BH187" i="1"/>
  <c r="L155" i="1" s="1"/>
  <c r="BN187" i="1"/>
  <c r="BB188" i="1"/>
  <c r="BT188" i="1" s="1"/>
  <c r="BH188" i="1"/>
  <c r="BN188" i="1"/>
  <c r="L189" i="1"/>
  <c r="R189" i="1"/>
  <c r="X189" i="1"/>
  <c r="AD189" i="1"/>
  <c r="AJ189" i="1"/>
  <c r="AP189" i="1"/>
  <c r="AV189" i="1"/>
  <c r="BH189" i="1"/>
  <c r="BN189" i="1"/>
  <c r="BB190" i="1"/>
  <c r="BH190" i="1"/>
  <c r="L158" i="1" s="1"/>
  <c r="BN190" i="1"/>
  <c r="BT190" i="1"/>
  <c r="BB191" i="1"/>
  <c r="BH191" i="1"/>
  <c r="L159" i="1" s="1"/>
  <c r="BN191" i="1"/>
  <c r="BT191" i="1"/>
  <c r="L192" i="1"/>
  <c r="R192" i="1"/>
  <c r="X192" i="1"/>
  <c r="AD192" i="1"/>
  <c r="AJ192" i="1"/>
  <c r="AP192" i="1"/>
  <c r="AV192" i="1"/>
  <c r="BB192" i="1"/>
  <c r="BN192" i="1"/>
  <c r="BT192" i="1"/>
  <c r="BB193" i="1"/>
  <c r="BH193" i="1"/>
  <c r="BN193" i="1"/>
  <c r="L161" i="1" s="1"/>
  <c r="L163" i="1" s="1"/>
  <c r="BT193" i="1"/>
  <c r="BB194" i="1"/>
  <c r="BH194" i="1"/>
  <c r="L162" i="1" s="1"/>
  <c r="BN194" i="1"/>
  <c r="BT194" i="1"/>
  <c r="L195" i="1"/>
  <c r="R195" i="1"/>
  <c r="X195" i="1"/>
  <c r="AD195" i="1"/>
  <c r="AJ195" i="1"/>
  <c r="AP195" i="1"/>
  <c r="AV195" i="1"/>
  <c r="BB195" i="1"/>
  <c r="BH195" i="1"/>
  <c r="BT195" i="1"/>
  <c r="BB196" i="1"/>
  <c r="BH196" i="1"/>
  <c r="L164" i="1" s="1"/>
  <c r="BN196" i="1"/>
  <c r="BT196" i="1"/>
  <c r="BT198" i="1" s="1"/>
  <c r="BB197" i="1"/>
  <c r="BH197" i="1"/>
  <c r="L165" i="1" s="1"/>
  <c r="BN197" i="1"/>
  <c r="BT197" i="1"/>
  <c r="L198" i="1"/>
  <c r="R198" i="1"/>
  <c r="X198" i="1"/>
  <c r="AD198" i="1"/>
  <c r="AJ198" i="1"/>
  <c r="AP198" i="1"/>
  <c r="AV198" i="1"/>
  <c r="BB198" i="1"/>
  <c r="BH198" i="1"/>
  <c r="BN198" i="1"/>
  <c r="BB199" i="1"/>
  <c r="BT199" i="1" s="1"/>
  <c r="BT201" i="1" s="1"/>
  <c r="BH199" i="1"/>
  <c r="BN199" i="1"/>
  <c r="BB200" i="1"/>
  <c r="BT200" i="1" s="1"/>
  <c r="BH200" i="1"/>
  <c r="L168" i="1" s="1"/>
  <c r="BN200" i="1"/>
  <c r="L201" i="1"/>
  <c r="R201" i="1"/>
  <c r="X201" i="1"/>
  <c r="AD201" i="1"/>
  <c r="AJ201" i="1"/>
  <c r="AP201" i="1"/>
  <c r="AV201" i="1"/>
  <c r="BH201" i="1"/>
  <c r="BN201" i="1"/>
  <c r="BG81" i="1" l="1"/>
  <c r="L166" i="1"/>
  <c r="L160" i="1"/>
  <c r="L156" i="1"/>
  <c r="L157" i="1" s="1"/>
  <c r="BT189" i="1"/>
  <c r="L154" i="1"/>
  <c r="L148" i="1"/>
  <c r="L167" i="1"/>
  <c r="L169" i="1" s="1"/>
  <c r="L151" i="1"/>
  <c r="BB201" i="1"/>
  <c r="BN195" i="1"/>
  <c r="BH192" i="1"/>
  <c r="BB189" i="1"/>
  <c r="BN183" i="1"/>
  <c r="BH180" i="1"/>
  <c r="BB177" i="1"/>
  <c r="BT176" i="1"/>
  <c r="BT173" i="1" s="1"/>
  <c r="BT175" i="1"/>
  <c r="L143" i="1" s="1"/>
  <c r="BH172" i="1"/>
  <c r="BH174" i="1" s="1"/>
  <c r="BG130" i="1"/>
  <c r="BN172" i="1"/>
  <c r="BN174" i="1" s="1"/>
  <c r="BG107" i="1"/>
  <c r="BG108" i="1" s="1"/>
  <c r="AW81" i="1"/>
  <c r="L140" i="1" l="1"/>
  <c r="L145" i="1"/>
  <c r="L144" i="1"/>
  <c r="L141" i="1" s="1"/>
  <c r="BT172" i="1"/>
  <c r="BT174" i="1" s="1"/>
  <c r="BT177" i="1"/>
  <c r="L142" i="1" l="1"/>
</calcChain>
</file>

<file path=xl/sharedStrings.xml><?xml version="1.0" encoding="utf-8"?>
<sst xmlns="http://schemas.openxmlformats.org/spreadsheetml/2006/main" count="347" uniqueCount="235">
  <si>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</si>
  <si>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</si>
  <si>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</si>
  <si>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北　方</t>
    <rPh sb="0" eb="1">
      <t>キタ</t>
    </rPh>
    <rPh sb="2" eb="3">
      <t>カタ</t>
    </rPh>
    <phoneticPr fontId="3"/>
  </si>
  <si>
    <t>山　内</t>
    <rPh sb="0" eb="1">
      <t>ヤマ</t>
    </rPh>
    <rPh sb="2" eb="3">
      <t>ナイ</t>
    </rPh>
    <phoneticPr fontId="3"/>
  </si>
  <si>
    <t>西川登</t>
    <rPh sb="0" eb="1">
      <t>ニシ</t>
    </rPh>
    <rPh sb="1" eb="3">
      <t>カワノボリ</t>
    </rPh>
    <phoneticPr fontId="3"/>
  </si>
  <si>
    <t>東川登</t>
    <rPh sb="0" eb="1">
      <t>ヒガシ</t>
    </rPh>
    <rPh sb="1" eb="3">
      <t>カワノボリ</t>
    </rPh>
    <phoneticPr fontId="3"/>
  </si>
  <si>
    <t>武　内</t>
    <rPh sb="0" eb="1">
      <t>タケシ</t>
    </rPh>
    <rPh sb="2" eb="3">
      <t>ナイ</t>
    </rPh>
    <phoneticPr fontId="3"/>
  </si>
  <si>
    <t>若　木</t>
    <rPh sb="0" eb="1">
      <t>ワカ</t>
    </rPh>
    <rPh sb="2" eb="3">
      <t>キ</t>
    </rPh>
    <phoneticPr fontId="3"/>
  </si>
  <si>
    <t>朝　日</t>
    <rPh sb="0" eb="1">
      <t>アサ</t>
    </rPh>
    <rPh sb="2" eb="3">
      <t>ヒ</t>
    </rPh>
    <phoneticPr fontId="3"/>
  </si>
  <si>
    <t>橘</t>
    <rPh sb="0" eb="1">
      <t>タチバナ</t>
    </rPh>
    <phoneticPr fontId="3"/>
  </si>
  <si>
    <t>武　雄</t>
    <rPh sb="0" eb="1">
      <t>タケシ</t>
    </rPh>
    <rPh sb="2" eb="3">
      <t>オス</t>
    </rPh>
    <phoneticPr fontId="3"/>
  </si>
  <si>
    <t>総　数</t>
    <rPh sb="0" eb="1">
      <t>フサ</t>
    </rPh>
    <rPh sb="2" eb="3">
      <t>カズ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</si>
  <si>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</si>
  <si>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</si>
  <si>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15歳未満</t>
    <rPh sb="2" eb="3">
      <t>サイ</t>
    </rPh>
    <rPh sb="3" eb="5">
      <t>ミマン</t>
    </rPh>
    <phoneticPr fontId="3"/>
  </si>
  <si>
    <t>85歳以上</t>
    <rPh sb="2" eb="3">
      <t>サイ</t>
    </rPh>
    <rPh sb="3" eb="5">
      <t>イジョウ</t>
    </rPh>
    <phoneticPr fontId="3"/>
  </si>
  <si>
    <t>80～84</t>
    <phoneticPr fontId="3"/>
  </si>
  <si>
    <t>75～79</t>
    <phoneticPr fontId="3"/>
  </si>
  <si>
    <t>70～74</t>
    <phoneticPr fontId="3"/>
  </si>
  <si>
    <t>65～69</t>
    <phoneticPr fontId="3"/>
  </si>
  <si>
    <t>60～64</t>
    <phoneticPr fontId="3"/>
  </si>
  <si>
    <t>55～59</t>
    <phoneticPr fontId="3"/>
  </si>
  <si>
    <t>50～54</t>
    <phoneticPr fontId="3"/>
  </si>
  <si>
    <t>区　分</t>
    <rPh sb="0" eb="1">
      <t>ク</t>
    </rPh>
    <rPh sb="2" eb="3">
      <t>ブン</t>
    </rPh>
    <phoneticPr fontId="3"/>
  </si>
  <si>
    <t>45～49</t>
    <phoneticPr fontId="3"/>
  </si>
  <si>
    <t>40～44</t>
    <phoneticPr fontId="3"/>
  </si>
  <si>
    <t>35～39</t>
    <phoneticPr fontId="3"/>
  </si>
  <si>
    <t>30～34</t>
    <phoneticPr fontId="3"/>
  </si>
  <si>
    <t>25～29</t>
    <phoneticPr fontId="3"/>
  </si>
  <si>
    <t>20～24</t>
    <phoneticPr fontId="3"/>
  </si>
  <si>
    <t>15～19</t>
    <phoneticPr fontId="3"/>
  </si>
  <si>
    <t>10～14</t>
    <phoneticPr fontId="3"/>
  </si>
  <si>
    <t>5～9</t>
    <phoneticPr fontId="3"/>
  </si>
  <si>
    <t>0～４</t>
    <phoneticPr fontId="3"/>
  </si>
  <si>
    <t>（平成29年9月30日現在　単位：人）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タンイ</t>
    </rPh>
    <rPh sb="17" eb="18">
      <t>ヒト</t>
    </rPh>
    <phoneticPr fontId="3"/>
  </si>
  <si>
    <t>■町別年齢５歳階級別人口</t>
    <rPh sb="1" eb="2">
      <t>チョウ</t>
    </rPh>
    <rPh sb="2" eb="3">
      <t>ベツ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ジンコウ</t>
    </rPh>
    <phoneticPr fontId="3"/>
  </si>
  <si>
    <t>本部山中</t>
    <rPh sb="0" eb="2">
      <t>ホンブ</t>
    </rPh>
    <rPh sb="2" eb="4">
      <t>ヤマナカ</t>
    </rPh>
    <phoneticPr fontId="3"/>
  </si>
  <si>
    <t>原</t>
    <rPh sb="0" eb="1">
      <t>ハラ</t>
    </rPh>
    <phoneticPr fontId="3"/>
  </si>
  <si>
    <t>宿</t>
    <rPh sb="0" eb="1">
      <t>シュク</t>
    </rPh>
    <phoneticPr fontId="3"/>
  </si>
  <si>
    <t>※外国人を含む</t>
  </si>
  <si>
    <t>百堂原</t>
    <rPh sb="0" eb="1">
      <t>ヒャク</t>
    </rPh>
    <rPh sb="1" eb="2">
      <t>ドウ</t>
    </rPh>
    <rPh sb="2" eb="3">
      <t>ハラ</t>
    </rPh>
    <phoneticPr fontId="3"/>
  </si>
  <si>
    <t>合計</t>
    <rPh sb="0" eb="2">
      <t>ゴウケイケイ</t>
    </rPh>
    <phoneticPr fontId="3"/>
  </si>
  <si>
    <t>黒岩</t>
    <rPh sb="0" eb="2">
      <t>クロイワ</t>
    </rPh>
    <phoneticPr fontId="3"/>
  </si>
  <si>
    <t>菅牟田</t>
    <rPh sb="0" eb="1">
      <t>スガ</t>
    </rPh>
    <rPh sb="1" eb="3">
      <t>ムタ</t>
    </rPh>
    <phoneticPr fontId="3"/>
  </si>
  <si>
    <t>医王寺</t>
    <rPh sb="0" eb="1">
      <t>イ</t>
    </rPh>
    <rPh sb="1" eb="2">
      <t>オウ</t>
    </rPh>
    <rPh sb="2" eb="3">
      <t>テラ</t>
    </rPh>
    <phoneticPr fontId="3"/>
  </si>
  <si>
    <t>附防</t>
    <rPh sb="0" eb="1">
      <t>ツ</t>
    </rPh>
    <rPh sb="1" eb="2">
      <t>ボウ</t>
    </rPh>
    <phoneticPr fontId="3"/>
  </si>
  <si>
    <t>芦原</t>
    <rPh sb="0" eb="2">
      <t>アシハラ</t>
    </rPh>
    <phoneticPr fontId="3"/>
  </si>
  <si>
    <t>川内</t>
    <rPh sb="0" eb="2">
      <t>カワチ</t>
    </rPh>
    <phoneticPr fontId="3"/>
  </si>
  <si>
    <t>椛島</t>
    <rPh sb="0" eb="2">
      <t>カバシマ</t>
    </rPh>
    <phoneticPr fontId="3"/>
  </si>
  <si>
    <t>下村</t>
    <rPh sb="0" eb="2">
      <t>シモムラ</t>
    </rPh>
    <phoneticPr fontId="3"/>
  </si>
  <si>
    <t>永池</t>
    <rPh sb="0" eb="2">
      <t>ナガイケ</t>
    </rPh>
    <phoneticPr fontId="3"/>
  </si>
  <si>
    <t>皿宿</t>
    <rPh sb="0" eb="1">
      <t>サラ</t>
    </rPh>
    <rPh sb="1" eb="2">
      <t>シュク</t>
    </rPh>
    <phoneticPr fontId="3"/>
  </si>
  <si>
    <t>蔵堂</t>
    <rPh sb="0" eb="1">
      <t>クラ</t>
    </rPh>
    <rPh sb="1" eb="2">
      <t>ドウ</t>
    </rPh>
    <phoneticPr fontId="3"/>
  </si>
  <si>
    <t>上宿</t>
    <rPh sb="0" eb="1">
      <t>ウエ</t>
    </rPh>
    <rPh sb="1" eb="2">
      <t>シュク</t>
    </rPh>
    <phoneticPr fontId="3"/>
  </si>
  <si>
    <t>大渡</t>
    <rPh sb="0" eb="1">
      <t>オオ</t>
    </rPh>
    <rPh sb="1" eb="2">
      <t>ワタル</t>
    </rPh>
    <phoneticPr fontId="3"/>
  </si>
  <si>
    <t>永野</t>
    <rPh sb="0" eb="2">
      <t>ナガノ</t>
    </rPh>
    <phoneticPr fontId="3"/>
  </si>
  <si>
    <t>白仁田</t>
    <rPh sb="0" eb="1">
      <t>シロ</t>
    </rPh>
    <rPh sb="1" eb="3">
      <t>ニッタ</t>
    </rPh>
    <phoneticPr fontId="3"/>
  </si>
  <si>
    <t>御所</t>
    <rPh sb="0" eb="2">
      <t>ゴショ</t>
    </rPh>
    <phoneticPr fontId="3"/>
  </si>
  <si>
    <t>杉岳</t>
    <rPh sb="0" eb="1">
      <t>スギ</t>
    </rPh>
    <rPh sb="1" eb="2">
      <t>タケ</t>
    </rPh>
    <phoneticPr fontId="3"/>
  </si>
  <si>
    <t>中山</t>
    <rPh sb="0" eb="2">
      <t>ナカヤマ</t>
    </rPh>
    <phoneticPr fontId="3"/>
  </si>
  <si>
    <t>西宮裾</t>
    <rPh sb="0" eb="1">
      <t>ニシ</t>
    </rPh>
    <rPh sb="1" eb="2">
      <t>ミヤ</t>
    </rPh>
    <rPh sb="2" eb="3">
      <t>スソ</t>
    </rPh>
    <phoneticPr fontId="3"/>
  </si>
  <si>
    <t>川古山中</t>
    <rPh sb="0" eb="1">
      <t>カワ</t>
    </rPh>
    <rPh sb="1" eb="2">
      <t>コ</t>
    </rPh>
    <rPh sb="2" eb="3">
      <t>ヤマ</t>
    </rPh>
    <rPh sb="3" eb="4">
      <t>ナカ</t>
    </rPh>
    <phoneticPr fontId="3"/>
  </si>
  <si>
    <t>若木町</t>
    <rPh sb="0" eb="1">
      <t>ワカ</t>
    </rPh>
    <rPh sb="1" eb="2">
      <t>キ</t>
    </rPh>
    <rPh sb="2" eb="3">
      <t>マチ</t>
    </rPh>
    <phoneticPr fontId="3"/>
  </si>
  <si>
    <t>東宮裾</t>
    <rPh sb="0" eb="1">
      <t>ヒガシ</t>
    </rPh>
    <rPh sb="1" eb="2">
      <t>ミヤ</t>
    </rPh>
    <rPh sb="2" eb="3">
      <t>スソ</t>
    </rPh>
    <phoneticPr fontId="3"/>
  </si>
  <si>
    <t>西杵</t>
    <rPh sb="0" eb="1">
      <t>ニシ</t>
    </rPh>
    <rPh sb="1" eb="2">
      <t>キネ</t>
    </rPh>
    <phoneticPr fontId="3"/>
  </si>
  <si>
    <t>川上</t>
    <rPh sb="0" eb="2">
      <t>カワカミ</t>
    </rPh>
    <phoneticPr fontId="3"/>
  </si>
  <si>
    <t>浦田</t>
    <rPh sb="0" eb="2">
      <t>ウラタ</t>
    </rPh>
    <phoneticPr fontId="3"/>
  </si>
  <si>
    <t>繁昌</t>
    <rPh sb="0" eb="2">
      <t>ハンジョウ</t>
    </rPh>
    <phoneticPr fontId="3"/>
  </si>
  <si>
    <t>馬神</t>
    <rPh sb="0" eb="1">
      <t>ウマ</t>
    </rPh>
    <rPh sb="1" eb="2">
      <t>カミ</t>
    </rPh>
    <phoneticPr fontId="3"/>
  </si>
  <si>
    <t>黒尾</t>
    <rPh sb="0" eb="2">
      <t>クロオ</t>
    </rPh>
    <phoneticPr fontId="3"/>
  </si>
  <si>
    <t>北方</t>
    <rPh sb="0" eb="2">
      <t>キタガタ</t>
    </rPh>
    <phoneticPr fontId="3"/>
  </si>
  <si>
    <t>中野</t>
    <rPh sb="0" eb="1">
      <t>ナカ</t>
    </rPh>
    <rPh sb="1" eb="2">
      <t>ノ</t>
    </rPh>
    <phoneticPr fontId="3"/>
  </si>
  <si>
    <t>久津具</t>
    <rPh sb="0" eb="1">
      <t>ク</t>
    </rPh>
    <rPh sb="1" eb="2">
      <t>ツ</t>
    </rPh>
    <rPh sb="2" eb="3">
      <t>グ</t>
    </rPh>
    <phoneticPr fontId="3"/>
  </si>
  <si>
    <t>北上滝</t>
    <rPh sb="0" eb="1">
      <t>キタ</t>
    </rPh>
    <rPh sb="1" eb="2">
      <t>ウエ</t>
    </rPh>
    <rPh sb="2" eb="3">
      <t>タキ</t>
    </rPh>
    <phoneticPr fontId="3"/>
  </si>
  <si>
    <t>高野</t>
    <rPh sb="0" eb="2">
      <t>コウヤ</t>
    </rPh>
    <phoneticPr fontId="3"/>
  </si>
  <si>
    <t>南上滝</t>
    <rPh sb="0" eb="1">
      <t>ミナミ</t>
    </rPh>
    <rPh sb="1" eb="2">
      <t>ウエ</t>
    </rPh>
    <rPh sb="2" eb="3">
      <t>タキ</t>
    </rPh>
    <phoneticPr fontId="3"/>
  </si>
  <si>
    <t>木の元</t>
    <rPh sb="0" eb="1">
      <t>キ</t>
    </rPh>
    <rPh sb="2" eb="3">
      <t>モト</t>
    </rPh>
    <phoneticPr fontId="3"/>
  </si>
  <si>
    <t>高橋</t>
    <rPh sb="0" eb="2">
      <t>タカハシ</t>
    </rPh>
    <phoneticPr fontId="3"/>
  </si>
  <si>
    <t>掛橋</t>
    <rPh sb="0" eb="1">
      <t>カ</t>
    </rPh>
    <rPh sb="1" eb="2">
      <t>ハシ</t>
    </rPh>
    <phoneticPr fontId="3"/>
  </si>
  <si>
    <t>甘久</t>
    <rPh sb="0" eb="1">
      <t>アマ</t>
    </rPh>
    <rPh sb="1" eb="2">
      <t>ク</t>
    </rPh>
    <phoneticPr fontId="3"/>
  </si>
  <si>
    <t>朝日町</t>
    <rPh sb="0" eb="2">
      <t>アサヒ</t>
    </rPh>
    <rPh sb="2" eb="3">
      <t>マチ</t>
    </rPh>
    <phoneticPr fontId="3"/>
  </si>
  <si>
    <t>追分</t>
    <rPh sb="0" eb="1">
      <t>オ</t>
    </rPh>
    <rPh sb="1" eb="2">
      <t>ワ</t>
    </rPh>
    <phoneticPr fontId="3"/>
  </si>
  <si>
    <t>焼米</t>
    <rPh sb="0" eb="1">
      <t>ヤキ</t>
    </rPh>
    <rPh sb="1" eb="2">
      <t>ゴメ</t>
    </rPh>
    <phoneticPr fontId="3"/>
  </si>
  <si>
    <t>北方町</t>
    <rPh sb="0" eb="2">
      <t>キタガタ</t>
    </rPh>
    <rPh sb="2" eb="3">
      <t>チョウ</t>
    </rPh>
    <phoneticPr fontId="3"/>
  </si>
  <si>
    <t>北楢崎</t>
    <rPh sb="0" eb="1">
      <t>キタ</t>
    </rPh>
    <rPh sb="1" eb="2">
      <t>ナラ</t>
    </rPh>
    <rPh sb="2" eb="3">
      <t>サキ</t>
    </rPh>
    <phoneticPr fontId="3"/>
  </si>
  <si>
    <t>南楢崎</t>
    <rPh sb="0" eb="1">
      <t>ミナミ</t>
    </rPh>
    <rPh sb="1" eb="2">
      <t>ナラ</t>
    </rPh>
    <rPh sb="2" eb="3">
      <t>サキ</t>
    </rPh>
    <phoneticPr fontId="3"/>
  </si>
  <si>
    <t>立野川内</t>
  </si>
  <si>
    <t>小野原</t>
    <rPh sb="0" eb="2">
      <t>オノ</t>
    </rPh>
    <rPh sb="2" eb="3">
      <t>ハラ</t>
    </rPh>
    <phoneticPr fontId="3"/>
  </si>
  <si>
    <t>住吉団地</t>
  </si>
  <si>
    <t>上野</t>
    <rPh sb="0" eb="1">
      <t>ウエ</t>
    </rPh>
    <rPh sb="1" eb="2">
      <t>ノ</t>
    </rPh>
    <phoneticPr fontId="3"/>
  </si>
  <si>
    <t>宮野</t>
  </si>
  <si>
    <t>潮見</t>
    <rPh sb="0" eb="2">
      <t>シオミ</t>
    </rPh>
    <phoneticPr fontId="3"/>
  </si>
  <si>
    <t>大野</t>
    <rPh sb="0" eb="2">
      <t>オオノ</t>
    </rPh>
    <phoneticPr fontId="6"/>
  </si>
  <si>
    <t>納手</t>
    <rPh sb="0" eb="1">
      <t>ノウ</t>
    </rPh>
    <rPh sb="1" eb="2">
      <t>テ</t>
    </rPh>
    <phoneticPr fontId="3"/>
  </si>
  <si>
    <t>下黒髪</t>
    <rPh sb="0" eb="1">
      <t>シモ</t>
    </rPh>
    <phoneticPr fontId="3"/>
  </si>
  <si>
    <t>大日</t>
    <rPh sb="0" eb="2">
      <t>ダイニチ</t>
    </rPh>
    <phoneticPr fontId="3"/>
  </si>
  <si>
    <t>今山</t>
    <rPh sb="0" eb="2">
      <t>イマヤマ</t>
    </rPh>
    <phoneticPr fontId="6"/>
  </si>
  <si>
    <t>南片白</t>
    <rPh sb="0" eb="1">
      <t>ミナミ</t>
    </rPh>
    <rPh sb="1" eb="2">
      <t>カタ</t>
    </rPh>
    <rPh sb="2" eb="3">
      <t>シロ</t>
    </rPh>
    <phoneticPr fontId="3"/>
  </si>
  <si>
    <t>上戸</t>
  </si>
  <si>
    <t>片白</t>
    <rPh sb="0" eb="1">
      <t>カタ</t>
    </rPh>
    <rPh sb="1" eb="2">
      <t>シロ</t>
    </rPh>
    <phoneticPr fontId="3"/>
  </si>
  <si>
    <t>船の原</t>
    <rPh sb="0" eb="1">
      <t>フネ</t>
    </rPh>
    <rPh sb="2" eb="3">
      <t>ハラ</t>
    </rPh>
    <phoneticPr fontId="6"/>
  </si>
  <si>
    <t>釈迦寺</t>
    <rPh sb="0" eb="2">
      <t>シャカ</t>
    </rPh>
    <rPh sb="2" eb="3">
      <t>テラ</t>
    </rPh>
    <phoneticPr fontId="3"/>
  </si>
  <si>
    <t>三間坂</t>
  </si>
  <si>
    <t>鳴瀬</t>
    <rPh sb="0" eb="2">
      <t>ナルセ</t>
    </rPh>
    <phoneticPr fontId="3"/>
  </si>
  <si>
    <t>鳥海</t>
  </si>
  <si>
    <t>沖永</t>
    <rPh sb="0" eb="2">
      <t>オキナガ</t>
    </rPh>
    <phoneticPr fontId="3"/>
  </si>
  <si>
    <t>永尾</t>
  </si>
  <si>
    <t>二俣</t>
    <rPh sb="0" eb="2">
      <t>フタマタ</t>
    </rPh>
    <phoneticPr fontId="3"/>
  </si>
  <si>
    <t>橘町</t>
    <rPh sb="0" eb="1">
      <t>タチバナ</t>
    </rPh>
    <rPh sb="1" eb="2">
      <t>マチ</t>
    </rPh>
    <phoneticPr fontId="3"/>
  </si>
  <si>
    <t>踊瀬</t>
  </si>
  <si>
    <t>犬走</t>
  </si>
  <si>
    <t>山内町</t>
    <rPh sb="0" eb="1">
      <t>ヤマ</t>
    </rPh>
    <rPh sb="1" eb="3">
      <t>ウチマチ</t>
    </rPh>
    <phoneticPr fontId="3"/>
  </si>
  <si>
    <t>天神</t>
    <rPh sb="0" eb="2">
      <t>テンジン</t>
    </rPh>
    <phoneticPr fontId="3"/>
  </si>
  <si>
    <t>昭和</t>
    <rPh sb="0" eb="2">
      <t>ショウワ</t>
    </rPh>
    <phoneticPr fontId="3"/>
  </si>
  <si>
    <t>小田志</t>
    <rPh sb="0" eb="1">
      <t>コ</t>
    </rPh>
    <rPh sb="1" eb="2">
      <t>タ</t>
    </rPh>
    <rPh sb="2" eb="3">
      <t>シ</t>
    </rPh>
    <phoneticPr fontId="3"/>
  </si>
  <si>
    <t>溝ノ上</t>
    <rPh sb="0" eb="1">
      <t>ミゾ</t>
    </rPh>
    <rPh sb="2" eb="3">
      <t>ウエ</t>
    </rPh>
    <phoneticPr fontId="3"/>
  </si>
  <si>
    <t>弓野</t>
    <rPh sb="0" eb="2">
      <t>ユミノ</t>
    </rPh>
    <phoneticPr fontId="3"/>
  </si>
  <si>
    <t>永島</t>
    <rPh sb="0" eb="2">
      <t>ナガシマ</t>
    </rPh>
    <phoneticPr fontId="3"/>
  </si>
  <si>
    <t>高瀬</t>
    <rPh sb="0" eb="1">
      <t>コウ</t>
    </rPh>
    <rPh sb="1" eb="2">
      <t>セ</t>
    </rPh>
    <phoneticPr fontId="3"/>
  </si>
  <si>
    <t>花島</t>
    <rPh sb="0" eb="2">
      <t>ハナシマ</t>
    </rPh>
    <phoneticPr fontId="3"/>
  </si>
  <si>
    <t>庭木</t>
    <rPh sb="0" eb="2">
      <t>ニワキ</t>
    </rPh>
    <phoneticPr fontId="3"/>
  </si>
  <si>
    <t>小楠</t>
    <rPh sb="0" eb="2">
      <t>オグス</t>
    </rPh>
    <phoneticPr fontId="3"/>
  </si>
  <si>
    <t>神六</t>
    <rPh sb="0" eb="1">
      <t>ジン</t>
    </rPh>
    <rPh sb="1" eb="2">
      <t>ロク</t>
    </rPh>
    <phoneticPr fontId="3"/>
  </si>
  <si>
    <t>川良</t>
    <rPh sb="0" eb="1">
      <t>カワ</t>
    </rPh>
    <rPh sb="1" eb="2">
      <t>ヨ</t>
    </rPh>
    <phoneticPr fontId="3"/>
  </si>
  <si>
    <t>矢筈</t>
    <rPh sb="0" eb="1">
      <t>ヤ</t>
    </rPh>
    <rPh sb="1" eb="2">
      <t>ハズ</t>
    </rPh>
    <phoneticPr fontId="3"/>
  </si>
  <si>
    <t>西川登町</t>
    <rPh sb="0" eb="1">
      <t>ニシ</t>
    </rPh>
    <rPh sb="1" eb="3">
      <t>カワノボリ</t>
    </rPh>
    <rPh sb="3" eb="4">
      <t>マチ</t>
    </rPh>
    <phoneticPr fontId="3"/>
  </si>
  <si>
    <t>八並</t>
    <rPh sb="0" eb="1">
      <t>ヤツ</t>
    </rPh>
    <rPh sb="1" eb="2">
      <t>ナミ</t>
    </rPh>
    <phoneticPr fontId="3"/>
  </si>
  <si>
    <t>中町</t>
    <rPh sb="0" eb="2">
      <t>ナカマチ</t>
    </rPh>
    <phoneticPr fontId="3"/>
  </si>
  <si>
    <t>宇土手</t>
    <rPh sb="0" eb="1">
      <t>ウ</t>
    </rPh>
    <rPh sb="1" eb="3">
      <t>ドテ</t>
    </rPh>
    <phoneticPr fontId="3"/>
  </si>
  <si>
    <t>松原</t>
    <rPh sb="0" eb="2">
      <t>マツハラ</t>
    </rPh>
    <phoneticPr fontId="3"/>
  </si>
  <si>
    <t>袴野</t>
    <rPh sb="0" eb="1">
      <t>ハカマ</t>
    </rPh>
    <rPh sb="1" eb="2">
      <t>ノ</t>
    </rPh>
    <phoneticPr fontId="3"/>
  </si>
  <si>
    <t>西浦</t>
    <rPh sb="0" eb="2">
      <t>ニシウラ</t>
    </rPh>
    <phoneticPr fontId="3"/>
  </si>
  <si>
    <t>内田</t>
    <rPh sb="0" eb="2">
      <t>ウチダ</t>
    </rPh>
    <phoneticPr fontId="3"/>
  </si>
  <si>
    <t>永松</t>
    <rPh sb="0" eb="2">
      <t>ナガマツ</t>
    </rPh>
    <phoneticPr fontId="3"/>
  </si>
  <si>
    <t>南永野</t>
    <rPh sb="0" eb="1">
      <t>ミナミ</t>
    </rPh>
    <rPh sb="1" eb="3">
      <t>ナガノ</t>
    </rPh>
    <phoneticPr fontId="3"/>
  </si>
  <si>
    <t>桜町</t>
    <rPh sb="0" eb="1">
      <t>サクラ</t>
    </rPh>
    <rPh sb="1" eb="2">
      <t>マチ</t>
    </rPh>
    <phoneticPr fontId="3"/>
  </si>
  <si>
    <t>北永野</t>
    <rPh sb="0" eb="1">
      <t>キタ</t>
    </rPh>
    <rPh sb="1" eb="3">
      <t>ナガノ</t>
    </rPh>
    <phoneticPr fontId="3"/>
  </si>
  <si>
    <t>東川登町</t>
    <rPh sb="0" eb="1">
      <t>ヒガシ</t>
    </rPh>
    <rPh sb="1" eb="3">
      <t>カワノボリ</t>
    </rPh>
    <rPh sb="3" eb="4">
      <t>マチ</t>
    </rPh>
    <phoneticPr fontId="3"/>
  </si>
  <si>
    <t>内町</t>
    <rPh sb="0" eb="2">
      <t>ウチマチ</t>
    </rPh>
    <phoneticPr fontId="3"/>
  </si>
  <si>
    <t>蓬莱町</t>
    <rPh sb="0" eb="2">
      <t>ホウライ</t>
    </rPh>
    <rPh sb="2" eb="3">
      <t>マチ</t>
    </rPh>
    <phoneticPr fontId="3"/>
  </si>
  <si>
    <t>多々良</t>
    <rPh sb="0" eb="2">
      <t>タタ</t>
    </rPh>
    <rPh sb="2" eb="3">
      <t>ヨ</t>
    </rPh>
    <phoneticPr fontId="3"/>
  </si>
  <si>
    <t>宮野町</t>
    <rPh sb="0" eb="3">
      <t>ミヤノマチ</t>
    </rPh>
    <phoneticPr fontId="3"/>
  </si>
  <si>
    <t>柚ノ木原</t>
    <rPh sb="0" eb="1">
      <t>ユズ</t>
    </rPh>
    <rPh sb="2" eb="3">
      <t>キ</t>
    </rPh>
    <rPh sb="3" eb="4">
      <t>ハラ</t>
    </rPh>
    <phoneticPr fontId="3"/>
  </si>
  <si>
    <t>本町</t>
    <rPh sb="0" eb="2">
      <t>ホンマチ</t>
    </rPh>
    <phoneticPr fontId="3"/>
  </si>
  <si>
    <t>西真手野</t>
    <rPh sb="0" eb="1">
      <t>ニシ</t>
    </rPh>
    <rPh sb="1" eb="2">
      <t>マ</t>
    </rPh>
    <rPh sb="2" eb="3">
      <t>テ</t>
    </rPh>
    <rPh sb="3" eb="4">
      <t>ノ</t>
    </rPh>
    <phoneticPr fontId="3"/>
  </si>
  <si>
    <t>新町</t>
    <rPh sb="0" eb="2">
      <t>シンマチ</t>
    </rPh>
    <phoneticPr fontId="3"/>
  </si>
  <si>
    <t>東真手野</t>
    <rPh sb="0" eb="1">
      <t>ヒガシ</t>
    </rPh>
    <rPh sb="1" eb="2">
      <t>マ</t>
    </rPh>
    <rPh sb="2" eb="3">
      <t>テ</t>
    </rPh>
    <rPh sb="3" eb="4">
      <t>ノ</t>
    </rPh>
    <phoneticPr fontId="3"/>
  </si>
  <si>
    <t>竹下町</t>
    <rPh sb="0" eb="1">
      <t>タケ</t>
    </rPh>
    <rPh sb="1" eb="2">
      <t>シタ</t>
    </rPh>
    <rPh sb="2" eb="3">
      <t>マチ</t>
    </rPh>
    <phoneticPr fontId="3"/>
  </si>
  <si>
    <t>西梅野</t>
    <rPh sb="0" eb="1">
      <t>ニシ</t>
    </rPh>
    <rPh sb="1" eb="3">
      <t>ウメノ</t>
    </rPh>
    <phoneticPr fontId="3"/>
  </si>
  <si>
    <t>下西山</t>
    <rPh sb="0" eb="1">
      <t>シタ</t>
    </rPh>
    <rPh sb="1" eb="3">
      <t>ニシヤマ</t>
    </rPh>
    <phoneticPr fontId="3"/>
  </si>
  <si>
    <t>梅野</t>
    <rPh sb="0" eb="2">
      <t>ウメノ</t>
    </rPh>
    <phoneticPr fontId="3"/>
  </si>
  <si>
    <t>上西山</t>
    <rPh sb="0" eb="1">
      <t>ウエ</t>
    </rPh>
    <rPh sb="1" eb="3">
      <t>ニシヤマ</t>
    </rPh>
    <phoneticPr fontId="3"/>
  </si>
  <si>
    <t>東梅野</t>
    <rPh sb="0" eb="1">
      <t>ヒガシ</t>
    </rPh>
    <rPh sb="1" eb="3">
      <t>ウメノ</t>
    </rPh>
    <phoneticPr fontId="3"/>
  </si>
  <si>
    <t>武内町</t>
    <rPh sb="0" eb="2">
      <t>タケウチ</t>
    </rPh>
    <rPh sb="2" eb="3">
      <t>マチ</t>
    </rPh>
    <phoneticPr fontId="3"/>
  </si>
  <si>
    <t>武雄</t>
    <rPh sb="0" eb="2">
      <t>タケオ</t>
    </rPh>
    <phoneticPr fontId="3"/>
  </si>
  <si>
    <t>武雄町</t>
    <rPh sb="0" eb="2">
      <t>タケオ</t>
    </rPh>
    <rPh sb="2" eb="3">
      <t>マチ</t>
    </rPh>
    <phoneticPr fontId="3"/>
  </si>
  <si>
    <t>世帯数</t>
    <rPh sb="0" eb="3">
      <t>セタイスウ</t>
    </rPh>
    <phoneticPr fontId="3"/>
  </si>
  <si>
    <t>人　口</t>
    <rPh sb="0" eb="1">
      <t>ヒト</t>
    </rPh>
    <rPh sb="2" eb="3">
      <t>クチ</t>
    </rPh>
    <phoneticPr fontId="3"/>
  </si>
  <si>
    <t>行政区</t>
    <rPh sb="0" eb="3">
      <t>ギョウセイク</t>
    </rPh>
    <phoneticPr fontId="3"/>
  </si>
  <si>
    <t>町 名</t>
    <rPh sb="0" eb="1">
      <t>マチ</t>
    </rPh>
    <rPh sb="2" eb="3">
      <t>メイ</t>
    </rPh>
    <phoneticPr fontId="3"/>
  </si>
  <si>
    <t>（平成29年9月30日現在　単位：人・世帯）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rPh sb="14" eb="16">
      <t>タンイ</t>
    </rPh>
    <rPh sb="17" eb="18">
      <t>ニン</t>
    </rPh>
    <rPh sb="19" eb="21">
      <t>セタイ</t>
    </rPh>
    <phoneticPr fontId="3"/>
  </si>
  <si>
    <t>■行政区別・男女別人口及び世帯数</t>
    <rPh sb="1" eb="4">
      <t>ギョウセイク</t>
    </rPh>
    <rPh sb="4" eb="5">
      <t>ベツ</t>
    </rPh>
    <rPh sb="6" eb="8">
      <t>ダンジョ</t>
    </rPh>
    <rPh sb="8" eb="9">
      <t>ベツ</t>
    </rPh>
    <rPh sb="9" eb="11">
      <t>ジンコウ</t>
    </rPh>
    <rPh sb="11" eb="12">
      <t>オヨ</t>
    </rPh>
    <rPh sb="13" eb="16">
      <t>セタイスウ</t>
    </rPh>
    <phoneticPr fontId="3"/>
  </si>
  <si>
    <t>（資料：国勢調査）</t>
    <rPh sb="1" eb="3">
      <t>シリョウ</t>
    </rPh>
    <rPh sb="4" eb="6">
      <t>コクセイ</t>
    </rPh>
    <rPh sb="6" eb="8">
      <t>チョウサ</t>
    </rPh>
    <phoneticPr fontId="3"/>
  </si>
  <si>
    <t>　分類不能</t>
    <rPh sb="1" eb="3">
      <t>ブンルイ</t>
    </rPh>
    <rPh sb="3" eb="5">
      <t>フノウ</t>
    </rPh>
    <phoneticPr fontId="3"/>
  </si>
  <si>
    <t>　公務</t>
    <rPh sb="1" eb="3">
      <t>コウム</t>
    </rPh>
    <phoneticPr fontId="3"/>
  </si>
  <si>
    <t>　サービス業</t>
    <rPh sb="5" eb="6">
      <t>ギョウ</t>
    </rPh>
    <phoneticPr fontId="3"/>
  </si>
  <si>
    <t>　不動産業</t>
    <rPh sb="1" eb="4">
      <t>フドウサン</t>
    </rPh>
    <rPh sb="4" eb="5">
      <t>ギョウ</t>
    </rPh>
    <phoneticPr fontId="3"/>
  </si>
  <si>
    <t>　金融・保険業</t>
    <rPh sb="1" eb="3">
      <t>キンユウ</t>
    </rPh>
    <rPh sb="4" eb="6">
      <t>ホケン</t>
    </rPh>
    <rPh sb="6" eb="7">
      <t>ギョウ</t>
    </rPh>
    <phoneticPr fontId="3"/>
  </si>
  <si>
    <t>　卸売・小売業</t>
    <rPh sb="1" eb="3">
      <t>オロシウリ</t>
    </rPh>
    <rPh sb="4" eb="6">
      <t>コウリ</t>
    </rPh>
    <rPh sb="6" eb="7">
      <t>ギョウ</t>
    </rPh>
    <phoneticPr fontId="3"/>
  </si>
  <si>
    <t>　情報通信・運輸業</t>
    <rPh sb="1" eb="3">
      <t>ジョウホウ</t>
    </rPh>
    <rPh sb="3" eb="5">
      <t>ツウシン</t>
    </rPh>
    <rPh sb="6" eb="8">
      <t>ウンユ</t>
    </rPh>
    <rPh sb="8" eb="9">
      <t>ギョウ</t>
    </rPh>
    <phoneticPr fontId="3"/>
  </si>
  <si>
    <t>　電気・ガス・水道業</t>
    <rPh sb="1" eb="3">
      <t>デンキ</t>
    </rPh>
    <rPh sb="7" eb="10">
      <t>スイドウギョウ</t>
    </rPh>
    <phoneticPr fontId="3"/>
  </si>
  <si>
    <t>第三次産業</t>
    <rPh sb="0" eb="1">
      <t>ダイ</t>
    </rPh>
    <rPh sb="1" eb="3">
      <t>サンジ</t>
    </rPh>
    <rPh sb="3" eb="5">
      <t>サンギョウ</t>
    </rPh>
    <phoneticPr fontId="3"/>
  </si>
  <si>
    <t>　製造業</t>
    <rPh sb="1" eb="4">
      <t>セイゾウギョウ</t>
    </rPh>
    <phoneticPr fontId="3"/>
  </si>
  <si>
    <t>　建設業</t>
    <rPh sb="1" eb="3">
      <t>ケンセツ</t>
    </rPh>
    <rPh sb="3" eb="4">
      <t>ギョウ</t>
    </rPh>
    <phoneticPr fontId="3"/>
  </si>
  <si>
    <t>　鉱業</t>
    <rPh sb="1" eb="3">
      <t>コウギョウ</t>
    </rPh>
    <phoneticPr fontId="3"/>
  </si>
  <si>
    <t>第二次産業</t>
    <rPh sb="0" eb="1">
      <t>ダイ</t>
    </rPh>
    <rPh sb="1" eb="3">
      <t>ニジ</t>
    </rPh>
    <rPh sb="3" eb="5">
      <t>サンギョウ</t>
    </rPh>
    <phoneticPr fontId="3"/>
  </si>
  <si>
    <t>―</t>
    <phoneticPr fontId="3"/>
  </si>
  <si>
    <t>―</t>
    <phoneticPr fontId="3"/>
  </si>
  <si>
    <t>　漁業</t>
    <rPh sb="1" eb="3">
      <t>ギョギョウ</t>
    </rPh>
    <phoneticPr fontId="3"/>
  </si>
  <si>
    <t>　林業</t>
    <rPh sb="1" eb="3">
      <t>リンギョウ</t>
    </rPh>
    <phoneticPr fontId="3"/>
  </si>
  <si>
    <t>　農業</t>
    <rPh sb="1" eb="3">
      <t>ノウギョウ</t>
    </rPh>
    <phoneticPr fontId="3"/>
  </si>
  <si>
    <t>第一次産業</t>
    <rPh sb="0" eb="1">
      <t>ダイ</t>
    </rPh>
    <rPh sb="1" eb="3">
      <t>イチジ</t>
    </rPh>
    <rPh sb="3" eb="5">
      <t>サンギョウ</t>
    </rPh>
    <phoneticPr fontId="3"/>
  </si>
  <si>
    <t>総　　数</t>
    <rPh sb="0" eb="1">
      <t>フサ</t>
    </rPh>
    <rPh sb="3" eb="4">
      <t>カズ</t>
    </rPh>
    <phoneticPr fontId="3"/>
  </si>
  <si>
    <t>構成比</t>
    <rPh sb="0" eb="2">
      <t>コウセイ</t>
    </rPh>
    <rPh sb="2" eb="3">
      <t>ヒ</t>
    </rPh>
    <phoneticPr fontId="3"/>
  </si>
  <si>
    <t>就業者数</t>
    <rPh sb="0" eb="3">
      <t>シュウギョウシャ</t>
    </rPh>
    <rPh sb="3" eb="4">
      <t>スウ</t>
    </rPh>
    <phoneticPr fontId="3"/>
  </si>
  <si>
    <t>平成２７年</t>
    <rPh sb="0" eb="2">
      <t>ヘイセイ</t>
    </rPh>
    <rPh sb="4" eb="5">
      <t>ネン</t>
    </rPh>
    <phoneticPr fontId="3"/>
  </si>
  <si>
    <t>平成２２年</t>
    <rPh sb="0" eb="2">
      <t>ヘイセイ</t>
    </rPh>
    <rPh sb="4" eb="5">
      <t>ネン</t>
    </rPh>
    <phoneticPr fontId="3"/>
  </si>
  <si>
    <t>平成１７年</t>
    <rPh sb="0" eb="2">
      <t>ヘイセイ</t>
    </rPh>
    <rPh sb="4" eb="5">
      <t>ネン</t>
    </rPh>
    <phoneticPr fontId="3"/>
  </si>
  <si>
    <t>区　　分</t>
    <rPh sb="0" eb="1">
      <t>ク</t>
    </rPh>
    <rPh sb="3" eb="4">
      <t>ブン</t>
    </rPh>
    <phoneticPr fontId="3"/>
  </si>
  <si>
    <t>（各年10月１日現在　単位：人・％）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</si>
  <si>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■産業別就業者数（１５歳以上）</t>
    <rPh sb="1" eb="3">
      <t>サンギョウ</t>
    </rPh>
    <rPh sb="3" eb="4">
      <t>ベツ</t>
    </rPh>
    <rPh sb="4" eb="7">
      <t>シュウギョウシャ</t>
    </rPh>
    <rPh sb="7" eb="8">
      <t>スウ</t>
    </rPh>
    <rPh sb="11" eb="12">
      <t>サイ</t>
    </rPh>
    <rPh sb="12" eb="14">
      <t>イジョウ</t>
    </rPh>
    <phoneticPr fontId="3"/>
  </si>
  <si>
    <t>（資料：住民基本台帳）</t>
    <rPh sb="1" eb="3">
      <t>シリョウ</t>
    </rPh>
    <rPh sb="4" eb="6">
      <t>ジュウミン</t>
    </rPh>
    <rPh sb="6" eb="8">
      <t>キホン</t>
    </rPh>
    <rPh sb="8" eb="10">
      <t>ダイチョウ</t>
    </rPh>
    <phoneticPr fontId="3"/>
  </si>
  <si>
    <t>※外国人を含む</t>
    <phoneticPr fontId="3"/>
  </si>
  <si>
    <t>北方町</t>
    <rPh sb="0" eb="3">
      <t>キタガタマチ</t>
    </rPh>
    <phoneticPr fontId="3"/>
  </si>
  <si>
    <t>山内町</t>
    <rPh sb="0" eb="2">
      <t>ヤマウチ</t>
    </rPh>
    <rPh sb="2" eb="3">
      <t>マチ</t>
    </rPh>
    <phoneticPr fontId="3"/>
  </si>
  <si>
    <t>武内町</t>
    <rPh sb="0" eb="1">
      <t>タケ</t>
    </rPh>
    <rPh sb="1" eb="3">
      <t>ウチマチ</t>
    </rPh>
    <phoneticPr fontId="3"/>
  </si>
  <si>
    <t>朝日町</t>
    <rPh sb="0" eb="3">
      <t>アサヒマチ</t>
    </rPh>
    <phoneticPr fontId="3"/>
  </si>
  <si>
    <t>橘　町</t>
    <rPh sb="0" eb="1">
      <t>タチバナ</t>
    </rPh>
    <rPh sb="2" eb="3">
      <t>マチ</t>
    </rPh>
    <phoneticPr fontId="3"/>
  </si>
  <si>
    <t>人口密度</t>
    <rPh sb="0" eb="2">
      <t>ジンコウ</t>
    </rPh>
    <rPh sb="2" eb="4">
      <t>ミツド</t>
    </rPh>
    <phoneticPr fontId="3"/>
  </si>
  <si>
    <t>1世帯当り人口</t>
    <rPh sb="1" eb="3">
      <t>セタイ</t>
    </rPh>
    <rPh sb="3" eb="4">
      <t>アタ</t>
    </rPh>
    <rPh sb="5" eb="7">
      <t>ジンコウ</t>
    </rPh>
    <phoneticPr fontId="3"/>
  </si>
  <si>
    <t>人口総数</t>
    <rPh sb="0" eb="2">
      <t>ジンコウ</t>
    </rPh>
    <rPh sb="2" eb="4">
      <t>ソウスウ</t>
    </rPh>
    <phoneticPr fontId="3"/>
  </si>
  <si>
    <t>（平成29年9月30日現在　単位：人・世帯・人/㎢）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タンイ</t>
    </rPh>
    <rPh sb="17" eb="18">
      <t>ニン</t>
    </rPh>
    <rPh sb="19" eb="21">
      <t>セタイ</t>
    </rPh>
    <rPh sb="22" eb="23">
      <t>ニン</t>
    </rPh>
    <phoneticPr fontId="3"/>
  </si>
  <si>
    <t>■町別人口・世帯数</t>
    <phoneticPr fontId="3"/>
  </si>
  <si>
    <t>※年齢不詳者を除く</t>
  </si>
  <si>
    <t>―</t>
    <phoneticPr fontId="3"/>
  </si>
  <si>
    <t>平成27年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</si>
  <si>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</si>
  <si>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</si>
  <si>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</si>
  <si>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 ７年</t>
    <rPh sb="0" eb="2">
      <t>ヘイセイ</t>
    </rPh>
    <rPh sb="4" eb="5">
      <t>ネン</t>
    </rPh>
    <phoneticPr fontId="3"/>
  </si>
  <si>
    <t>常住人口</t>
    <rPh sb="0" eb="2">
      <t>ジョウジュウ</t>
    </rPh>
    <rPh sb="2" eb="4">
      <t>ジンコウ</t>
    </rPh>
    <phoneticPr fontId="3"/>
  </si>
  <si>
    <t>昼間人口</t>
    <rPh sb="0" eb="2">
      <t>ヒルマ</t>
    </rPh>
    <rPh sb="2" eb="4">
      <t>ジンコウ</t>
    </rPh>
    <phoneticPr fontId="3"/>
  </si>
  <si>
    <t>総人口</t>
    <rPh sb="0" eb="3">
      <t>ソウジンコウ</t>
    </rPh>
    <phoneticPr fontId="3"/>
  </si>
  <si>
    <t>（単位：人・世帯）</t>
    <rPh sb="1" eb="3">
      <t>タンイ</t>
    </rPh>
    <rPh sb="4" eb="5">
      <t>ヒト</t>
    </rPh>
    <rPh sb="6" eb="8">
      <t>セタイ</t>
    </rPh>
    <phoneticPr fontId="3"/>
  </si>
  <si>
    <t>■人口の推移</t>
    <rPh sb="1" eb="3">
      <t>ジンコウ</t>
    </rPh>
    <rPh sb="4" eb="6">
      <t>スイイ</t>
    </rPh>
    <phoneticPr fontId="3"/>
  </si>
  <si>
    <t>（資料：市民課）</t>
    <rPh sb="1" eb="3">
      <t>シリョウ</t>
    </rPh>
    <rPh sb="4" eb="6">
      <t>シミン</t>
    </rPh>
    <rPh sb="6" eb="7">
      <t>カ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</si>
  <si>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</si>
  <si>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</si>
  <si>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離婚</t>
    <rPh sb="0" eb="2">
      <t>リコン</t>
    </rPh>
    <phoneticPr fontId="3"/>
  </si>
  <si>
    <t>婚姻</t>
    <rPh sb="0" eb="2">
      <t>コンイン</t>
    </rPh>
    <phoneticPr fontId="3"/>
  </si>
  <si>
    <t>転出</t>
    <rPh sb="0" eb="2">
      <t>テンシュツ</t>
    </rPh>
    <phoneticPr fontId="3"/>
  </si>
  <si>
    <t>転入</t>
    <rPh sb="0" eb="2">
      <t>テンニュウ</t>
    </rPh>
    <phoneticPr fontId="3"/>
  </si>
  <si>
    <t>死亡</t>
    <rPh sb="0" eb="2">
      <t>シボウ</t>
    </rPh>
    <phoneticPr fontId="3"/>
  </si>
  <si>
    <t>出生</t>
    <rPh sb="0" eb="2">
      <t>シュッショウ</t>
    </rPh>
    <phoneticPr fontId="3"/>
  </si>
  <si>
    <t>（各年1月1日～12月31日　単位：人・組）</t>
    <rPh sb="1" eb="2">
      <t>カク</t>
    </rPh>
    <rPh sb="2" eb="3">
      <t>ネン</t>
    </rPh>
    <rPh sb="4" eb="5">
      <t>ガツ</t>
    </rPh>
    <rPh sb="6" eb="7">
      <t>ニチ</t>
    </rPh>
    <rPh sb="10" eb="11">
      <t>ガツ</t>
    </rPh>
    <rPh sb="13" eb="14">
      <t>ニチ</t>
    </rPh>
    <rPh sb="15" eb="17">
      <t>タンイ</t>
    </rPh>
    <rPh sb="18" eb="19">
      <t>ヒト</t>
    </rPh>
    <rPh sb="20" eb="21">
      <t>クミ</t>
    </rPh>
    <phoneticPr fontId="3"/>
  </si>
  <si>
    <t>■人口動態</t>
    <rPh sb="1" eb="3">
      <t>ジンコウ</t>
    </rPh>
    <rPh sb="3" eb="5">
      <t>ドウタイ</t>
    </rPh>
    <phoneticPr fontId="3"/>
  </si>
  <si>
    <t>※外国人は含まない</t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</si>
  <si>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</si>
  <si>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</si>
  <si>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総数</t>
    <rPh sb="0" eb="2">
      <t>ソウスウ</t>
    </rPh>
    <phoneticPr fontId="3"/>
  </si>
  <si>
    <t>人口</t>
    <rPh sb="0" eb="2">
      <t>ジンコウ</t>
    </rPh>
    <phoneticPr fontId="3"/>
  </si>
  <si>
    <t>（各年9月30日現在　単位：人・世帯）</t>
    <rPh sb="1" eb="3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rPh sb="16" eb="18">
      <t>セタイ</t>
    </rPh>
    <phoneticPr fontId="3"/>
  </si>
  <si>
    <t>■人口・世帯数</t>
    <rPh sb="1" eb="3">
      <t>ジンコウ</t>
    </rPh>
    <rPh sb="4" eb="7">
      <t>セタイスウ</t>
    </rPh>
    <phoneticPr fontId="3"/>
  </si>
  <si>
    <t>◇人口◇</t>
    <rPh sb="1" eb="3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</si>
</sst>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0.0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8"/>
      <name val="ＭＳ ゴシック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57" xfId="0" applyFont="1" applyFill="1" applyBorder="1" applyAlignment="1">
      <alignment vertical="center"/>
    </xf>
    <xf numFmtId="0" fontId="2" fillId="0" borderId="72" xfId="0" applyFont="1" applyFill="1" applyBorder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6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38" fontId="4" fillId="0" borderId="39" xfId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38" fontId="4" fillId="0" borderId="41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38" fontId="4" fillId="0" borderId="40" xfId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vertical="center"/>
    </xf>
    <xf numFmtId="38" fontId="4" fillId="0" borderId="41" xfId="1" applyFont="1" applyFill="1" applyBorder="1" applyAlignment="1">
      <alignment vertical="center"/>
    </xf>
    <xf numFmtId="38" fontId="4" fillId="0" borderId="45" xfId="1" applyFont="1" applyFill="1" applyBorder="1" applyAlignment="1">
      <alignment vertical="center"/>
    </xf>
    <xf numFmtId="38" fontId="4" fillId="0" borderId="40" xfId="1" applyFont="1" applyFill="1" applyBorder="1" applyAlignment="1">
      <alignment vertical="center"/>
    </xf>
    <xf numFmtId="38" fontId="4" fillId="0" borderId="17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38" fontId="4" fillId="0" borderId="50" xfId="1" applyFont="1" applyFill="1" applyBorder="1" applyAlignment="1">
      <alignment horizontal="right" vertical="center"/>
    </xf>
    <xf numFmtId="38" fontId="4" fillId="0" borderId="49" xfId="1" applyFont="1" applyFill="1" applyBorder="1" applyAlignment="1">
      <alignment horizontal="right" vertical="center"/>
    </xf>
    <xf numFmtId="38" fontId="4" fillId="0" borderId="51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right" vertical="center"/>
    </xf>
    <xf numFmtId="38" fontId="4" fillId="0" borderId="30" xfId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8" fontId="2" fillId="0" borderId="94" xfId="1" applyFont="1" applyFill="1" applyBorder="1" applyAlignment="1">
      <alignment horizontal="center" vertical="center"/>
    </xf>
    <xf numFmtId="38" fontId="2" fillId="0" borderId="57" xfId="1" applyFont="1" applyFill="1" applyBorder="1" applyAlignment="1">
      <alignment horizontal="center" vertical="center"/>
    </xf>
    <xf numFmtId="38" fontId="2" fillId="0" borderId="93" xfId="1" applyFont="1" applyFill="1" applyBorder="1" applyAlignment="1">
      <alignment horizontal="center" vertical="center"/>
    </xf>
    <xf numFmtId="38" fontId="2" fillId="0" borderId="89" xfId="1" applyFont="1" applyFill="1" applyBorder="1" applyAlignment="1">
      <alignment horizontal="center" vertical="center"/>
    </xf>
    <xf numFmtId="38" fontId="2" fillId="0" borderId="88" xfId="1" applyFont="1" applyFill="1" applyBorder="1" applyAlignment="1">
      <alignment horizontal="center" vertical="center"/>
    </xf>
    <xf numFmtId="38" fontId="2" fillId="0" borderId="87" xfId="1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38" fontId="2" fillId="0" borderId="82" xfId="1" applyFont="1" applyFill="1" applyBorder="1" applyAlignment="1">
      <alignment horizontal="right" vertical="center"/>
    </xf>
    <xf numFmtId="38" fontId="2" fillId="0" borderId="80" xfId="1" applyFont="1" applyFill="1" applyBorder="1" applyAlignment="1">
      <alignment horizontal="right" vertical="center"/>
    </xf>
    <xf numFmtId="38" fontId="2" fillId="0" borderId="79" xfId="1" applyFont="1" applyFill="1" applyBorder="1" applyAlignment="1">
      <alignment horizontal="right" vertical="center"/>
    </xf>
    <xf numFmtId="38" fontId="2" fillId="0" borderId="28" xfId="1" applyFont="1" applyFill="1" applyBorder="1" applyAlignment="1">
      <alignment horizontal="right" vertical="center"/>
    </xf>
    <xf numFmtId="38" fontId="2" fillId="0" borderId="27" xfId="1" applyFont="1" applyFill="1" applyBorder="1" applyAlignment="1">
      <alignment horizontal="right" vertical="center"/>
    </xf>
    <xf numFmtId="38" fontId="2" fillId="0" borderId="81" xfId="1" applyFont="1" applyFill="1" applyBorder="1" applyAlignment="1">
      <alignment horizontal="right" vertical="center"/>
    </xf>
    <xf numFmtId="38" fontId="2" fillId="0" borderId="92" xfId="1" applyFont="1" applyFill="1" applyBorder="1" applyAlignment="1">
      <alignment horizontal="center" vertical="center"/>
    </xf>
    <xf numFmtId="38" fontId="2" fillId="0" borderId="91" xfId="1" applyFont="1" applyFill="1" applyBorder="1" applyAlignment="1">
      <alignment horizontal="center" vertical="center"/>
    </xf>
    <xf numFmtId="38" fontId="2" fillId="0" borderId="90" xfId="1" applyFont="1" applyFill="1" applyBorder="1" applyAlignment="1">
      <alignment horizontal="center" vertical="center"/>
    </xf>
    <xf numFmtId="38" fontId="2" fillId="0" borderId="83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39" xfId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86" xfId="1" applyFont="1" applyFill="1" applyBorder="1" applyAlignment="1">
      <alignment horizontal="right" vertical="center"/>
    </xf>
    <xf numFmtId="38" fontId="2" fillId="0" borderId="85" xfId="1" applyFont="1" applyFill="1" applyBorder="1" applyAlignment="1">
      <alignment horizontal="right" vertical="center"/>
    </xf>
    <xf numFmtId="38" fontId="2" fillId="0" borderId="84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78" xfId="1" applyFont="1" applyFill="1" applyBorder="1" applyAlignment="1">
      <alignment horizontal="right" vertical="center"/>
    </xf>
    <xf numFmtId="38" fontId="2" fillId="0" borderId="77" xfId="1" applyFont="1" applyFill="1" applyBorder="1" applyAlignment="1">
      <alignment horizontal="right" vertical="center"/>
    </xf>
    <xf numFmtId="38" fontId="2" fillId="0" borderId="76" xfId="1" applyFont="1" applyFill="1" applyBorder="1" applyAlignment="1">
      <alignment horizontal="right" vertical="center"/>
    </xf>
    <xf numFmtId="38" fontId="2" fillId="0" borderId="75" xfId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8" fontId="2" fillId="0" borderId="74" xfId="1" applyFont="1" applyFill="1" applyBorder="1" applyAlignment="1">
      <alignment horizontal="right" vertical="center" indent="1"/>
    </xf>
    <xf numFmtId="0" fontId="2" fillId="0" borderId="13" xfId="0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right" vertical="center" indent="1"/>
    </xf>
    <xf numFmtId="38" fontId="2" fillId="0" borderId="13" xfId="1" applyFont="1" applyFill="1" applyBorder="1" applyAlignment="1">
      <alignment horizontal="right" vertical="center" indent="1"/>
    </xf>
    <xf numFmtId="0" fontId="7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right" vertical="center" indent="1"/>
    </xf>
    <xf numFmtId="178" fontId="2" fillId="0" borderId="4" xfId="0" applyNumberFormat="1" applyFont="1" applyFill="1" applyBorder="1" applyAlignment="1">
      <alignment horizontal="right" vertical="center" indent="1"/>
    </xf>
    <xf numFmtId="176" fontId="2" fillId="0" borderId="12" xfId="0" applyNumberFormat="1" applyFont="1" applyFill="1" applyBorder="1" applyAlignment="1">
      <alignment horizontal="right" vertical="center" indent="1"/>
    </xf>
    <xf numFmtId="176" fontId="2" fillId="0" borderId="74" xfId="0" applyNumberFormat="1" applyFont="1" applyFill="1" applyBorder="1" applyAlignment="1">
      <alignment horizontal="right" vertical="center" indent="1"/>
    </xf>
    <xf numFmtId="178" fontId="2" fillId="0" borderId="12" xfId="0" applyNumberFormat="1" applyFont="1" applyFill="1" applyBorder="1" applyAlignment="1">
      <alignment horizontal="right" vertical="center" indent="1"/>
    </xf>
    <xf numFmtId="178" fontId="2" fillId="0" borderId="74" xfId="0" applyNumberFormat="1" applyFont="1" applyFill="1" applyBorder="1" applyAlignment="1">
      <alignment horizontal="right" vertical="center" indent="1"/>
    </xf>
    <xf numFmtId="0" fontId="2" fillId="0" borderId="69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 indent="1"/>
    </xf>
    <xf numFmtId="176" fontId="2" fillId="0" borderId="13" xfId="0" applyNumberFormat="1" applyFont="1" applyFill="1" applyBorder="1" applyAlignment="1">
      <alignment horizontal="right" vertical="center" indent="1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68" xfId="0" applyNumberFormat="1" applyFont="1" applyFill="1" applyBorder="1" applyAlignment="1">
      <alignment horizontal="right" vertical="center"/>
    </xf>
    <xf numFmtId="38" fontId="2" fillId="0" borderId="68" xfId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67" xfId="0" applyNumberFormat="1" applyFont="1" applyFill="1" applyBorder="1" applyAlignment="1">
      <alignment horizontal="right" vertical="center"/>
    </xf>
    <xf numFmtId="176" fontId="2" fillId="0" borderId="66" xfId="0" applyNumberFormat="1" applyFont="1" applyFill="1" applyBorder="1" applyAlignment="1">
      <alignment horizontal="right" vertical="center"/>
    </xf>
    <xf numFmtId="176" fontId="2" fillId="0" borderId="65" xfId="0" applyNumberFormat="1" applyFont="1" applyFill="1" applyBorder="1" applyAlignment="1">
      <alignment horizontal="right" vertical="center"/>
    </xf>
    <xf numFmtId="0" fontId="2" fillId="0" borderId="73" xfId="0" applyFont="1" applyFill="1" applyBorder="1" applyAlignment="1">
      <alignment horizontal="left" vertical="center"/>
    </xf>
    <xf numFmtId="38" fontId="2" fillId="0" borderId="73" xfId="1" applyFont="1" applyFill="1" applyBorder="1" applyAlignment="1">
      <alignment horizontal="right" vertical="center"/>
    </xf>
    <xf numFmtId="176" fontId="2" fillId="0" borderId="73" xfId="0" applyNumberFormat="1" applyFont="1" applyFill="1" applyBorder="1" applyAlignment="1">
      <alignment horizontal="right" vertical="center"/>
    </xf>
    <xf numFmtId="176" fontId="2" fillId="0" borderId="63" xfId="0" applyNumberFormat="1" applyFont="1" applyFill="1" applyBorder="1" applyAlignment="1">
      <alignment horizontal="right" vertical="center"/>
    </xf>
    <xf numFmtId="176" fontId="2" fillId="0" borderId="62" xfId="0" applyNumberFormat="1" applyFont="1" applyFill="1" applyBorder="1" applyAlignment="1">
      <alignment horizontal="right" vertical="center"/>
    </xf>
    <xf numFmtId="176" fontId="2" fillId="0" borderId="61" xfId="0" applyNumberFormat="1" applyFont="1" applyFill="1" applyBorder="1" applyAlignment="1">
      <alignment horizontal="right" vertical="center"/>
    </xf>
    <xf numFmtId="0" fontId="2" fillId="0" borderId="68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left" vertical="center"/>
    </xf>
    <xf numFmtId="38" fontId="2" fillId="0" borderId="70" xfId="1" applyFont="1" applyFill="1" applyBorder="1" applyAlignment="1">
      <alignment horizontal="right" vertical="center"/>
    </xf>
    <xf numFmtId="176" fontId="2" fillId="0" borderId="70" xfId="0" applyNumberFormat="1" applyFont="1" applyFill="1" applyBorder="1" applyAlignment="1">
      <alignment horizontal="right" vertical="center"/>
    </xf>
    <xf numFmtId="176" fontId="2" fillId="0" borderId="69" xfId="0" applyNumberFormat="1" applyFont="1" applyFill="1" applyBorder="1" applyAlignment="1">
      <alignment horizontal="right" vertical="center"/>
    </xf>
    <xf numFmtId="176" fontId="2" fillId="0" borderId="60" xfId="0" applyNumberFormat="1" applyFont="1" applyFill="1" applyBorder="1" applyAlignment="1">
      <alignment horizontal="right" vertical="center"/>
    </xf>
    <xf numFmtId="176" fontId="2" fillId="0" borderId="59" xfId="0" applyNumberFormat="1" applyFont="1" applyFill="1" applyBorder="1" applyAlignment="1">
      <alignment horizontal="right" vertical="center"/>
    </xf>
    <xf numFmtId="176" fontId="2" fillId="0" borderId="58" xfId="0" applyNumberFormat="1" applyFont="1" applyFill="1" applyBorder="1" applyAlignment="1">
      <alignment horizontal="right" vertical="center"/>
    </xf>
    <xf numFmtId="0" fontId="2" fillId="0" borderId="64" xfId="0" applyFont="1" applyFill="1" applyBorder="1" applyAlignment="1">
      <alignment horizontal="left" vertical="center"/>
    </xf>
    <xf numFmtId="38" fontId="2" fillId="0" borderId="64" xfId="1" applyFont="1" applyFill="1" applyBorder="1" applyAlignment="1">
      <alignment horizontal="right" vertical="center"/>
    </xf>
    <xf numFmtId="176" fontId="2" fillId="0" borderId="64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38" fontId="2" fillId="0" borderId="8" xfId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2"/>
  <sheetViews>
    <sheetView tabSelected="1" view="pageBreakPreview" zoomScale="115" zoomScaleNormal="100" zoomScaleSheetLayoutView="115" workbookViewId="0">
      <selection activeCell="AD141" sqref="AD141:AI141"/>
    </sheetView>
  </sheetViews>
  <sheetFormatPr defaultColWidth="1.26953125" defaultRowHeight="15" customHeight="1" x14ac:dyDescent="0.2"/>
  <cols>
    <col min="1" max="16384" width="1.26953125" style="1"/>
  </cols>
  <sheetData>
    <row r="1" spans="1:67" s="18" customFormat="1" ht="18.75" customHeight="1" x14ac:dyDescent="0.2">
      <c r="A1" s="19" t="s">
        <v>234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67" ht="15" customHeight="1" x14ac:dyDescent="0.2">
      <c r="A3" s="1" t="s">
        <v>233</v>
      </c>
      <c r="AK3" s="11" t="s">
        <v>232</v>
      </c>
    </row>
    <row r="4" spans="1:67" ht="3.75" customHeight="1" x14ac:dyDescent="0.2"/>
    <row r="5" spans="1:67" ht="15" customHeight="1" x14ac:dyDescent="0.2">
      <c r="B5" s="115" t="s">
        <v>24</v>
      </c>
      <c r="C5" s="115"/>
      <c r="D5" s="115"/>
      <c r="E5" s="115"/>
      <c r="F5" s="115"/>
      <c r="G5" s="115"/>
      <c r="H5" s="115"/>
      <c r="I5" s="115"/>
      <c r="J5" s="115" t="s">
        <v>231</v>
      </c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22"/>
      <c r="AE5" s="116" t="s">
        <v>157</v>
      </c>
      <c r="AF5" s="117"/>
      <c r="AG5" s="117"/>
      <c r="AH5" s="117"/>
      <c r="AI5" s="117"/>
      <c r="AJ5" s="117"/>
      <c r="AK5" s="118"/>
      <c r="AL5" s="17"/>
      <c r="AM5" s="17"/>
      <c r="AN5" s="17"/>
      <c r="AO5" s="17"/>
      <c r="AP5" s="17"/>
      <c r="AQ5" s="17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5"/>
    </row>
    <row r="6" spans="1:67" ht="15" customHeight="1" x14ac:dyDescent="0.2">
      <c r="B6" s="115"/>
      <c r="C6" s="115"/>
      <c r="D6" s="115"/>
      <c r="E6" s="115"/>
      <c r="F6" s="115"/>
      <c r="G6" s="115"/>
      <c r="H6" s="115"/>
      <c r="I6" s="115"/>
      <c r="J6" s="123" t="s">
        <v>230</v>
      </c>
      <c r="K6" s="123"/>
      <c r="L6" s="123"/>
      <c r="M6" s="123"/>
      <c r="N6" s="123"/>
      <c r="O6" s="123"/>
      <c r="P6" s="123"/>
      <c r="Q6" s="133" t="s">
        <v>2</v>
      </c>
      <c r="R6" s="134"/>
      <c r="S6" s="134"/>
      <c r="T6" s="134"/>
      <c r="U6" s="134"/>
      <c r="V6" s="134"/>
      <c r="W6" s="134"/>
      <c r="X6" s="134" t="s">
        <v>1</v>
      </c>
      <c r="Y6" s="134"/>
      <c r="Z6" s="134"/>
      <c r="AA6" s="134"/>
      <c r="AB6" s="134"/>
      <c r="AC6" s="134"/>
      <c r="AD6" s="135"/>
      <c r="AE6" s="119"/>
      <c r="AF6" s="120"/>
      <c r="AG6" s="120"/>
      <c r="AH6" s="120"/>
      <c r="AI6" s="120"/>
      <c r="AJ6" s="120"/>
      <c r="AK6" s="121"/>
      <c r="AL6" s="17"/>
      <c r="AM6" s="17"/>
      <c r="AN6" s="17"/>
      <c r="AO6" s="17"/>
      <c r="AP6" s="17"/>
      <c r="AQ6" s="17"/>
      <c r="AR6" s="17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5"/>
    </row>
    <row r="7" spans="1:67" ht="15" customHeight="1" x14ac:dyDescent="0.2">
      <c r="B7" s="140" t="s">
        <v>229</v>
      </c>
      <c r="C7" s="141"/>
      <c r="D7" s="141"/>
      <c r="E7" s="141"/>
      <c r="F7" s="141"/>
      <c r="G7" s="141"/>
      <c r="H7" s="141"/>
      <c r="I7" s="142"/>
      <c r="J7" s="143">
        <v>50645</v>
      </c>
      <c r="K7" s="137"/>
      <c r="L7" s="137"/>
      <c r="M7" s="137"/>
      <c r="N7" s="137"/>
      <c r="O7" s="137"/>
      <c r="P7" s="138"/>
      <c r="Q7" s="144">
        <v>24042</v>
      </c>
      <c r="R7" s="145"/>
      <c r="S7" s="145"/>
      <c r="T7" s="145"/>
      <c r="U7" s="145"/>
      <c r="V7" s="145"/>
      <c r="W7" s="145"/>
      <c r="X7" s="145">
        <v>26603</v>
      </c>
      <c r="Y7" s="145"/>
      <c r="Z7" s="145"/>
      <c r="AA7" s="145"/>
      <c r="AB7" s="145"/>
      <c r="AC7" s="145"/>
      <c r="AD7" s="146"/>
      <c r="AE7" s="136">
        <v>17531</v>
      </c>
      <c r="AF7" s="137"/>
      <c r="AG7" s="137"/>
      <c r="AH7" s="137"/>
      <c r="AI7" s="137"/>
      <c r="AJ7" s="137"/>
      <c r="AK7" s="138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5"/>
    </row>
    <row r="8" spans="1:67" ht="15" customHeight="1" x14ac:dyDescent="0.2">
      <c r="B8" s="124" t="s">
        <v>228</v>
      </c>
      <c r="C8" s="125"/>
      <c r="D8" s="125"/>
      <c r="E8" s="125"/>
      <c r="F8" s="125"/>
      <c r="G8" s="125"/>
      <c r="H8" s="125"/>
      <c r="I8" s="126"/>
      <c r="J8" s="127">
        <v>50292</v>
      </c>
      <c r="K8" s="128"/>
      <c r="L8" s="128"/>
      <c r="M8" s="128"/>
      <c r="N8" s="128"/>
      <c r="O8" s="128"/>
      <c r="P8" s="129"/>
      <c r="Q8" s="130">
        <v>23877</v>
      </c>
      <c r="R8" s="131"/>
      <c r="S8" s="131"/>
      <c r="T8" s="131"/>
      <c r="U8" s="131"/>
      <c r="V8" s="131"/>
      <c r="W8" s="131"/>
      <c r="X8" s="131">
        <v>26415</v>
      </c>
      <c r="Y8" s="131"/>
      <c r="Z8" s="131"/>
      <c r="AA8" s="131"/>
      <c r="AB8" s="131"/>
      <c r="AC8" s="131"/>
      <c r="AD8" s="139"/>
      <c r="AE8" s="132">
        <v>17602</v>
      </c>
      <c r="AF8" s="128"/>
      <c r="AG8" s="128"/>
      <c r="AH8" s="128"/>
      <c r="AI8" s="128"/>
      <c r="AJ8" s="128"/>
      <c r="AK8" s="129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5"/>
    </row>
    <row r="9" spans="1:67" ht="15" customHeight="1" x14ac:dyDescent="0.2">
      <c r="B9" s="124" t="s">
        <v>206</v>
      </c>
      <c r="C9" s="125"/>
      <c r="D9" s="125"/>
      <c r="E9" s="125"/>
      <c r="F9" s="125"/>
      <c r="G9" s="125"/>
      <c r="H9" s="125"/>
      <c r="I9" s="126"/>
      <c r="J9" s="127">
        <v>49809</v>
      </c>
      <c r="K9" s="128"/>
      <c r="L9" s="128"/>
      <c r="M9" s="128"/>
      <c r="N9" s="128"/>
      <c r="O9" s="128"/>
      <c r="P9" s="129"/>
      <c r="Q9" s="130">
        <v>23662</v>
      </c>
      <c r="R9" s="131"/>
      <c r="S9" s="131"/>
      <c r="T9" s="131"/>
      <c r="U9" s="131"/>
      <c r="V9" s="131"/>
      <c r="W9" s="131"/>
      <c r="X9" s="131">
        <v>26147</v>
      </c>
      <c r="Y9" s="131"/>
      <c r="Z9" s="131"/>
      <c r="AA9" s="131"/>
      <c r="AB9" s="131"/>
      <c r="AC9" s="131"/>
      <c r="AD9" s="139"/>
      <c r="AE9" s="132">
        <v>17629</v>
      </c>
      <c r="AF9" s="128"/>
      <c r="AG9" s="128"/>
      <c r="AH9" s="128"/>
      <c r="AI9" s="128"/>
      <c r="AJ9" s="128"/>
      <c r="AK9" s="129"/>
      <c r="AL9" s="15"/>
      <c r="AM9" s="15"/>
      <c r="AN9" s="15"/>
      <c r="AO9" s="15"/>
      <c r="AP9" s="1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</row>
    <row r="10" spans="1:67" ht="15" customHeight="1" x14ac:dyDescent="0.2">
      <c r="B10" s="124" t="s">
        <v>218</v>
      </c>
      <c r="C10" s="125"/>
      <c r="D10" s="125"/>
      <c r="E10" s="125"/>
      <c r="F10" s="125"/>
      <c r="G10" s="125"/>
      <c r="H10" s="125"/>
      <c r="I10" s="126"/>
      <c r="J10" s="127">
        <v>49541</v>
      </c>
      <c r="K10" s="128"/>
      <c r="L10" s="128"/>
      <c r="M10" s="128"/>
      <c r="N10" s="128"/>
      <c r="O10" s="128"/>
      <c r="P10" s="129"/>
      <c r="Q10" s="130">
        <v>23522</v>
      </c>
      <c r="R10" s="131"/>
      <c r="S10" s="131"/>
      <c r="T10" s="131"/>
      <c r="U10" s="131"/>
      <c r="V10" s="131"/>
      <c r="W10" s="131"/>
      <c r="X10" s="131">
        <v>26019</v>
      </c>
      <c r="Y10" s="131"/>
      <c r="Z10" s="131"/>
      <c r="AA10" s="131"/>
      <c r="AB10" s="131"/>
      <c r="AC10" s="131"/>
      <c r="AD10" s="139"/>
      <c r="AE10" s="132">
        <v>17759</v>
      </c>
      <c r="AF10" s="128"/>
      <c r="AG10" s="128"/>
      <c r="AH10" s="128"/>
      <c r="AI10" s="128"/>
      <c r="AJ10" s="128"/>
      <c r="AK10" s="129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5"/>
    </row>
    <row r="11" spans="1:67" ht="15" customHeight="1" x14ac:dyDescent="0.2">
      <c r="B11" s="147" t="s">
        <v>217</v>
      </c>
      <c r="C11" s="148"/>
      <c r="D11" s="148"/>
      <c r="E11" s="148"/>
      <c r="F11" s="148"/>
      <c r="G11" s="148"/>
      <c r="H11" s="148"/>
      <c r="I11" s="149"/>
      <c r="J11" s="150">
        <v>49197</v>
      </c>
      <c r="K11" s="151"/>
      <c r="L11" s="151"/>
      <c r="M11" s="151"/>
      <c r="N11" s="151"/>
      <c r="O11" s="151"/>
      <c r="P11" s="152"/>
      <c r="Q11" s="153">
        <v>23400</v>
      </c>
      <c r="R11" s="154"/>
      <c r="S11" s="154"/>
      <c r="T11" s="154"/>
      <c r="U11" s="154"/>
      <c r="V11" s="154"/>
      <c r="W11" s="154"/>
      <c r="X11" s="154">
        <v>25797</v>
      </c>
      <c r="Y11" s="154"/>
      <c r="Z11" s="154"/>
      <c r="AA11" s="154"/>
      <c r="AB11" s="154"/>
      <c r="AC11" s="154"/>
      <c r="AD11" s="155"/>
      <c r="AE11" s="156">
        <v>17853</v>
      </c>
      <c r="AF11" s="151"/>
      <c r="AG11" s="151"/>
      <c r="AH11" s="151"/>
      <c r="AI11" s="151"/>
      <c r="AJ11" s="151"/>
      <c r="AK11" s="152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5"/>
    </row>
    <row r="12" spans="1:67" ht="15" customHeight="1" x14ac:dyDescent="0.2">
      <c r="B12" s="1" t="s">
        <v>227</v>
      </c>
      <c r="AK12" s="11" t="s">
        <v>192</v>
      </c>
    </row>
    <row r="14" spans="1:67" ht="15" customHeight="1" x14ac:dyDescent="0.2">
      <c r="A14" s="1" t="s">
        <v>226</v>
      </c>
      <c r="AD14" s="16"/>
      <c r="AE14" s="16"/>
      <c r="AF14" s="16"/>
      <c r="AG14" s="16"/>
      <c r="AH14" s="16"/>
      <c r="AX14" s="11" t="s">
        <v>225</v>
      </c>
    </row>
    <row r="15" spans="1:67" ht="3.75" customHeight="1" x14ac:dyDescent="0.2"/>
    <row r="16" spans="1:67" ht="18.75" customHeight="1" x14ac:dyDescent="0.2">
      <c r="B16" s="157" t="s">
        <v>24</v>
      </c>
      <c r="C16" s="158"/>
      <c r="D16" s="158"/>
      <c r="E16" s="158"/>
      <c r="F16" s="158"/>
      <c r="G16" s="158"/>
      <c r="H16" s="159"/>
      <c r="I16" s="157" t="s">
        <v>224</v>
      </c>
      <c r="J16" s="158"/>
      <c r="K16" s="158"/>
      <c r="L16" s="158"/>
      <c r="M16" s="158"/>
      <c r="N16" s="158"/>
      <c r="O16" s="159"/>
      <c r="P16" s="157" t="s">
        <v>223</v>
      </c>
      <c r="Q16" s="158"/>
      <c r="R16" s="158"/>
      <c r="S16" s="158"/>
      <c r="T16" s="158"/>
      <c r="U16" s="158"/>
      <c r="V16" s="159"/>
      <c r="W16" s="157" t="s">
        <v>222</v>
      </c>
      <c r="X16" s="158"/>
      <c r="Y16" s="158"/>
      <c r="Z16" s="158"/>
      <c r="AA16" s="158"/>
      <c r="AB16" s="158"/>
      <c r="AC16" s="159"/>
      <c r="AD16" s="157" t="s">
        <v>221</v>
      </c>
      <c r="AE16" s="158"/>
      <c r="AF16" s="158"/>
      <c r="AG16" s="158"/>
      <c r="AH16" s="158"/>
      <c r="AI16" s="158"/>
      <c r="AJ16" s="159"/>
      <c r="AK16" s="157" t="s">
        <v>220</v>
      </c>
      <c r="AL16" s="158"/>
      <c r="AM16" s="158"/>
      <c r="AN16" s="158"/>
      <c r="AO16" s="158"/>
      <c r="AP16" s="158"/>
      <c r="AQ16" s="159"/>
      <c r="AR16" s="157" t="s">
        <v>219</v>
      </c>
      <c r="AS16" s="158"/>
      <c r="AT16" s="158"/>
      <c r="AU16" s="158"/>
      <c r="AV16" s="158"/>
      <c r="AW16" s="158"/>
      <c r="AX16" s="159"/>
    </row>
    <row r="17" spans="1:59" ht="15" customHeight="1" x14ac:dyDescent="0.2">
      <c r="B17" s="157" t="s">
        <v>206</v>
      </c>
      <c r="C17" s="158"/>
      <c r="D17" s="158"/>
      <c r="E17" s="158"/>
      <c r="F17" s="158"/>
      <c r="G17" s="158"/>
      <c r="H17" s="159"/>
      <c r="I17" s="160">
        <v>415</v>
      </c>
      <c r="J17" s="160"/>
      <c r="K17" s="160"/>
      <c r="L17" s="160"/>
      <c r="M17" s="160"/>
      <c r="N17" s="160"/>
      <c r="O17" s="160"/>
      <c r="P17" s="160">
        <v>645</v>
      </c>
      <c r="Q17" s="160"/>
      <c r="R17" s="160"/>
      <c r="S17" s="160"/>
      <c r="T17" s="160"/>
      <c r="U17" s="160"/>
      <c r="V17" s="160"/>
      <c r="W17" s="160">
        <v>1558</v>
      </c>
      <c r="X17" s="160"/>
      <c r="Y17" s="160"/>
      <c r="Z17" s="160"/>
      <c r="AA17" s="160"/>
      <c r="AB17" s="160"/>
      <c r="AC17" s="160"/>
      <c r="AD17" s="160">
        <v>1740</v>
      </c>
      <c r="AE17" s="160"/>
      <c r="AF17" s="160"/>
      <c r="AG17" s="160"/>
      <c r="AH17" s="160"/>
      <c r="AI17" s="160"/>
      <c r="AJ17" s="160"/>
      <c r="AK17" s="160">
        <v>248</v>
      </c>
      <c r="AL17" s="160"/>
      <c r="AM17" s="160"/>
      <c r="AN17" s="160"/>
      <c r="AO17" s="160"/>
      <c r="AP17" s="160"/>
      <c r="AQ17" s="160"/>
      <c r="AR17" s="160">
        <v>71</v>
      </c>
      <c r="AS17" s="160"/>
      <c r="AT17" s="160"/>
      <c r="AU17" s="160"/>
      <c r="AV17" s="160"/>
      <c r="AW17" s="160"/>
      <c r="AX17" s="160"/>
    </row>
    <row r="18" spans="1:59" ht="15" customHeight="1" x14ac:dyDescent="0.2">
      <c r="B18" s="157" t="s">
        <v>218</v>
      </c>
      <c r="C18" s="158"/>
      <c r="D18" s="158"/>
      <c r="E18" s="158"/>
      <c r="F18" s="158"/>
      <c r="G18" s="158"/>
      <c r="H18" s="159"/>
      <c r="I18" s="160">
        <v>409</v>
      </c>
      <c r="J18" s="160"/>
      <c r="K18" s="160"/>
      <c r="L18" s="160"/>
      <c r="M18" s="160"/>
      <c r="N18" s="160"/>
      <c r="O18" s="160"/>
      <c r="P18" s="160">
        <v>604</v>
      </c>
      <c r="Q18" s="160"/>
      <c r="R18" s="160"/>
      <c r="S18" s="160"/>
      <c r="T18" s="160"/>
      <c r="U18" s="160"/>
      <c r="V18" s="160"/>
      <c r="W18" s="160">
        <v>1533</v>
      </c>
      <c r="X18" s="160"/>
      <c r="Y18" s="160"/>
      <c r="Z18" s="160"/>
      <c r="AA18" s="160"/>
      <c r="AB18" s="160"/>
      <c r="AC18" s="160"/>
      <c r="AD18" s="160">
        <v>1619</v>
      </c>
      <c r="AE18" s="160"/>
      <c r="AF18" s="160"/>
      <c r="AG18" s="160"/>
      <c r="AH18" s="160"/>
      <c r="AI18" s="160"/>
      <c r="AJ18" s="160"/>
      <c r="AK18" s="160">
        <v>248</v>
      </c>
      <c r="AL18" s="160"/>
      <c r="AM18" s="160"/>
      <c r="AN18" s="160"/>
      <c r="AO18" s="160"/>
      <c r="AP18" s="160"/>
      <c r="AQ18" s="160"/>
      <c r="AR18" s="160">
        <v>79</v>
      </c>
      <c r="AS18" s="160"/>
      <c r="AT18" s="160"/>
      <c r="AU18" s="160"/>
      <c r="AV18" s="160"/>
      <c r="AW18" s="160"/>
      <c r="AX18" s="160"/>
    </row>
    <row r="19" spans="1:59" ht="15" customHeight="1" x14ac:dyDescent="0.2">
      <c r="B19" s="157" t="s">
        <v>217</v>
      </c>
      <c r="C19" s="158"/>
      <c r="D19" s="158"/>
      <c r="E19" s="158"/>
      <c r="F19" s="158"/>
      <c r="G19" s="158"/>
      <c r="H19" s="159"/>
      <c r="I19" s="160">
        <v>428</v>
      </c>
      <c r="J19" s="160"/>
      <c r="K19" s="160"/>
      <c r="L19" s="160"/>
      <c r="M19" s="160"/>
      <c r="N19" s="160"/>
      <c r="O19" s="160"/>
      <c r="P19" s="160">
        <v>664</v>
      </c>
      <c r="Q19" s="160"/>
      <c r="R19" s="160"/>
      <c r="S19" s="160"/>
      <c r="T19" s="160"/>
      <c r="U19" s="160"/>
      <c r="V19" s="160"/>
      <c r="W19" s="160">
        <v>1484</v>
      </c>
      <c r="X19" s="160"/>
      <c r="Y19" s="160"/>
      <c r="Z19" s="160"/>
      <c r="AA19" s="160"/>
      <c r="AB19" s="160"/>
      <c r="AC19" s="160"/>
      <c r="AD19" s="160">
        <v>1616</v>
      </c>
      <c r="AE19" s="160"/>
      <c r="AF19" s="160"/>
      <c r="AG19" s="160"/>
      <c r="AH19" s="160"/>
      <c r="AI19" s="160"/>
      <c r="AJ19" s="160"/>
      <c r="AK19" s="160">
        <v>211</v>
      </c>
      <c r="AL19" s="160"/>
      <c r="AM19" s="160"/>
      <c r="AN19" s="160"/>
      <c r="AO19" s="160"/>
      <c r="AP19" s="160"/>
      <c r="AQ19" s="160"/>
      <c r="AR19" s="160">
        <v>72</v>
      </c>
      <c r="AS19" s="160"/>
      <c r="AT19" s="160"/>
      <c r="AU19" s="160"/>
      <c r="AV19" s="160"/>
      <c r="AW19" s="160"/>
      <c r="AX19" s="160"/>
    </row>
    <row r="20" spans="1:59" ht="13.5" customHeight="1" x14ac:dyDescent="0.2">
      <c r="AX20" s="11" t="s">
        <v>216</v>
      </c>
    </row>
    <row r="21" spans="1:59" ht="13.5" customHeight="1" x14ac:dyDescent="0.2"/>
    <row r="22" spans="1:59" ht="15" customHeight="1" x14ac:dyDescent="0.2">
      <c r="A22" s="1" t="s">
        <v>215</v>
      </c>
      <c r="AT22" s="11" t="s">
        <v>214</v>
      </c>
    </row>
    <row r="23" spans="1:59" ht="3.75" customHeight="1" x14ac:dyDescent="0.2"/>
    <row r="24" spans="1:59" ht="15" customHeight="1" x14ac:dyDescent="0.2">
      <c r="B24" s="115" t="s">
        <v>24</v>
      </c>
      <c r="C24" s="115"/>
      <c r="D24" s="115"/>
      <c r="E24" s="115"/>
      <c r="F24" s="115"/>
      <c r="G24" s="115"/>
      <c r="H24" s="115"/>
      <c r="I24" s="115"/>
      <c r="J24" s="115"/>
      <c r="K24" s="115" t="s">
        <v>213</v>
      </c>
      <c r="L24" s="115"/>
      <c r="M24" s="115"/>
      <c r="N24" s="115"/>
      <c r="O24" s="115"/>
      <c r="P24" s="115"/>
      <c r="Q24" s="115"/>
      <c r="R24" s="115"/>
      <c r="S24" s="115"/>
      <c r="T24" s="115" t="s">
        <v>157</v>
      </c>
      <c r="U24" s="115"/>
      <c r="V24" s="115"/>
      <c r="W24" s="115"/>
      <c r="X24" s="115"/>
      <c r="Y24" s="115"/>
      <c r="Z24" s="115"/>
      <c r="AA24" s="115"/>
      <c r="AB24" s="115"/>
      <c r="AC24" s="115" t="s">
        <v>212</v>
      </c>
      <c r="AD24" s="115"/>
      <c r="AE24" s="115"/>
      <c r="AF24" s="115"/>
      <c r="AG24" s="115"/>
      <c r="AH24" s="115"/>
      <c r="AI24" s="115"/>
      <c r="AJ24" s="115"/>
      <c r="AK24" s="115"/>
      <c r="AL24" s="115" t="s">
        <v>211</v>
      </c>
      <c r="AM24" s="115"/>
      <c r="AN24" s="115"/>
      <c r="AO24" s="115"/>
      <c r="AP24" s="115"/>
      <c r="AQ24" s="115"/>
      <c r="AR24" s="115"/>
      <c r="AS24" s="115"/>
      <c r="AT24" s="115"/>
    </row>
    <row r="25" spans="1:59" ht="15" customHeight="1" x14ac:dyDescent="0.2">
      <c r="B25" s="115" t="s">
        <v>210</v>
      </c>
      <c r="C25" s="115"/>
      <c r="D25" s="115"/>
      <c r="E25" s="115"/>
      <c r="F25" s="115"/>
      <c r="G25" s="115"/>
      <c r="H25" s="115"/>
      <c r="I25" s="115"/>
      <c r="J25" s="115"/>
      <c r="K25" s="123">
        <v>53943</v>
      </c>
      <c r="L25" s="123"/>
      <c r="M25" s="123"/>
      <c r="N25" s="123"/>
      <c r="O25" s="123"/>
      <c r="P25" s="123"/>
      <c r="Q25" s="123"/>
      <c r="R25" s="123"/>
      <c r="S25" s="123"/>
      <c r="T25" s="123">
        <v>15438</v>
      </c>
      <c r="U25" s="123"/>
      <c r="V25" s="123"/>
      <c r="W25" s="123"/>
      <c r="X25" s="123"/>
      <c r="Y25" s="123"/>
      <c r="Z25" s="123"/>
      <c r="AA25" s="123"/>
      <c r="AB25" s="123"/>
      <c r="AC25" s="123">
        <v>51716</v>
      </c>
      <c r="AD25" s="123"/>
      <c r="AE25" s="123"/>
      <c r="AF25" s="123"/>
      <c r="AG25" s="123"/>
      <c r="AH25" s="123"/>
      <c r="AI25" s="123"/>
      <c r="AJ25" s="123"/>
      <c r="AK25" s="123"/>
      <c r="AL25" s="123">
        <v>53943</v>
      </c>
      <c r="AM25" s="123"/>
      <c r="AN25" s="123"/>
      <c r="AO25" s="123"/>
      <c r="AP25" s="123"/>
      <c r="AQ25" s="123"/>
      <c r="AR25" s="123"/>
      <c r="AS25" s="123"/>
      <c r="AT25" s="123"/>
    </row>
    <row r="26" spans="1:59" ht="15" customHeight="1" x14ac:dyDescent="0.2">
      <c r="B26" s="115" t="s">
        <v>209</v>
      </c>
      <c r="C26" s="115"/>
      <c r="D26" s="115"/>
      <c r="E26" s="115"/>
      <c r="F26" s="115"/>
      <c r="G26" s="115"/>
      <c r="H26" s="115"/>
      <c r="I26" s="115"/>
      <c r="J26" s="115"/>
      <c r="K26" s="123">
        <v>53071</v>
      </c>
      <c r="L26" s="123"/>
      <c r="M26" s="123"/>
      <c r="N26" s="123"/>
      <c r="O26" s="123"/>
      <c r="P26" s="123"/>
      <c r="Q26" s="123"/>
      <c r="R26" s="123"/>
      <c r="S26" s="123"/>
      <c r="T26" s="123">
        <v>15910</v>
      </c>
      <c r="U26" s="123"/>
      <c r="V26" s="123"/>
      <c r="W26" s="123"/>
      <c r="X26" s="123"/>
      <c r="Y26" s="123"/>
      <c r="Z26" s="123"/>
      <c r="AA26" s="123"/>
      <c r="AB26" s="123"/>
      <c r="AC26" s="123">
        <v>51419</v>
      </c>
      <c r="AD26" s="123"/>
      <c r="AE26" s="123"/>
      <c r="AF26" s="123"/>
      <c r="AG26" s="123"/>
      <c r="AH26" s="123"/>
      <c r="AI26" s="123"/>
      <c r="AJ26" s="123"/>
      <c r="AK26" s="123"/>
      <c r="AL26" s="123">
        <v>53067</v>
      </c>
      <c r="AM26" s="123"/>
      <c r="AN26" s="123"/>
      <c r="AO26" s="123"/>
      <c r="AP26" s="123"/>
      <c r="AQ26" s="123"/>
      <c r="AR26" s="123"/>
      <c r="AS26" s="123"/>
      <c r="AT26" s="123"/>
    </row>
    <row r="27" spans="1:59" ht="15" customHeight="1" x14ac:dyDescent="0.2">
      <c r="B27" s="115" t="s">
        <v>208</v>
      </c>
      <c r="C27" s="115"/>
      <c r="D27" s="115"/>
      <c r="E27" s="115"/>
      <c r="F27" s="115"/>
      <c r="G27" s="115"/>
      <c r="H27" s="115"/>
      <c r="I27" s="115"/>
      <c r="J27" s="115"/>
      <c r="K27" s="123">
        <v>51497</v>
      </c>
      <c r="L27" s="123"/>
      <c r="M27" s="123"/>
      <c r="N27" s="123"/>
      <c r="O27" s="123"/>
      <c r="P27" s="123"/>
      <c r="Q27" s="123"/>
      <c r="R27" s="123"/>
      <c r="S27" s="123"/>
      <c r="T27" s="123">
        <v>16098</v>
      </c>
      <c r="U27" s="123"/>
      <c r="V27" s="123"/>
      <c r="W27" s="123"/>
      <c r="X27" s="123"/>
      <c r="Y27" s="123"/>
      <c r="Z27" s="123"/>
      <c r="AA27" s="123"/>
      <c r="AB27" s="123"/>
      <c r="AC27" s="123">
        <v>50116</v>
      </c>
      <c r="AD27" s="123"/>
      <c r="AE27" s="123"/>
      <c r="AF27" s="123"/>
      <c r="AG27" s="123"/>
      <c r="AH27" s="123"/>
      <c r="AI27" s="123"/>
      <c r="AJ27" s="123"/>
      <c r="AK27" s="123"/>
      <c r="AL27" s="123">
        <v>51495</v>
      </c>
      <c r="AM27" s="123"/>
      <c r="AN27" s="123"/>
      <c r="AO27" s="123"/>
      <c r="AP27" s="123"/>
      <c r="AQ27" s="123"/>
      <c r="AR27" s="123"/>
      <c r="AS27" s="123"/>
      <c r="AT27" s="123"/>
    </row>
    <row r="28" spans="1:59" ht="15" customHeight="1" x14ac:dyDescent="0.2">
      <c r="B28" s="115" t="s">
        <v>207</v>
      </c>
      <c r="C28" s="115"/>
      <c r="D28" s="115"/>
      <c r="E28" s="115"/>
      <c r="F28" s="115"/>
      <c r="G28" s="115"/>
      <c r="H28" s="115"/>
      <c r="I28" s="115"/>
      <c r="J28" s="115"/>
      <c r="K28" s="123">
        <v>50715</v>
      </c>
      <c r="L28" s="123"/>
      <c r="M28" s="123"/>
      <c r="N28" s="123"/>
      <c r="O28" s="123"/>
      <c r="P28" s="123"/>
      <c r="Q28" s="123"/>
      <c r="R28" s="123"/>
      <c r="S28" s="123"/>
      <c r="T28" s="123">
        <v>16670</v>
      </c>
      <c r="U28" s="123"/>
      <c r="V28" s="123"/>
      <c r="W28" s="123"/>
      <c r="X28" s="123"/>
      <c r="Y28" s="123"/>
      <c r="Z28" s="123"/>
      <c r="AA28" s="123"/>
      <c r="AB28" s="123"/>
      <c r="AC28" s="123">
        <v>49576</v>
      </c>
      <c r="AD28" s="123"/>
      <c r="AE28" s="123"/>
      <c r="AF28" s="123"/>
      <c r="AG28" s="123"/>
      <c r="AH28" s="123"/>
      <c r="AI28" s="123"/>
      <c r="AJ28" s="123"/>
      <c r="AK28" s="123"/>
      <c r="AL28" s="123">
        <v>50699</v>
      </c>
      <c r="AM28" s="123"/>
      <c r="AN28" s="123"/>
      <c r="AO28" s="123"/>
      <c r="AP28" s="123"/>
      <c r="AQ28" s="123"/>
      <c r="AR28" s="123"/>
      <c r="AS28" s="123"/>
      <c r="AT28" s="123"/>
    </row>
    <row r="29" spans="1:59" ht="15" customHeight="1" x14ac:dyDescent="0.2">
      <c r="B29" s="115" t="s">
        <v>206</v>
      </c>
      <c r="C29" s="115"/>
      <c r="D29" s="115"/>
      <c r="E29" s="115"/>
      <c r="F29" s="115"/>
      <c r="G29" s="115"/>
      <c r="H29" s="115"/>
      <c r="I29" s="115"/>
      <c r="J29" s="115"/>
      <c r="K29" s="123">
        <v>49062</v>
      </c>
      <c r="L29" s="123"/>
      <c r="M29" s="123"/>
      <c r="N29" s="123"/>
      <c r="O29" s="123"/>
      <c r="P29" s="123"/>
      <c r="Q29" s="123"/>
      <c r="R29" s="123"/>
      <c r="S29" s="123"/>
      <c r="T29" s="123">
        <v>16932</v>
      </c>
      <c r="U29" s="123"/>
      <c r="V29" s="123"/>
      <c r="W29" s="123"/>
      <c r="X29" s="123"/>
      <c r="Y29" s="123"/>
      <c r="Z29" s="123"/>
      <c r="AA29" s="123"/>
      <c r="AB29" s="123"/>
      <c r="AC29" s="123">
        <v>48223</v>
      </c>
      <c r="AD29" s="123"/>
      <c r="AE29" s="123"/>
      <c r="AF29" s="123"/>
      <c r="AG29" s="123"/>
      <c r="AH29" s="123"/>
      <c r="AI29" s="123"/>
      <c r="AJ29" s="123"/>
      <c r="AK29" s="123"/>
      <c r="AL29" s="123" t="s">
        <v>205</v>
      </c>
      <c r="AM29" s="123"/>
      <c r="AN29" s="123"/>
      <c r="AO29" s="123"/>
      <c r="AP29" s="123"/>
      <c r="AQ29" s="123"/>
      <c r="AR29" s="123"/>
      <c r="AS29" s="123"/>
      <c r="AT29" s="123"/>
    </row>
    <row r="30" spans="1:59" ht="15" customHeight="1" x14ac:dyDescent="0.2">
      <c r="B30" s="1" t="s">
        <v>204</v>
      </c>
      <c r="AT30" s="11" t="s">
        <v>163</v>
      </c>
    </row>
    <row r="32" spans="1:59" ht="15" customHeight="1" x14ac:dyDescent="0.2">
      <c r="A32" s="1" t="s">
        <v>203</v>
      </c>
      <c r="AT32" s="10" t="s">
        <v>202</v>
      </c>
      <c r="AY32" s="1">
        <v>48.31</v>
      </c>
      <c r="BG32" s="1">
        <v>195.4</v>
      </c>
    </row>
    <row r="33" spans="1:69" ht="3.75" customHeight="1" x14ac:dyDescent="0.2">
      <c r="K33" s="1">
        <v>14.25</v>
      </c>
      <c r="S33" s="1">
        <v>8.4600000000000009</v>
      </c>
      <c r="AA33" s="1">
        <v>43.83</v>
      </c>
      <c r="AI33" s="1">
        <v>6.02</v>
      </c>
      <c r="AQ33" s="1">
        <v>2.72</v>
      </c>
      <c r="AY33" s="1">
        <v>24.72</v>
      </c>
      <c r="BG33" s="1">
        <v>100</v>
      </c>
    </row>
    <row r="34" spans="1:69" ht="15" customHeight="1" x14ac:dyDescent="0.2">
      <c r="B34" s="115" t="s">
        <v>24</v>
      </c>
      <c r="C34" s="115"/>
      <c r="D34" s="115"/>
      <c r="E34" s="115"/>
      <c r="F34" s="115"/>
      <c r="G34" s="115"/>
      <c r="H34" s="115"/>
      <c r="I34" s="115"/>
      <c r="J34" s="115"/>
      <c r="K34" s="115" t="s">
        <v>201</v>
      </c>
      <c r="L34" s="115"/>
      <c r="M34" s="115"/>
      <c r="N34" s="115"/>
      <c r="O34" s="115"/>
      <c r="P34" s="115"/>
      <c r="Q34" s="115"/>
      <c r="R34" s="115"/>
      <c r="S34" s="115"/>
      <c r="T34" s="115" t="s">
        <v>157</v>
      </c>
      <c r="U34" s="115"/>
      <c r="V34" s="115"/>
      <c r="W34" s="115"/>
      <c r="X34" s="115"/>
      <c r="Y34" s="115"/>
      <c r="Z34" s="115"/>
      <c r="AA34" s="115"/>
      <c r="AB34" s="115"/>
      <c r="AC34" s="168" t="s">
        <v>200</v>
      </c>
      <c r="AD34" s="168"/>
      <c r="AE34" s="168"/>
      <c r="AF34" s="168"/>
      <c r="AG34" s="168"/>
      <c r="AH34" s="168"/>
      <c r="AI34" s="168"/>
      <c r="AJ34" s="168"/>
      <c r="AK34" s="168"/>
      <c r="AL34" s="115" t="s">
        <v>199</v>
      </c>
      <c r="AM34" s="115"/>
      <c r="AN34" s="115"/>
      <c r="AO34" s="115"/>
      <c r="AP34" s="115"/>
      <c r="AQ34" s="115"/>
      <c r="AR34" s="115"/>
      <c r="AS34" s="115"/>
      <c r="AT34" s="11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1:69" ht="15" customHeight="1" x14ac:dyDescent="0.2">
      <c r="B35" s="115" t="s">
        <v>12</v>
      </c>
      <c r="C35" s="115"/>
      <c r="D35" s="115"/>
      <c r="E35" s="115"/>
      <c r="F35" s="115"/>
      <c r="G35" s="115"/>
      <c r="H35" s="115"/>
      <c r="I35" s="115"/>
      <c r="J35" s="115"/>
      <c r="K35" s="169">
        <v>49357</v>
      </c>
      <c r="L35" s="169"/>
      <c r="M35" s="169"/>
      <c r="N35" s="169"/>
      <c r="O35" s="169"/>
      <c r="P35" s="169"/>
      <c r="Q35" s="169"/>
      <c r="R35" s="169"/>
      <c r="S35" s="169"/>
      <c r="T35" s="169">
        <v>18002</v>
      </c>
      <c r="U35" s="169"/>
      <c r="V35" s="169"/>
      <c r="W35" s="169"/>
      <c r="X35" s="169"/>
      <c r="Y35" s="169"/>
      <c r="Z35" s="169"/>
      <c r="AA35" s="169"/>
      <c r="AB35" s="169"/>
      <c r="AC35" s="170">
        <v>2.7417509165648259</v>
      </c>
      <c r="AD35" s="170"/>
      <c r="AE35" s="170"/>
      <c r="AF35" s="170"/>
      <c r="AG35" s="170"/>
      <c r="AH35" s="170"/>
      <c r="AI35" s="170"/>
      <c r="AJ35" s="170"/>
      <c r="AK35" s="170"/>
      <c r="AL35" s="171">
        <v>252.59467758444217</v>
      </c>
      <c r="AM35" s="171"/>
      <c r="AN35" s="171"/>
      <c r="AO35" s="171"/>
      <c r="AP35" s="171"/>
      <c r="AQ35" s="171"/>
      <c r="AR35" s="171"/>
      <c r="AS35" s="171"/>
      <c r="AT35" s="171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</row>
    <row r="36" spans="1:69" ht="15" customHeight="1" x14ac:dyDescent="0.2">
      <c r="B36" s="163" t="s">
        <v>156</v>
      </c>
      <c r="C36" s="163"/>
      <c r="D36" s="163"/>
      <c r="E36" s="163"/>
      <c r="F36" s="163"/>
      <c r="G36" s="163"/>
      <c r="H36" s="163"/>
      <c r="I36" s="163"/>
      <c r="J36" s="163"/>
      <c r="K36" s="166">
        <v>16402</v>
      </c>
      <c r="L36" s="166"/>
      <c r="M36" s="166"/>
      <c r="N36" s="166"/>
      <c r="O36" s="166"/>
      <c r="P36" s="166"/>
      <c r="Q36" s="166"/>
      <c r="R36" s="166"/>
      <c r="S36" s="166"/>
      <c r="T36" s="166">
        <v>6546</v>
      </c>
      <c r="U36" s="166"/>
      <c r="V36" s="166"/>
      <c r="W36" s="166"/>
      <c r="X36" s="166"/>
      <c r="Y36" s="166"/>
      <c r="Z36" s="166"/>
      <c r="AA36" s="166"/>
      <c r="AB36" s="166"/>
      <c r="AC36" s="173">
        <v>2.5056523067522152</v>
      </c>
      <c r="AD36" s="173"/>
      <c r="AE36" s="173"/>
      <c r="AF36" s="173"/>
      <c r="AG36" s="173"/>
      <c r="AH36" s="173"/>
      <c r="AI36" s="173"/>
      <c r="AJ36" s="173"/>
      <c r="AK36" s="173"/>
      <c r="AL36" s="171">
        <v>847.21074380165294</v>
      </c>
      <c r="AM36" s="171"/>
      <c r="AN36" s="171"/>
      <c r="AO36" s="171"/>
      <c r="AP36" s="171"/>
      <c r="AQ36" s="171"/>
      <c r="AR36" s="171"/>
      <c r="AS36" s="171"/>
      <c r="AT36" s="171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69" ht="15" customHeight="1" x14ac:dyDescent="0.2">
      <c r="B37" s="162" t="s">
        <v>198</v>
      </c>
      <c r="C37" s="162"/>
      <c r="D37" s="162"/>
      <c r="E37" s="162"/>
      <c r="F37" s="162"/>
      <c r="G37" s="162"/>
      <c r="H37" s="162"/>
      <c r="I37" s="162"/>
      <c r="J37" s="162"/>
      <c r="K37" s="164">
        <v>2573</v>
      </c>
      <c r="L37" s="164"/>
      <c r="M37" s="164"/>
      <c r="N37" s="164"/>
      <c r="O37" s="164"/>
      <c r="P37" s="164"/>
      <c r="Q37" s="164"/>
      <c r="R37" s="164"/>
      <c r="S37" s="164"/>
      <c r="T37" s="164">
        <v>847</v>
      </c>
      <c r="U37" s="164"/>
      <c r="V37" s="164"/>
      <c r="W37" s="164"/>
      <c r="X37" s="164"/>
      <c r="Y37" s="164"/>
      <c r="Z37" s="164"/>
      <c r="AA37" s="164"/>
      <c r="AB37" s="164"/>
      <c r="AC37" s="174">
        <v>3.0377804014167649</v>
      </c>
      <c r="AD37" s="174"/>
      <c r="AE37" s="174"/>
      <c r="AF37" s="174"/>
      <c r="AG37" s="174"/>
      <c r="AH37" s="174"/>
      <c r="AI37" s="174"/>
      <c r="AJ37" s="174"/>
      <c r="AK37" s="174"/>
      <c r="AL37" s="172">
        <v>188.22238478419897</v>
      </c>
      <c r="AM37" s="172"/>
      <c r="AN37" s="172"/>
      <c r="AO37" s="172"/>
      <c r="AP37" s="172"/>
      <c r="AQ37" s="172"/>
      <c r="AR37" s="172"/>
      <c r="AS37" s="172"/>
      <c r="AT37" s="172"/>
      <c r="BB37" s="15"/>
      <c r="BC37" s="15"/>
      <c r="BD37" s="15"/>
      <c r="BE37" s="15"/>
      <c r="BF37" s="15"/>
      <c r="BG37" s="15"/>
      <c r="BH37" s="14"/>
      <c r="BI37" s="14"/>
      <c r="BJ37" s="14"/>
      <c r="BK37" s="14"/>
      <c r="BL37" s="14"/>
      <c r="BM37" s="14"/>
      <c r="BN37" s="14"/>
      <c r="BO37" s="14"/>
      <c r="BP37" s="14"/>
      <c r="BQ37" s="14"/>
    </row>
    <row r="38" spans="1:69" ht="15" customHeight="1" x14ac:dyDescent="0.2">
      <c r="B38" s="162" t="s">
        <v>197</v>
      </c>
      <c r="C38" s="162"/>
      <c r="D38" s="162"/>
      <c r="E38" s="162"/>
      <c r="F38" s="162"/>
      <c r="G38" s="162"/>
      <c r="H38" s="162"/>
      <c r="I38" s="162"/>
      <c r="J38" s="162"/>
      <c r="K38" s="164">
        <v>6035</v>
      </c>
      <c r="L38" s="164"/>
      <c r="M38" s="164"/>
      <c r="N38" s="164"/>
      <c r="O38" s="164"/>
      <c r="P38" s="164"/>
      <c r="Q38" s="164"/>
      <c r="R38" s="164"/>
      <c r="S38" s="164"/>
      <c r="T38" s="164">
        <v>2212</v>
      </c>
      <c r="U38" s="164"/>
      <c r="V38" s="164"/>
      <c r="W38" s="164"/>
      <c r="X38" s="164"/>
      <c r="Y38" s="164"/>
      <c r="Z38" s="164"/>
      <c r="AA38" s="164"/>
      <c r="AB38" s="164"/>
      <c r="AC38" s="174">
        <v>2.7283001808318263</v>
      </c>
      <c r="AD38" s="174"/>
      <c r="AE38" s="174"/>
      <c r="AF38" s="174"/>
      <c r="AG38" s="174"/>
      <c r="AH38" s="174"/>
      <c r="AI38" s="174"/>
      <c r="AJ38" s="174"/>
      <c r="AK38" s="174"/>
      <c r="AL38" s="172">
        <v>503.75626043405674</v>
      </c>
      <c r="AM38" s="172"/>
      <c r="AN38" s="172"/>
      <c r="AO38" s="172"/>
      <c r="AP38" s="172"/>
      <c r="AQ38" s="172"/>
      <c r="AR38" s="172"/>
      <c r="AS38" s="172"/>
      <c r="AT38" s="172"/>
      <c r="BB38" s="15"/>
      <c r="BC38" s="15"/>
      <c r="BD38" s="15"/>
      <c r="BE38" s="15"/>
      <c r="BF38" s="15"/>
      <c r="BG38" s="15"/>
      <c r="BH38" s="14"/>
      <c r="BI38" s="14"/>
      <c r="BJ38" s="14"/>
      <c r="BK38" s="14"/>
      <c r="BL38" s="14"/>
      <c r="BM38" s="14"/>
      <c r="BN38" s="14"/>
      <c r="BO38" s="14"/>
      <c r="BP38" s="14"/>
      <c r="BQ38" s="14"/>
    </row>
    <row r="39" spans="1:69" ht="15" customHeight="1" x14ac:dyDescent="0.2">
      <c r="B39" s="162" t="s">
        <v>63</v>
      </c>
      <c r="C39" s="162"/>
      <c r="D39" s="162"/>
      <c r="E39" s="162"/>
      <c r="F39" s="162"/>
      <c r="G39" s="162"/>
      <c r="H39" s="162"/>
      <c r="I39" s="162"/>
      <c r="J39" s="162"/>
      <c r="K39" s="164">
        <v>1694</v>
      </c>
      <c r="L39" s="164"/>
      <c r="M39" s="164"/>
      <c r="N39" s="164"/>
      <c r="O39" s="164"/>
      <c r="P39" s="164"/>
      <c r="Q39" s="164"/>
      <c r="R39" s="164"/>
      <c r="S39" s="164"/>
      <c r="T39" s="164">
        <v>553</v>
      </c>
      <c r="U39" s="164"/>
      <c r="V39" s="164"/>
      <c r="W39" s="164"/>
      <c r="X39" s="164"/>
      <c r="Y39" s="164"/>
      <c r="Z39" s="164"/>
      <c r="AA39" s="164"/>
      <c r="AB39" s="164"/>
      <c r="AC39" s="174">
        <v>3.0632911392405062</v>
      </c>
      <c r="AD39" s="174"/>
      <c r="AE39" s="174"/>
      <c r="AF39" s="174"/>
      <c r="AG39" s="174"/>
      <c r="AH39" s="174"/>
      <c r="AI39" s="174"/>
      <c r="AJ39" s="174"/>
      <c r="AK39" s="174"/>
      <c r="AL39" s="172">
        <v>76.134831460674164</v>
      </c>
      <c r="AM39" s="172"/>
      <c r="AN39" s="172"/>
      <c r="AO39" s="172"/>
      <c r="AP39" s="172"/>
      <c r="AQ39" s="172"/>
      <c r="AR39" s="172"/>
      <c r="AS39" s="172"/>
      <c r="AT39" s="172"/>
      <c r="BB39" s="15"/>
      <c r="BC39" s="15"/>
      <c r="BD39" s="15"/>
      <c r="BE39" s="15"/>
      <c r="BF39" s="15"/>
      <c r="BG39" s="15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1:69" ht="15" customHeight="1" x14ac:dyDescent="0.2">
      <c r="B40" s="162" t="s">
        <v>196</v>
      </c>
      <c r="C40" s="162"/>
      <c r="D40" s="162"/>
      <c r="E40" s="162"/>
      <c r="F40" s="162"/>
      <c r="G40" s="162"/>
      <c r="H40" s="162"/>
      <c r="I40" s="162"/>
      <c r="J40" s="162"/>
      <c r="K40" s="164">
        <v>2432</v>
      </c>
      <c r="L40" s="164"/>
      <c r="M40" s="164"/>
      <c r="N40" s="164"/>
      <c r="O40" s="164"/>
      <c r="P40" s="164"/>
      <c r="Q40" s="164"/>
      <c r="R40" s="164"/>
      <c r="S40" s="164"/>
      <c r="T40" s="164">
        <v>752</v>
      </c>
      <c r="U40" s="164"/>
      <c r="V40" s="164"/>
      <c r="W40" s="164"/>
      <c r="X40" s="164"/>
      <c r="Y40" s="164"/>
      <c r="Z40" s="164"/>
      <c r="AA40" s="164"/>
      <c r="AB40" s="164"/>
      <c r="AC40" s="174">
        <v>3.2340425531914891</v>
      </c>
      <c r="AD40" s="174"/>
      <c r="AE40" s="174"/>
      <c r="AF40" s="174"/>
      <c r="AG40" s="174"/>
      <c r="AH40" s="174"/>
      <c r="AI40" s="174"/>
      <c r="AJ40" s="174"/>
      <c r="AK40" s="174"/>
      <c r="AL40" s="172">
        <v>98.064516129032256</v>
      </c>
      <c r="AM40" s="172"/>
      <c r="AN40" s="172"/>
      <c r="AO40" s="172"/>
      <c r="AP40" s="172"/>
      <c r="AQ40" s="172"/>
      <c r="AR40" s="172"/>
      <c r="AS40" s="172"/>
      <c r="AT40" s="172"/>
      <c r="BB40" s="15"/>
      <c r="BC40" s="15"/>
      <c r="BD40" s="15"/>
      <c r="BE40" s="15"/>
      <c r="BF40" s="15"/>
      <c r="BG40" s="15"/>
      <c r="BH40" s="14"/>
      <c r="BI40" s="14"/>
      <c r="BJ40" s="14"/>
      <c r="BK40" s="14"/>
      <c r="BL40" s="14"/>
      <c r="BM40" s="14"/>
      <c r="BN40" s="14"/>
      <c r="BO40" s="14"/>
      <c r="BP40" s="14"/>
      <c r="BQ40" s="14"/>
    </row>
    <row r="41" spans="1:69" ht="15" customHeight="1" x14ac:dyDescent="0.2">
      <c r="B41" s="162" t="s">
        <v>138</v>
      </c>
      <c r="C41" s="162"/>
      <c r="D41" s="162"/>
      <c r="E41" s="162"/>
      <c r="F41" s="162"/>
      <c r="G41" s="162"/>
      <c r="H41" s="162"/>
      <c r="I41" s="162"/>
      <c r="J41" s="162"/>
      <c r="K41" s="164">
        <v>2241</v>
      </c>
      <c r="L41" s="164"/>
      <c r="M41" s="164"/>
      <c r="N41" s="164"/>
      <c r="O41" s="164"/>
      <c r="P41" s="164"/>
      <c r="Q41" s="164"/>
      <c r="R41" s="164"/>
      <c r="S41" s="164"/>
      <c r="T41" s="164">
        <v>759</v>
      </c>
      <c r="U41" s="164"/>
      <c r="V41" s="164"/>
      <c r="W41" s="164"/>
      <c r="X41" s="164"/>
      <c r="Y41" s="164"/>
      <c r="Z41" s="164"/>
      <c r="AA41" s="164"/>
      <c r="AB41" s="164"/>
      <c r="AC41" s="174">
        <v>2.9525691699604741</v>
      </c>
      <c r="AD41" s="174"/>
      <c r="AE41" s="174"/>
      <c r="AF41" s="174"/>
      <c r="AG41" s="174"/>
      <c r="AH41" s="174"/>
      <c r="AI41" s="174"/>
      <c r="AJ41" s="174"/>
      <c r="AK41" s="174"/>
      <c r="AL41" s="172">
        <v>130.21499128413711</v>
      </c>
      <c r="AM41" s="172"/>
      <c r="AN41" s="172"/>
      <c r="AO41" s="172"/>
      <c r="AP41" s="172"/>
      <c r="AQ41" s="172"/>
      <c r="AR41" s="172"/>
      <c r="AS41" s="172"/>
      <c r="AT41" s="172"/>
      <c r="BB41" s="15"/>
      <c r="BC41" s="15"/>
      <c r="BD41" s="15"/>
      <c r="BE41" s="15"/>
      <c r="BF41" s="15"/>
      <c r="BG41" s="15"/>
      <c r="BH41" s="14"/>
      <c r="BI41" s="14"/>
      <c r="BJ41" s="14"/>
      <c r="BK41" s="14"/>
      <c r="BL41" s="14"/>
      <c r="BM41" s="14"/>
      <c r="BN41" s="14"/>
      <c r="BO41" s="14"/>
      <c r="BP41" s="14"/>
      <c r="BQ41" s="14"/>
    </row>
    <row r="42" spans="1:69" ht="15" customHeight="1" x14ac:dyDescent="0.2">
      <c r="B42" s="162" t="s">
        <v>126</v>
      </c>
      <c r="C42" s="162"/>
      <c r="D42" s="162"/>
      <c r="E42" s="162"/>
      <c r="F42" s="162"/>
      <c r="G42" s="162"/>
      <c r="H42" s="162"/>
      <c r="I42" s="162"/>
      <c r="J42" s="162"/>
      <c r="K42" s="164">
        <v>1856</v>
      </c>
      <c r="L42" s="164"/>
      <c r="M42" s="164"/>
      <c r="N42" s="164"/>
      <c r="O42" s="164"/>
      <c r="P42" s="164"/>
      <c r="Q42" s="164"/>
      <c r="R42" s="164"/>
      <c r="S42" s="164"/>
      <c r="T42" s="164">
        <v>579</v>
      </c>
      <c r="U42" s="164"/>
      <c r="V42" s="164"/>
      <c r="W42" s="164"/>
      <c r="X42" s="164"/>
      <c r="Y42" s="164"/>
      <c r="Z42" s="164"/>
      <c r="AA42" s="164"/>
      <c r="AB42" s="164"/>
      <c r="AC42" s="174">
        <v>3.2055267702936097</v>
      </c>
      <c r="AD42" s="174"/>
      <c r="AE42" s="174"/>
      <c r="AF42" s="174"/>
      <c r="AG42" s="174"/>
      <c r="AH42" s="174"/>
      <c r="AI42" s="174"/>
      <c r="AJ42" s="174"/>
      <c r="AK42" s="174"/>
      <c r="AL42" s="172">
        <v>103.05385896724042</v>
      </c>
      <c r="AM42" s="172"/>
      <c r="AN42" s="172"/>
      <c r="AO42" s="172"/>
      <c r="AP42" s="172"/>
      <c r="AQ42" s="172"/>
      <c r="AR42" s="172"/>
      <c r="AS42" s="172"/>
      <c r="AT42" s="172"/>
      <c r="BB42" s="15"/>
      <c r="BC42" s="15"/>
      <c r="BD42" s="15"/>
      <c r="BE42" s="15"/>
      <c r="BF42" s="15"/>
      <c r="BG42" s="15"/>
      <c r="BH42" s="14"/>
      <c r="BI42" s="14"/>
      <c r="BJ42" s="14"/>
      <c r="BK42" s="14"/>
      <c r="BL42" s="14"/>
      <c r="BM42" s="14"/>
      <c r="BN42" s="14"/>
      <c r="BO42" s="14"/>
      <c r="BP42" s="14"/>
      <c r="BQ42" s="14"/>
    </row>
    <row r="43" spans="1:69" ht="15" customHeight="1" x14ac:dyDescent="0.2">
      <c r="B43" s="162" t="s">
        <v>195</v>
      </c>
      <c r="C43" s="162"/>
      <c r="D43" s="162"/>
      <c r="E43" s="162"/>
      <c r="F43" s="162"/>
      <c r="G43" s="162"/>
      <c r="H43" s="162"/>
      <c r="I43" s="162"/>
      <c r="J43" s="162"/>
      <c r="K43" s="164">
        <v>8626</v>
      </c>
      <c r="L43" s="164"/>
      <c r="M43" s="164"/>
      <c r="N43" s="164"/>
      <c r="O43" s="164"/>
      <c r="P43" s="164"/>
      <c r="Q43" s="164"/>
      <c r="R43" s="164"/>
      <c r="S43" s="164"/>
      <c r="T43" s="164">
        <v>2920</v>
      </c>
      <c r="U43" s="164"/>
      <c r="V43" s="164"/>
      <c r="W43" s="164"/>
      <c r="X43" s="164"/>
      <c r="Y43" s="164"/>
      <c r="Z43" s="164"/>
      <c r="AA43" s="164"/>
      <c r="AB43" s="164"/>
      <c r="AC43" s="174">
        <v>2.9541095890410958</v>
      </c>
      <c r="AD43" s="174"/>
      <c r="AE43" s="174"/>
      <c r="AF43" s="174"/>
      <c r="AG43" s="174"/>
      <c r="AH43" s="174"/>
      <c r="AI43" s="174"/>
      <c r="AJ43" s="174"/>
      <c r="AK43" s="174"/>
      <c r="AL43" s="172">
        <v>211.05945681428923</v>
      </c>
      <c r="AM43" s="172"/>
      <c r="AN43" s="172"/>
      <c r="AO43" s="172"/>
      <c r="AP43" s="172"/>
      <c r="AQ43" s="172"/>
      <c r="AR43" s="172"/>
      <c r="AS43" s="172"/>
      <c r="AT43" s="172"/>
      <c r="BB43" s="15"/>
      <c r="BC43" s="15"/>
      <c r="BD43" s="15"/>
      <c r="BE43" s="15"/>
      <c r="BF43" s="15"/>
      <c r="BG43" s="15"/>
      <c r="BH43" s="14"/>
      <c r="BI43" s="14"/>
      <c r="BJ43" s="14"/>
      <c r="BK43" s="14"/>
      <c r="BL43" s="14"/>
      <c r="BM43" s="14"/>
      <c r="BN43" s="14"/>
      <c r="BO43" s="14"/>
      <c r="BP43" s="14"/>
      <c r="BQ43" s="14"/>
    </row>
    <row r="44" spans="1:69" ht="15" customHeight="1" x14ac:dyDescent="0.2">
      <c r="B44" s="165" t="s">
        <v>194</v>
      </c>
      <c r="C44" s="165"/>
      <c r="D44" s="165"/>
      <c r="E44" s="165"/>
      <c r="F44" s="165"/>
      <c r="G44" s="165"/>
      <c r="H44" s="165"/>
      <c r="I44" s="165"/>
      <c r="J44" s="165"/>
      <c r="K44" s="167">
        <v>7498</v>
      </c>
      <c r="L44" s="167"/>
      <c r="M44" s="167"/>
      <c r="N44" s="167"/>
      <c r="O44" s="167"/>
      <c r="P44" s="167"/>
      <c r="Q44" s="167"/>
      <c r="R44" s="167"/>
      <c r="S44" s="167"/>
      <c r="T44" s="167">
        <v>2834</v>
      </c>
      <c r="U44" s="167"/>
      <c r="V44" s="167"/>
      <c r="W44" s="167"/>
      <c r="X44" s="167"/>
      <c r="Y44" s="167"/>
      <c r="Z44" s="167"/>
      <c r="AA44" s="167"/>
      <c r="AB44" s="167"/>
      <c r="AC44" s="176">
        <v>2.6457304163726181</v>
      </c>
      <c r="AD44" s="176"/>
      <c r="AE44" s="176"/>
      <c r="AF44" s="176"/>
      <c r="AG44" s="176"/>
      <c r="AH44" s="176"/>
      <c r="AI44" s="176"/>
      <c r="AJ44" s="176"/>
      <c r="AK44" s="176"/>
      <c r="AL44" s="177">
        <v>275.1559633027523</v>
      </c>
      <c r="AM44" s="177"/>
      <c r="AN44" s="177"/>
      <c r="AO44" s="177"/>
      <c r="AP44" s="177"/>
      <c r="AQ44" s="177"/>
      <c r="AR44" s="177"/>
      <c r="AS44" s="177"/>
      <c r="AT44" s="177"/>
      <c r="BB44" s="15"/>
      <c r="BC44" s="15"/>
      <c r="BD44" s="15"/>
      <c r="BE44" s="15"/>
      <c r="BF44" s="15"/>
      <c r="BG44" s="15"/>
      <c r="BH44" s="14"/>
      <c r="BI44" s="14"/>
      <c r="BJ44" s="14"/>
      <c r="BK44" s="14"/>
      <c r="BL44" s="14"/>
      <c r="BM44" s="14"/>
      <c r="BN44" s="14"/>
      <c r="BO44" s="14"/>
      <c r="BP44" s="14"/>
      <c r="BQ44" s="14"/>
    </row>
    <row r="45" spans="1:69" ht="15" customHeight="1" x14ac:dyDescent="0.2">
      <c r="B45" s="1" t="s">
        <v>193</v>
      </c>
      <c r="M45" s="1">
        <v>30.9</v>
      </c>
      <c r="V45" s="1">
        <v>13.6</v>
      </c>
      <c r="AE45" s="1">
        <v>21.4</v>
      </c>
      <c r="AF45" s="161" t="s">
        <v>192</v>
      </c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BB45" s="15"/>
      <c r="BC45" s="15"/>
      <c r="BD45" s="15"/>
      <c r="BE45" s="15"/>
      <c r="BF45" s="15"/>
      <c r="BG45" s="15"/>
      <c r="BH45" s="14"/>
      <c r="BI45" s="14"/>
      <c r="BJ45" s="14"/>
      <c r="BK45" s="14"/>
      <c r="BL45" s="14"/>
      <c r="BM45" s="14"/>
      <c r="BN45" s="14"/>
      <c r="BO45" s="14"/>
      <c r="BP45" s="14"/>
      <c r="BQ45" s="14"/>
    </row>
    <row r="46" spans="1:69" ht="15" customHeight="1" x14ac:dyDescent="0.2">
      <c r="M46" s="1">
        <v>34.9</v>
      </c>
      <c r="V46" s="1">
        <v>17.5</v>
      </c>
      <c r="AE46" s="1">
        <v>24.9</v>
      </c>
      <c r="AN46" s="1">
        <v>223.5</v>
      </c>
      <c r="BB46" s="15"/>
      <c r="BC46" s="15"/>
      <c r="BD46" s="15"/>
      <c r="BE46" s="15"/>
      <c r="BF46" s="15"/>
      <c r="BG46" s="15"/>
      <c r="BH46" s="14"/>
      <c r="BI46" s="14"/>
      <c r="BJ46" s="14"/>
      <c r="BK46" s="14"/>
      <c r="BL46" s="14"/>
      <c r="BM46" s="14"/>
      <c r="BN46" s="14"/>
      <c r="BO46" s="14"/>
      <c r="BP46" s="14"/>
      <c r="BQ46" s="14"/>
    </row>
    <row r="47" spans="1:69" ht="15" customHeight="1" x14ac:dyDescent="0.2">
      <c r="A47" s="1" t="s">
        <v>191</v>
      </c>
      <c r="V47" s="1">
        <v>18.600000000000001</v>
      </c>
      <c r="AE47" s="1">
        <v>26.1</v>
      </c>
      <c r="AN47" s="1">
        <v>408.5</v>
      </c>
      <c r="BQ47" s="11" t="s">
        <v>190</v>
      </c>
    </row>
    <row r="48" spans="1:69" ht="3.75" customHeight="1" x14ac:dyDescent="0.2">
      <c r="M48" s="1">
        <v>30.8</v>
      </c>
      <c r="V48" s="1">
        <v>13.5</v>
      </c>
      <c r="AE48" s="1">
        <v>21.9</v>
      </c>
      <c r="AN48" s="1">
        <v>166.5</v>
      </c>
    </row>
    <row r="49" spans="1:69" ht="15" customHeight="1" x14ac:dyDescent="0.2">
      <c r="B49" s="115" t="s">
        <v>189</v>
      </c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 t="s">
        <v>188</v>
      </c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 t="s">
        <v>187</v>
      </c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 t="s">
        <v>186</v>
      </c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</row>
    <row r="50" spans="1:69" ht="15" customHeight="1" x14ac:dyDescent="0.2"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 t="s">
        <v>185</v>
      </c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 t="s">
        <v>184</v>
      </c>
      <c r="AE50" s="175"/>
      <c r="AF50" s="175"/>
      <c r="AG50" s="175"/>
      <c r="AH50" s="175"/>
      <c r="AI50" s="175"/>
      <c r="AJ50" s="175" t="s">
        <v>185</v>
      </c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 t="s">
        <v>184</v>
      </c>
      <c r="AV50" s="175"/>
      <c r="AW50" s="175"/>
      <c r="AX50" s="175"/>
      <c r="AY50" s="175"/>
      <c r="AZ50" s="175"/>
      <c r="BA50" s="175" t="s">
        <v>185</v>
      </c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 t="s">
        <v>184</v>
      </c>
      <c r="BM50" s="175"/>
      <c r="BN50" s="175"/>
      <c r="BO50" s="175"/>
      <c r="BP50" s="175"/>
      <c r="BQ50" s="175"/>
    </row>
    <row r="51" spans="1:69" ht="15" customHeight="1" x14ac:dyDescent="0.2">
      <c r="B51" s="115" t="s">
        <v>183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60">
        <v>25645</v>
      </c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81">
        <v>100</v>
      </c>
      <c r="AE51" s="181"/>
      <c r="AF51" s="181"/>
      <c r="AG51" s="181"/>
      <c r="AH51" s="181"/>
      <c r="AI51" s="181"/>
      <c r="AJ51" s="160">
        <v>24892</v>
      </c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81">
        <v>99.946842358990835</v>
      </c>
      <c r="AV51" s="181"/>
      <c r="AW51" s="181"/>
      <c r="AX51" s="181"/>
      <c r="AY51" s="181"/>
      <c r="AZ51" s="181"/>
      <c r="BA51" s="160">
        <v>24396</v>
      </c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78">
        <v>100</v>
      </c>
      <c r="BM51" s="179"/>
      <c r="BN51" s="179"/>
      <c r="BO51" s="179"/>
      <c r="BP51" s="179"/>
      <c r="BQ51" s="180"/>
    </row>
    <row r="52" spans="1:69" ht="15" customHeight="1" x14ac:dyDescent="0.2">
      <c r="B52" s="184" t="s">
        <v>182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60">
        <v>2483</v>
      </c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81">
        <v>9.6999999999999993</v>
      </c>
      <c r="AE52" s="181"/>
      <c r="AF52" s="181"/>
      <c r="AG52" s="181"/>
      <c r="AH52" s="181"/>
      <c r="AI52" s="181"/>
      <c r="AJ52" s="160">
        <v>1658</v>
      </c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81">
        <v>6.6607745460388879</v>
      </c>
      <c r="AV52" s="181"/>
      <c r="AW52" s="181"/>
      <c r="AX52" s="181"/>
      <c r="AY52" s="181"/>
      <c r="AZ52" s="181"/>
      <c r="BA52" s="160">
        <v>1472</v>
      </c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78">
        <v>6.03377602885719</v>
      </c>
      <c r="BM52" s="179"/>
      <c r="BN52" s="179"/>
      <c r="BO52" s="179"/>
      <c r="BP52" s="179"/>
      <c r="BQ52" s="180"/>
    </row>
    <row r="53" spans="1:69" ht="15" customHeight="1" x14ac:dyDescent="0.2">
      <c r="B53" s="194" t="s">
        <v>181</v>
      </c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83">
        <v>2459</v>
      </c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2">
        <v>9.6</v>
      </c>
      <c r="AE53" s="182"/>
      <c r="AF53" s="182"/>
      <c r="AG53" s="182"/>
      <c r="AH53" s="182"/>
      <c r="AI53" s="182"/>
      <c r="AJ53" s="183">
        <v>1611</v>
      </c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2">
        <v>6.4719588622850708</v>
      </c>
      <c r="AV53" s="182"/>
      <c r="AW53" s="182"/>
      <c r="AX53" s="182"/>
      <c r="AY53" s="182"/>
      <c r="AZ53" s="182"/>
      <c r="BA53" s="183">
        <v>1438</v>
      </c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5">
        <v>5.8944089194949996</v>
      </c>
      <c r="BM53" s="186"/>
      <c r="BN53" s="186"/>
      <c r="BO53" s="186"/>
      <c r="BP53" s="186"/>
      <c r="BQ53" s="187"/>
    </row>
    <row r="54" spans="1:69" ht="15" customHeight="1" x14ac:dyDescent="0.2">
      <c r="B54" s="188" t="s">
        <v>180</v>
      </c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9">
        <v>24</v>
      </c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90">
        <v>0.1</v>
      </c>
      <c r="AE54" s="190"/>
      <c r="AF54" s="190"/>
      <c r="AG54" s="190"/>
      <c r="AH54" s="190"/>
      <c r="AI54" s="190"/>
      <c r="AJ54" s="189">
        <v>44</v>
      </c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90">
        <v>0.17676361883336011</v>
      </c>
      <c r="AV54" s="190"/>
      <c r="AW54" s="190"/>
      <c r="AX54" s="190"/>
      <c r="AY54" s="190"/>
      <c r="AZ54" s="190"/>
      <c r="BA54" s="189">
        <v>33</v>
      </c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91">
        <v>0.13526807673389082</v>
      </c>
      <c r="BM54" s="192"/>
      <c r="BN54" s="192"/>
      <c r="BO54" s="192"/>
      <c r="BP54" s="192"/>
      <c r="BQ54" s="193"/>
    </row>
    <row r="55" spans="1:69" ht="15" customHeight="1" x14ac:dyDescent="0.2">
      <c r="A55" s="13"/>
      <c r="B55" s="195" t="s">
        <v>179</v>
      </c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7" t="s">
        <v>178</v>
      </c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8" t="s">
        <v>177</v>
      </c>
      <c r="AE55" s="198"/>
      <c r="AF55" s="198"/>
      <c r="AG55" s="198"/>
      <c r="AH55" s="198"/>
      <c r="AI55" s="198"/>
      <c r="AJ55" s="197">
        <v>3</v>
      </c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8">
        <v>1.2052064920456372E-2</v>
      </c>
      <c r="AV55" s="198"/>
      <c r="AW55" s="198"/>
      <c r="AX55" s="198"/>
      <c r="AY55" s="198"/>
      <c r="AZ55" s="198"/>
      <c r="BA55" s="197">
        <v>1</v>
      </c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200">
        <v>4.0990326282997211E-3</v>
      </c>
      <c r="BM55" s="201"/>
      <c r="BN55" s="201"/>
      <c r="BO55" s="201"/>
      <c r="BP55" s="201"/>
      <c r="BQ55" s="202"/>
    </row>
    <row r="56" spans="1:69" ht="15" customHeight="1" x14ac:dyDescent="0.2">
      <c r="B56" s="184" t="s">
        <v>176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60">
        <v>7391</v>
      </c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81">
        <v>28.8</v>
      </c>
      <c r="AE56" s="181"/>
      <c r="AF56" s="181"/>
      <c r="AG56" s="181"/>
      <c r="AH56" s="181"/>
      <c r="AI56" s="181"/>
      <c r="AJ56" s="160">
        <v>6904</v>
      </c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81">
        <v>27.735818736943596</v>
      </c>
      <c r="AV56" s="181"/>
      <c r="AW56" s="181"/>
      <c r="AX56" s="181"/>
      <c r="AY56" s="181"/>
      <c r="AZ56" s="181"/>
      <c r="BA56" s="160">
        <v>6662</v>
      </c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78">
        <v>27.307755369732746</v>
      </c>
      <c r="BM56" s="179"/>
      <c r="BN56" s="179"/>
      <c r="BO56" s="179"/>
      <c r="BP56" s="179"/>
      <c r="BQ56" s="180"/>
    </row>
    <row r="57" spans="1:69" ht="15" customHeight="1" x14ac:dyDescent="0.2">
      <c r="B57" s="194" t="s">
        <v>175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83">
        <v>16</v>
      </c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99">
        <v>0</v>
      </c>
      <c r="AE57" s="199"/>
      <c r="AF57" s="199"/>
      <c r="AG57" s="199"/>
      <c r="AH57" s="199"/>
      <c r="AI57" s="199"/>
      <c r="AJ57" s="183">
        <v>8</v>
      </c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99">
        <v>3.2138839787883657E-2</v>
      </c>
      <c r="AV57" s="199"/>
      <c r="AW57" s="199"/>
      <c r="AX57" s="199"/>
      <c r="AY57" s="199"/>
      <c r="AZ57" s="199"/>
      <c r="BA57" s="183">
        <v>11</v>
      </c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5">
        <v>4.5089358911296937E-2</v>
      </c>
      <c r="BM57" s="186"/>
      <c r="BN57" s="186"/>
      <c r="BO57" s="186"/>
      <c r="BP57" s="186"/>
      <c r="BQ57" s="187"/>
    </row>
    <row r="58" spans="1:69" ht="15" customHeight="1" x14ac:dyDescent="0.2">
      <c r="B58" s="203" t="s">
        <v>174</v>
      </c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4">
        <v>2607</v>
      </c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5">
        <v>10.199999999999999</v>
      </c>
      <c r="AE58" s="205"/>
      <c r="AF58" s="205"/>
      <c r="AG58" s="205"/>
      <c r="AH58" s="205"/>
      <c r="AI58" s="205"/>
      <c r="AJ58" s="204">
        <v>2205</v>
      </c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5">
        <v>8.8582677165354333</v>
      </c>
      <c r="AV58" s="205"/>
      <c r="AW58" s="205"/>
      <c r="AX58" s="205"/>
      <c r="AY58" s="205"/>
      <c r="AZ58" s="205"/>
      <c r="BA58" s="204">
        <v>2145</v>
      </c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191">
        <v>8.7924249877029013</v>
      </c>
      <c r="BM58" s="192"/>
      <c r="BN58" s="192"/>
      <c r="BO58" s="192"/>
      <c r="BP58" s="192"/>
      <c r="BQ58" s="193"/>
    </row>
    <row r="59" spans="1:69" ht="15" customHeight="1" x14ac:dyDescent="0.2">
      <c r="B59" s="206" t="s">
        <v>173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7">
        <v>4768</v>
      </c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8">
        <v>18.600000000000001</v>
      </c>
      <c r="AE59" s="208"/>
      <c r="AF59" s="208"/>
      <c r="AG59" s="208"/>
      <c r="AH59" s="208"/>
      <c r="AI59" s="208"/>
      <c r="AJ59" s="207">
        <v>4691</v>
      </c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8">
        <v>18.845412180620279</v>
      </c>
      <c r="AV59" s="208"/>
      <c r="AW59" s="208"/>
      <c r="AX59" s="208"/>
      <c r="AY59" s="208"/>
      <c r="AZ59" s="208"/>
      <c r="BA59" s="207">
        <v>4506</v>
      </c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0">
        <v>18.470241023118543</v>
      </c>
      <c r="BM59" s="201"/>
      <c r="BN59" s="201"/>
      <c r="BO59" s="201"/>
      <c r="BP59" s="201"/>
      <c r="BQ59" s="202"/>
    </row>
    <row r="60" spans="1:69" ht="15" customHeight="1" x14ac:dyDescent="0.2">
      <c r="B60" s="184" t="s">
        <v>172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60">
        <v>15722</v>
      </c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81">
        <v>61.3</v>
      </c>
      <c r="AE60" s="181"/>
      <c r="AF60" s="181"/>
      <c r="AG60" s="181"/>
      <c r="AH60" s="181"/>
      <c r="AI60" s="181"/>
      <c r="AJ60" s="160">
        <v>15048</v>
      </c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81">
        <v>60.4</v>
      </c>
      <c r="AV60" s="181"/>
      <c r="AW60" s="181"/>
      <c r="AX60" s="181"/>
      <c r="AY60" s="181"/>
      <c r="AZ60" s="181"/>
      <c r="BA60" s="160">
        <v>15382</v>
      </c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81">
        <v>63.051319888506306</v>
      </c>
      <c r="BM60" s="181"/>
      <c r="BN60" s="181"/>
      <c r="BO60" s="181"/>
      <c r="BP60" s="181"/>
      <c r="BQ60" s="181"/>
    </row>
    <row r="61" spans="1:69" ht="15" customHeight="1" x14ac:dyDescent="0.2">
      <c r="B61" s="194" t="s">
        <v>171</v>
      </c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83">
        <v>115</v>
      </c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2">
        <v>0.4</v>
      </c>
      <c r="AE61" s="182"/>
      <c r="AF61" s="182"/>
      <c r="AG61" s="182"/>
      <c r="AH61" s="182"/>
      <c r="AI61" s="182"/>
      <c r="AJ61" s="183">
        <v>110</v>
      </c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2">
        <v>0.44190904708340023</v>
      </c>
      <c r="AV61" s="182"/>
      <c r="AW61" s="182"/>
      <c r="AX61" s="182"/>
      <c r="AY61" s="182"/>
      <c r="AZ61" s="182"/>
      <c r="BA61" s="183">
        <v>104</v>
      </c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5">
        <v>0.42629939334317102</v>
      </c>
      <c r="BM61" s="186"/>
      <c r="BN61" s="186"/>
      <c r="BO61" s="186"/>
      <c r="BP61" s="186"/>
      <c r="BQ61" s="187"/>
    </row>
    <row r="62" spans="1:69" ht="15" customHeight="1" x14ac:dyDescent="0.2">
      <c r="B62" s="203" t="s">
        <v>170</v>
      </c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4">
        <v>1057</v>
      </c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5">
        <v>4.0999999999999996</v>
      </c>
      <c r="AE62" s="205"/>
      <c r="AF62" s="205"/>
      <c r="AG62" s="205"/>
      <c r="AH62" s="205"/>
      <c r="AI62" s="205"/>
      <c r="AJ62" s="204">
        <v>1052</v>
      </c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5">
        <v>4.226257432106701</v>
      </c>
      <c r="AV62" s="205"/>
      <c r="AW62" s="205"/>
      <c r="AX62" s="205"/>
      <c r="AY62" s="205"/>
      <c r="AZ62" s="205"/>
      <c r="BA62" s="204">
        <v>993</v>
      </c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191">
        <v>4.0703393999016235</v>
      </c>
      <c r="BM62" s="192"/>
      <c r="BN62" s="192"/>
      <c r="BO62" s="192"/>
      <c r="BP62" s="192"/>
      <c r="BQ62" s="193"/>
    </row>
    <row r="63" spans="1:69" ht="15" customHeight="1" x14ac:dyDescent="0.2">
      <c r="B63" s="203" t="s">
        <v>169</v>
      </c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4">
        <v>4131</v>
      </c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5">
        <v>16.100000000000001</v>
      </c>
      <c r="AE63" s="205"/>
      <c r="AF63" s="205"/>
      <c r="AG63" s="205"/>
      <c r="AH63" s="205"/>
      <c r="AI63" s="205"/>
      <c r="AJ63" s="204">
        <v>3552</v>
      </c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5">
        <v>14.269644865820345</v>
      </c>
      <c r="AV63" s="205"/>
      <c r="AW63" s="205"/>
      <c r="AX63" s="205"/>
      <c r="AY63" s="205"/>
      <c r="AZ63" s="205"/>
      <c r="BA63" s="204">
        <v>3360</v>
      </c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191">
        <v>13.772749631087065</v>
      </c>
      <c r="BM63" s="192"/>
      <c r="BN63" s="192"/>
      <c r="BO63" s="192"/>
      <c r="BP63" s="192"/>
      <c r="BQ63" s="193"/>
    </row>
    <row r="64" spans="1:69" ht="15" customHeight="1" x14ac:dyDescent="0.2">
      <c r="B64" s="203" t="s">
        <v>168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4">
        <v>478</v>
      </c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5">
        <v>1.9</v>
      </c>
      <c r="AE64" s="205"/>
      <c r="AF64" s="205"/>
      <c r="AG64" s="205"/>
      <c r="AH64" s="205"/>
      <c r="AI64" s="205"/>
      <c r="AJ64" s="204">
        <v>470</v>
      </c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5">
        <v>1.8881568375381648</v>
      </c>
      <c r="AV64" s="205"/>
      <c r="AW64" s="205"/>
      <c r="AX64" s="205"/>
      <c r="AY64" s="205"/>
      <c r="AZ64" s="205"/>
      <c r="BA64" s="204">
        <v>449</v>
      </c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191">
        <v>1.840465650106575</v>
      </c>
      <c r="BM64" s="192"/>
      <c r="BN64" s="192"/>
      <c r="BO64" s="192"/>
      <c r="BP64" s="192"/>
      <c r="BQ64" s="193"/>
    </row>
    <row r="65" spans="1:69" ht="15" customHeight="1" x14ac:dyDescent="0.2">
      <c r="B65" s="203" t="s">
        <v>167</v>
      </c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4">
        <v>66</v>
      </c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5">
        <v>0.3</v>
      </c>
      <c r="AE65" s="205"/>
      <c r="AF65" s="205"/>
      <c r="AG65" s="205"/>
      <c r="AH65" s="205"/>
      <c r="AI65" s="205"/>
      <c r="AJ65" s="204">
        <v>157</v>
      </c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5">
        <v>0.6307247308372167</v>
      </c>
      <c r="AV65" s="205"/>
      <c r="AW65" s="205"/>
      <c r="AX65" s="205"/>
      <c r="AY65" s="205"/>
      <c r="AZ65" s="205"/>
      <c r="BA65" s="204">
        <v>147</v>
      </c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191">
        <v>0.60255779636005902</v>
      </c>
      <c r="BM65" s="192"/>
      <c r="BN65" s="192"/>
      <c r="BO65" s="192"/>
      <c r="BP65" s="192"/>
      <c r="BQ65" s="193"/>
    </row>
    <row r="66" spans="1:69" ht="15" customHeight="1" x14ac:dyDescent="0.2">
      <c r="B66" s="203" t="s">
        <v>166</v>
      </c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4">
        <v>8960</v>
      </c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5">
        <v>34.9</v>
      </c>
      <c r="AE66" s="205"/>
      <c r="AF66" s="205"/>
      <c r="AG66" s="205"/>
      <c r="AH66" s="205"/>
      <c r="AI66" s="205"/>
      <c r="AJ66" s="204">
        <v>8872</v>
      </c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5">
        <v>35.641973324762979</v>
      </c>
      <c r="AV66" s="205"/>
      <c r="AW66" s="205"/>
      <c r="AX66" s="205"/>
      <c r="AY66" s="205"/>
      <c r="AZ66" s="205"/>
      <c r="BA66" s="204">
        <v>9435</v>
      </c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191">
        <v>38.67437284800787</v>
      </c>
      <c r="BM66" s="192"/>
      <c r="BN66" s="192"/>
      <c r="BO66" s="192"/>
      <c r="BP66" s="192"/>
      <c r="BQ66" s="193"/>
    </row>
    <row r="67" spans="1:69" ht="15" customHeight="1" x14ac:dyDescent="0.2">
      <c r="B67" s="206" t="s">
        <v>165</v>
      </c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7">
        <v>915</v>
      </c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8">
        <v>3.6</v>
      </c>
      <c r="AE67" s="208"/>
      <c r="AF67" s="208"/>
      <c r="AG67" s="208"/>
      <c r="AH67" s="208"/>
      <c r="AI67" s="208"/>
      <c r="AJ67" s="207">
        <v>835</v>
      </c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8">
        <v>3.3544914028603565</v>
      </c>
      <c r="AV67" s="208"/>
      <c r="AW67" s="208"/>
      <c r="AX67" s="208"/>
      <c r="AY67" s="208"/>
      <c r="AZ67" s="208"/>
      <c r="BA67" s="207">
        <v>894</v>
      </c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0">
        <v>3.6645351696999509</v>
      </c>
      <c r="BM67" s="201"/>
      <c r="BN67" s="201"/>
      <c r="BO67" s="201"/>
      <c r="BP67" s="201"/>
      <c r="BQ67" s="202"/>
    </row>
    <row r="68" spans="1:69" ht="15" customHeight="1" x14ac:dyDescent="0.2">
      <c r="B68" s="184" t="s">
        <v>164</v>
      </c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60">
        <v>49</v>
      </c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81">
        <v>0.2</v>
      </c>
      <c r="AE68" s="181"/>
      <c r="AF68" s="181"/>
      <c r="AG68" s="181"/>
      <c r="AH68" s="181"/>
      <c r="AI68" s="181"/>
      <c r="AJ68" s="160">
        <v>1282</v>
      </c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81">
        <v>5.1502490760083566</v>
      </c>
      <c r="AV68" s="181"/>
      <c r="AW68" s="181"/>
      <c r="AX68" s="181"/>
      <c r="AY68" s="181"/>
      <c r="AZ68" s="181"/>
      <c r="BA68" s="160">
        <v>880</v>
      </c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78">
        <v>3.6071487129037543</v>
      </c>
      <c r="BM68" s="179"/>
      <c r="BN68" s="179"/>
      <c r="BO68" s="179"/>
      <c r="BP68" s="179"/>
      <c r="BQ68" s="180"/>
    </row>
    <row r="69" spans="1:69" ht="15" customHeight="1" x14ac:dyDescent="0.2">
      <c r="AI69" s="12"/>
      <c r="AJ69" s="12"/>
      <c r="BQ69" s="11" t="s">
        <v>163</v>
      </c>
    </row>
    <row r="70" spans="1:69" ht="15" customHeight="1" x14ac:dyDescent="0.2">
      <c r="A70" s="1" t="s">
        <v>162</v>
      </c>
      <c r="BQ70" s="10" t="s">
        <v>161</v>
      </c>
    </row>
    <row r="71" spans="1:69" ht="3.75" customHeight="1" thickBot="1" x14ac:dyDescent="0.25"/>
    <row r="72" spans="1:69" ht="15" customHeight="1" thickTop="1" x14ac:dyDescent="0.2">
      <c r="B72" s="103" t="s">
        <v>160</v>
      </c>
      <c r="C72" s="96"/>
      <c r="D72" s="96"/>
      <c r="E72" s="96"/>
      <c r="F72" s="96"/>
      <c r="G72" s="96"/>
      <c r="H72" s="96" t="s">
        <v>159</v>
      </c>
      <c r="I72" s="96"/>
      <c r="J72" s="96"/>
      <c r="K72" s="96"/>
      <c r="L72" s="96"/>
      <c r="M72" s="96"/>
      <c r="N72" s="96"/>
      <c r="O72" s="96" t="s">
        <v>158</v>
      </c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 t="s">
        <v>157</v>
      </c>
      <c r="AF72" s="96"/>
      <c r="AG72" s="96"/>
      <c r="AH72" s="96"/>
      <c r="AI72" s="97"/>
      <c r="AJ72" s="103" t="s">
        <v>160</v>
      </c>
      <c r="AK72" s="96"/>
      <c r="AL72" s="96"/>
      <c r="AM72" s="96"/>
      <c r="AN72" s="96"/>
      <c r="AO72" s="96"/>
      <c r="AP72" s="96" t="s">
        <v>159</v>
      </c>
      <c r="AQ72" s="96"/>
      <c r="AR72" s="96"/>
      <c r="AS72" s="96"/>
      <c r="AT72" s="96"/>
      <c r="AU72" s="96"/>
      <c r="AV72" s="96"/>
      <c r="AW72" s="96" t="s">
        <v>158</v>
      </c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 t="s">
        <v>157</v>
      </c>
      <c r="BN72" s="96"/>
      <c r="BO72" s="96"/>
      <c r="BP72" s="96"/>
      <c r="BQ72" s="97"/>
    </row>
    <row r="73" spans="1:69" s="7" customFormat="1" ht="15" customHeight="1" thickBot="1" x14ac:dyDescent="0.25"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 t="s">
        <v>2</v>
      </c>
      <c r="P73" s="65"/>
      <c r="Q73" s="65"/>
      <c r="R73" s="65"/>
      <c r="S73" s="65"/>
      <c r="T73" s="65" t="s">
        <v>1</v>
      </c>
      <c r="U73" s="65"/>
      <c r="V73" s="65"/>
      <c r="W73" s="65"/>
      <c r="X73" s="65"/>
      <c r="Y73" s="65" t="s">
        <v>0</v>
      </c>
      <c r="Z73" s="65"/>
      <c r="AA73" s="65"/>
      <c r="AB73" s="65"/>
      <c r="AC73" s="65"/>
      <c r="AD73" s="65"/>
      <c r="AE73" s="65"/>
      <c r="AF73" s="65"/>
      <c r="AG73" s="65"/>
      <c r="AH73" s="65"/>
      <c r="AI73" s="98"/>
      <c r="AJ73" s="64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 t="s">
        <v>2</v>
      </c>
      <c r="AX73" s="65"/>
      <c r="AY73" s="65"/>
      <c r="AZ73" s="65"/>
      <c r="BA73" s="65"/>
      <c r="BB73" s="65" t="s">
        <v>1</v>
      </c>
      <c r="BC73" s="65"/>
      <c r="BD73" s="65"/>
      <c r="BE73" s="65"/>
      <c r="BF73" s="65"/>
      <c r="BG73" s="65" t="s">
        <v>0</v>
      </c>
      <c r="BH73" s="65"/>
      <c r="BI73" s="65"/>
      <c r="BJ73" s="65"/>
      <c r="BK73" s="65"/>
      <c r="BL73" s="65"/>
      <c r="BM73" s="65"/>
      <c r="BN73" s="65"/>
      <c r="BO73" s="65"/>
      <c r="BP73" s="65"/>
      <c r="BQ73" s="98"/>
    </row>
    <row r="74" spans="1:69" s="7" customFormat="1" ht="12" customHeight="1" thickTop="1" x14ac:dyDescent="0.2">
      <c r="B74" s="60" t="s">
        <v>156</v>
      </c>
      <c r="C74" s="32"/>
      <c r="D74" s="32"/>
      <c r="E74" s="32"/>
      <c r="F74" s="32"/>
      <c r="G74" s="61"/>
      <c r="H74" s="104" t="s">
        <v>155</v>
      </c>
      <c r="I74" s="105"/>
      <c r="J74" s="105"/>
      <c r="K74" s="105"/>
      <c r="L74" s="105"/>
      <c r="M74" s="105"/>
      <c r="N74" s="106"/>
      <c r="O74" s="99">
        <v>644</v>
      </c>
      <c r="P74" s="100"/>
      <c r="Q74" s="100"/>
      <c r="R74" s="100"/>
      <c r="S74" s="101"/>
      <c r="T74" s="99">
        <v>719</v>
      </c>
      <c r="U74" s="100"/>
      <c r="V74" s="100"/>
      <c r="W74" s="100"/>
      <c r="X74" s="101"/>
      <c r="Y74" s="99">
        <f t="shared" ref="Y74:Y95" si="0">O74+T74</f>
        <v>1363</v>
      </c>
      <c r="Z74" s="100"/>
      <c r="AA74" s="100"/>
      <c r="AB74" s="100"/>
      <c r="AC74" s="100"/>
      <c r="AD74" s="101"/>
      <c r="AE74" s="99">
        <v>542</v>
      </c>
      <c r="AF74" s="100"/>
      <c r="AG74" s="100"/>
      <c r="AH74" s="100"/>
      <c r="AI74" s="101"/>
      <c r="AJ74" s="103" t="s">
        <v>154</v>
      </c>
      <c r="AK74" s="96"/>
      <c r="AL74" s="96"/>
      <c r="AM74" s="96"/>
      <c r="AN74" s="96"/>
      <c r="AO74" s="107"/>
      <c r="AP74" s="104" t="s">
        <v>153</v>
      </c>
      <c r="AQ74" s="105"/>
      <c r="AR74" s="105"/>
      <c r="AS74" s="105"/>
      <c r="AT74" s="105"/>
      <c r="AU74" s="105"/>
      <c r="AV74" s="106"/>
      <c r="AW74" s="99">
        <v>144</v>
      </c>
      <c r="AX74" s="100"/>
      <c r="AY74" s="100"/>
      <c r="AZ74" s="100"/>
      <c r="BA74" s="101"/>
      <c r="BB74" s="99">
        <v>154</v>
      </c>
      <c r="BC74" s="100"/>
      <c r="BD74" s="100"/>
      <c r="BE74" s="100"/>
      <c r="BF74" s="101"/>
      <c r="BG74" s="99">
        <f t="shared" ref="BG74:BG80" si="1">AW74+BB74</f>
        <v>298</v>
      </c>
      <c r="BH74" s="100"/>
      <c r="BI74" s="100"/>
      <c r="BJ74" s="100"/>
      <c r="BK74" s="100"/>
      <c r="BL74" s="101"/>
      <c r="BM74" s="99">
        <v>87</v>
      </c>
      <c r="BN74" s="100"/>
      <c r="BO74" s="100"/>
      <c r="BP74" s="100"/>
      <c r="BQ74" s="102"/>
    </row>
    <row r="75" spans="1:69" s="7" customFormat="1" ht="12" customHeight="1" x14ac:dyDescent="0.2">
      <c r="B75" s="62"/>
      <c r="C75" s="38"/>
      <c r="D75" s="38"/>
      <c r="E75" s="38"/>
      <c r="F75" s="38"/>
      <c r="G75" s="63"/>
      <c r="H75" s="57" t="s">
        <v>152</v>
      </c>
      <c r="I75" s="58"/>
      <c r="J75" s="58"/>
      <c r="K75" s="58"/>
      <c r="L75" s="58"/>
      <c r="M75" s="58"/>
      <c r="N75" s="59"/>
      <c r="O75" s="53">
        <v>873</v>
      </c>
      <c r="P75" s="54"/>
      <c r="Q75" s="54"/>
      <c r="R75" s="54"/>
      <c r="S75" s="55"/>
      <c r="T75" s="53">
        <v>961</v>
      </c>
      <c r="U75" s="54"/>
      <c r="V75" s="54"/>
      <c r="W75" s="54"/>
      <c r="X75" s="55"/>
      <c r="Y75" s="53">
        <f t="shared" si="0"/>
        <v>1834</v>
      </c>
      <c r="Z75" s="54"/>
      <c r="AA75" s="54"/>
      <c r="AB75" s="54"/>
      <c r="AC75" s="54"/>
      <c r="AD75" s="55"/>
      <c r="AE75" s="53">
        <v>677</v>
      </c>
      <c r="AF75" s="54"/>
      <c r="AG75" s="54"/>
      <c r="AH75" s="54"/>
      <c r="AI75" s="55"/>
      <c r="AJ75" s="62"/>
      <c r="AK75" s="38"/>
      <c r="AL75" s="38"/>
      <c r="AM75" s="38"/>
      <c r="AN75" s="38"/>
      <c r="AO75" s="63"/>
      <c r="AP75" s="57" t="s">
        <v>151</v>
      </c>
      <c r="AQ75" s="58"/>
      <c r="AR75" s="58"/>
      <c r="AS75" s="58"/>
      <c r="AT75" s="58"/>
      <c r="AU75" s="58"/>
      <c r="AV75" s="59"/>
      <c r="AW75" s="53">
        <v>116</v>
      </c>
      <c r="AX75" s="54"/>
      <c r="AY75" s="54"/>
      <c r="AZ75" s="54"/>
      <c r="BA75" s="55"/>
      <c r="BB75" s="53">
        <v>134</v>
      </c>
      <c r="BC75" s="54"/>
      <c r="BD75" s="54"/>
      <c r="BE75" s="54"/>
      <c r="BF75" s="55"/>
      <c r="BG75" s="53">
        <f t="shared" si="1"/>
        <v>250</v>
      </c>
      <c r="BH75" s="54"/>
      <c r="BI75" s="54"/>
      <c r="BJ75" s="54"/>
      <c r="BK75" s="54"/>
      <c r="BL75" s="55"/>
      <c r="BM75" s="53">
        <v>82</v>
      </c>
      <c r="BN75" s="54"/>
      <c r="BO75" s="54"/>
      <c r="BP75" s="54"/>
      <c r="BQ75" s="56"/>
    </row>
    <row r="76" spans="1:69" s="7" customFormat="1" ht="12" customHeight="1" x14ac:dyDescent="0.2">
      <c r="B76" s="62"/>
      <c r="C76" s="38"/>
      <c r="D76" s="38"/>
      <c r="E76" s="38"/>
      <c r="F76" s="38"/>
      <c r="G76" s="63"/>
      <c r="H76" s="57" t="s">
        <v>150</v>
      </c>
      <c r="I76" s="58"/>
      <c r="J76" s="58"/>
      <c r="K76" s="58"/>
      <c r="L76" s="58"/>
      <c r="M76" s="58"/>
      <c r="N76" s="59"/>
      <c r="O76" s="53">
        <v>826</v>
      </c>
      <c r="P76" s="54"/>
      <c r="Q76" s="54"/>
      <c r="R76" s="54"/>
      <c r="S76" s="55"/>
      <c r="T76" s="53">
        <v>914</v>
      </c>
      <c r="U76" s="54"/>
      <c r="V76" s="54"/>
      <c r="W76" s="54"/>
      <c r="X76" s="55"/>
      <c r="Y76" s="53">
        <f t="shared" si="0"/>
        <v>1740</v>
      </c>
      <c r="Z76" s="54"/>
      <c r="AA76" s="54"/>
      <c r="AB76" s="54"/>
      <c r="AC76" s="54"/>
      <c r="AD76" s="55"/>
      <c r="AE76" s="53">
        <v>688</v>
      </c>
      <c r="AF76" s="54"/>
      <c r="AG76" s="54"/>
      <c r="AH76" s="54"/>
      <c r="AI76" s="55"/>
      <c r="AJ76" s="62"/>
      <c r="AK76" s="38"/>
      <c r="AL76" s="38"/>
      <c r="AM76" s="38"/>
      <c r="AN76" s="38"/>
      <c r="AO76" s="63"/>
      <c r="AP76" s="57" t="s">
        <v>149</v>
      </c>
      <c r="AQ76" s="58"/>
      <c r="AR76" s="58"/>
      <c r="AS76" s="58"/>
      <c r="AT76" s="58"/>
      <c r="AU76" s="58"/>
      <c r="AV76" s="59"/>
      <c r="AW76" s="53">
        <v>131</v>
      </c>
      <c r="AX76" s="54"/>
      <c r="AY76" s="54"/>
      <c r="AZ76" s="54"/>
      <c r="BA76" s="55"/>
      <c r="BB76" s="53">
        <v>126</v>
      </c>
      <c r="BC76" s="54"/>
      <c r="BD76" s="54"/>
      <c r="BE76" s="54"/>
      <c r="BF76" s="55"/>
      <c r="BG76" s="53">
        <f t="shared" si="1"/>
        <v>257</v>
      </c>
      <c r="BH76" s="54"/>
      <c r="BI76" s="54"/>
      <c r="BJ76" s="54"/>
      <c r="BK76" s="54"/>
      <c r="BL76" s="55"/>
      <c r="BM76" s="53">
        <v>74</v>
      </c>
      <c r="BN76" s="54"/>
      <c r="BO76" s="54"/>
      <c r="BP76" s="54"/>
      <c r="BQ76" s="56"/>
    </row>
    <row r="77" spans="1:69" s="7" customFormat="1" ht="12" customHeight="1" x14ac:dyDescent="0.2">
      <c r="B77" s="62"/>
      <c r="C77" s="38"/>
      <c r="D77" s="38"/>
      <c r="E77" s="38"/>
      <c r="F77" s="38"/>
      <c r="G77" s="63"/>
      <c r="H77" s="57" t="s">
        <v>148</v>
      </c>
      <c r="I77" s="58"/>
      <c r="J77" s="58"/>
      <c r="K77" s="58"/>
      <c r="L77" s="58"/>
      <c r="M77" s="58"/>
      <c r="N77" s="59"/>
      <c r="O77" s="53">
        <v>92</v>
      </c>
      <c r="P77" s="54"/>
      <c r="Q77" s="54"/>
      <c r="R77" s="54"/>
      <c r="S77" s="55"/>
      <c r="T77" s="53">
        <v>122</v>
      </c>
      <c r="U77" s="54"/>
      <c r="V77" s="54"/>
      <c r="W77" s="54"/>
      <c r="X77" s="55"/>
      <c r="Y77" s="53">
        <f t="shared" si="0"/>
        <v>214</v>
      </c>
      <c r="Z77" s="54"/>
      <c r="AA77" s="54"/>
      <c r="AB77" s="54"/>
      <c r="AC77" s="54"/>
      <c r="AD77" s="55"/>
      <c r="AE77" s="53">
        <v>90</v>
      </c>
      <c r="AF77" s="54"/>
      <c r="AG77" s="54"/>
      <c r="AH77" s="54"/>
      <c r="AI77" s="55"/>
      <c r="AJ77" s="62"/>
      <c r="AK77" s="38"/>
      <c r="AL77" s="38"/>
      <c r="AM77" s="38"/>
      <c r="AN77" s="38"/>
      <c r="AO77" s="63"/>
      <c r="AP77" s="57" t="s">
        <v>147</v>
      </c>
      <c r="AQ77" s="58"/>
      <c r="AR77" s="58"/>
      <c r="AS77" s="58"/>
      <c r="AT77" s="58"/>
      <c r="AU77" s="58"/>
      <c r="AV77" s="59"/>
      <c r="AW77" s="53">
        <f>294+55</f>
        <v>349</v>
      </c>
      <c r="AX77" s="54"/>
      <c r="AY77" s="54"/>
      <c r="AZ77" s="54"/>
      <c r="BA77" s="55"/>
      <c r="BB77" s="53">
        <f>330+51</f>
        <v>381</v>
      </c>
      <c r="BC77" s="54"/>
      <c r="BD77" s="54"/>
      <c r="BE77" s="54"/>
      <c r="BF77" s="55"/>
      <c r="BG77" s="53">
        <f t="shared" si="1"/>
        <v>730</v>
      </c>
      <c r="BH77" s="54"/>
      <c r="BI77" s="54"/>
      <c r="BJ77" s="54"/>
      <c r="BK77" s="54"/>
      <c r="BL77" s="55"/>
      <c r="BM77" s="53">
        <f>187+35</f>
        <v>222</v>
      </c>
      <c r="BN77" s="54"/>
      <c r="BO77" s="54"/>
      <c r="BP77" s="54"/>
      <c r="BQ77" s="56"/>
    </row>
    <row r="78" spans="1:69" s="7" customFormat="1" ht="12" customHeight="1" x14ac:dyDescent="0.2">
      <c r="B78" s="62"/>
      <c r="C78" s="38"/>
      <c r="D78" s="38"/>
      <c r="E78" s="38"/>
      <c r="F78" s="38"/>
      <c r="G78" s="63"/>
      <c r="H78" s="57" t="s">
        <v>146</v>
      </c>
      <c r="I78" s="58"/>
      <c r="J78" s="58"/>
      <c r="K78" s="58"/>
      <c r="L78" s="58"/>
      <c r="M78" s="58"/>
      <c r="N78" s="59"/>
      <c r="O78" s="53">
        <v>69</v>
      </c>
      <c r="P78" s="54"/>
      <c r="Q78" s="54"/>
      <c r="R78" s="54"/>
      <c r="S78" s="55"/>
      <c r="T78" s="53">
        <v>77</v>
      </c>
      <c r="U78" s="54"/>
      <c r="V78" s="54"/>
      <c r="W78" s="54"/>
      <c r="X78" s="55"/>
      <c r="Y78" s="53">
        <f t="shared" si="0"/>
        <v>146</v>
      </c>
      <c r="Z78" s="54"/>
      <c r="AA78" s="54"/>
      <c r="AB78" s="54"/>
      <c r="AC78" s="54"/>
      <c r="AD78" s="55"/>
      <c r="AE78" s="53">
        <v>61</v>
      </c>
      <c r="AF78" s="54"/>
      <c r="AG78" s="54"/>
      <c r="AH78" s="54"/>
      <c r="AI78" s="55"/>
      <c r="AJ78" s="62"/>
      <c r="AK78" s="38"/>
      <c r="AL78" s="38"/>
      <c r="AM78" s="38"/>
      <c r="AN78" s="38"/>
      <c r="AO78" s="63"/>
      <c r="AP78" s="57" t="s">
        <v>145</v>
      </c>
      <c r="AQ78" s="58"/>
      <c r="AR78" s="58"/>
      <c r="AS78" s="58"/>
      <c r="AT78" s="58"/>
      <c r="AU78" s="58"/>
      <c r="AV78" s="59"/>
      <c r="AW78" s="53">
        <f>65+132</f>
        <v>197</v>
      </c>
      <c r="AX78" s="54"/>
      <c r="AY78" s="54"/>
      <c r="AZ78" s="54"/>
      <c r="BA78" s="55"/>
      <c r="BB78" s="53">
        <f>73+144</f>
        <v>217</v>
      </c>
      <c r="BC78" s="54"/>
      <c r="BD78" s="54"/>
      <c r="BE78" s="54"/>
      <c r="BF78" s="55"/>
      <c r="BG78" s="53">
        <f t="shared" si="1"/>
        <v>414</v>
      </c>
      <c r="BH78" s="54"/>
      <c r="BI78" s="54"/>
      <c r="BJ78" s="54"/>
      <c r="BK78" s="54"/>
      <c r="BL78" s="55"/>
      <c r="BM78" s="53">
        <f>41+103</f>
        <v>144</v>
      </c>
      <c r="BN78" s="54"/>
      <c r="BO78" s="54"/>
      <c r="BP78" s="54"/>
      <c r="BQ78" s="56"/>
    </row>
    <row r="79" spans="1:69" s="7" customFormat="1" ht="12" customHeight="1" x14ac:dyDescent="0.2">
      <c r="B79" s="62"/>
      <c r="C79" s="38"/>
      <c r="D79" s="38"/>
      <c r="E79" s="38"/>
      <c r="F79" s="38"/>
      <c r="G79" s="63"/>
      <c r="H79" s="57" t="s">
        <v>144</v>
      </c>
      <c r="I79" s="58"/>
      <c r="J79" s="58"/>
      <c r="K79" s="58"/>
      <c r="L79" s="58"/>
      <c r="M79" s="58"/>
      <c r="N79" s="59"/>
      <c r="O79" s="53">
        <v>85</v>
      </c>
      <c r="P79" s="54"/>
      <c r="Q79" s="54"/>
      <c r="R79" s="54"/>
      <c r="S79" s="55"/>
      <c r="T79" s="53">
        <v>99</v>
      </c>
      <c r="U79" s="54"/>
      <c r="V79" s="54"/>
      <c r="W79" s="54"/>
      <c r="X79" s="55"/>
      <c r="Y79" s="53">
        <f t="shared" si="0"/>
        <v>184</v>
      </c>
      <c r="Z79" s="54"/>
      <c r="AA79" s="54"/>
      <c r="AB79" s="54"/>
      <c r="AC79" s="54"/>
      <c r="AD79" s="55"/>
      <c r="AE79" s="53">
        <v>79</v>
      </c>
      <c r="AF79" s="54"/>
      <c r="AG79" s="54"/>
      <c r="AH79" s="54"/>
      <c r="AI79" s="55"/>
      <c r="AJ79" s="62"/>
      <c r="AK79" s="38"/>
      <c r="AL79" s="38"/>
      <c r="AM79" s="38"/>
      <c r="AN79" s="38"/>
      <c r="AO79" s="63"/>
      <c r="AP79" s="57" t="s">
        <v>143</v>
      </c>
      <c r="AQ79" s="58"/>
      <c r="AR79" s="58"/>
      <c r="AS79" s="58"/>
      <c r="AT79" s="58"/>
      <c r="AU79" s="58"/>
      <c r="AV79" s="59"/>
      <c r="AW79" s="53">
        <v>111</v>
      </c>
      <c r="AX79" s="54"/>
      <c r="AY79" s="54"/>
      <c r="AZ79" s="54"/>
      <c r="BA79" s="55"/>
      <c r="BB79" s="53">
        <v>142</v>
      </c>
      <c r="BC79" s="54"/>
      <c r="BD79" s="54"/>
      <c r="BE79" s="54"/>
      <c r="BF79" s="55"/>
      <c r="BG79" s="53">
        <f t="shared" si="1"/>
        <v>253</v>
      </c>
      <c r="BH79" s="54"/>
      <c r="BI79" s="54"/>
      <c r="BJ79" s="54"/>
      <c r="BK79" s="54"/>
      <c r="BL79" s="55"/>
      <c r="BM79" s="53">
        <v>78</v>
      </c>
      <c r="BN79" s="54"/>
      <c r="BO79" s="54"/>
      <c r="BP79" s="54"/>
      <c r="BQ79" s="56"/>
    </row>
    <row r="80" spans="1:69" s="7" customFormat="1" ht="12" customHeight="1" x14ac:dyDescent="0.2">
      <c r="B80" s="62"/>
      <c r="C80" s="38"/>
      <c r="D80" s="38"/>
      <c r="E80" s="38"/>
      <c r="F80" s="38"/>
      <c r="G80" s="63"/>
      <c r="H80" s="57" t="s">
        <v>142</v>
      </c>
      <c r="I80" s="58"/>
      <c r="J80" s="58"/>
      <c r="K80" s="58"/>
      <c r="L80" s="58"/>
      <c r="M80" s="58"/>
      <c r="N80" s="59"/>
      <c r="O80" s="53">
        <v>93</v>
      </c>
      <c r="P80" s="54"/>
      <c r="Q80" s="54"/>
      <c r="R80" s="54"/>
      <c r="S80" s="55"/>
      <c r="T80" s="53">
        <v>105</v>
      </c>
      <c r="U80" s="54"/>
      <c r="V80" s="54"/>
      <c r="W80" s="54"/>
      <c r="X80" s="55"/>
      <c r="Y80" s="53">
        <f t="shared" si="0"/>
        <v>198</v>
      </c>
      <c r="Z80" s="54"/>
      <c r="AA80" s="54"/>
      <c r="AB80" s="54"/>
      <c r="AC80" s="54"/>
      <c r="AD80" s="55"/>
      <c r="AE80" s="53">
        <v>92</v>
      </c>
      <c r="AF80" s="54"/>
      <c r="AG80" s="54"/>
      <c r="AH80" s="54"/>
      <c r="AI80" s="55"/>
      <c r="AJ80" s="62"/>
      <c r="AK80" s="38"/>
      <c r="AL80" s="38"/>
      <c r="AM80" s="38"/>
      <c r="AN80" s="38"/>
      <c r="AO80" s="63"/>
      <c r="AP80" s="77" t="s">
        <v>141</v>
      </c>
      <c r="AQ80" s="78"/>
      <c r="AR80" s="78"/>
      <c r="AS80" s="78"/>
      <c r="AT80" s="78"/>
      <c r="AU80" s="78"/>
      <c r="AV80" s="79"/>
      <c r="AW80" s="74">
        <v>104</v>
      </c>
      <c r="AX80" s="75"/>
      <c r="AY80" s="75"/>
      <c r="AZ80" s="75"/>
      <c r="BA80" s="80"/>
      <c r="BB80" s="74">
        <v>126</v>
      </c>
      <c r="BC80" s="75"/>
      <c r="BD80" s="75"/>
      <c r="BE80" s="75"/>
      <c r="BF80" s="80"/>
      <c r="BG80" s="74">
        <f t="shared" si="1"/>
        <v>230</v>
      </c>
      <c r="BH80" s="75"/>
      <c r="BI80" s="75"/>
      <c r="BJ80" s="75"/>
      <c r="BK80" s="75"/>
      <c r="BL80" s="80"/>
      <c r="BM80" s="74">
        <v>65</v>
      </c>
      <c r="BN80" s="75"/>
      <c r="BO80" s="75"/>
      <c r="BP80" s="75"/>
      <c r="BQ80" s="76"/>
    </row>
    <row r="81" spans="2:69" s="7" customFormat="1" ht="12" customHeight="1" thickBot="1" x14ac:dyDescent="0.25">
      <c r="B81" s="62"/>
      <c r="C81" s="38"/>
      <c r="D81" s="38"/>
      <c r="E81" s="38"/>
      <c r="F81" s="38"/>
      <c r="G81" s="63"/>
      <c r="H81" s="57" t="s">
        <v>140</v>
      </c>
      <c r="I81" s="58"/>
      <c r="J81" s="58"/>
      <c r="K81" s="58"/>
      <c r="L81" s="58"/>
      <c r="M81" s="58"/>
      <c r="N81" s="59"/>
      <c r="O81" s="53">
        <v>14</v>
      </c>
      <c r="P81" s="54"/>
      <c r="Q81" s="54"/>
      <c r="R81" s="54"/>
      <c r="S81" s="55"/>
      <c r="T81" s="53">
        <v>22</v>
      </c>
      <c r="U81" s="54"/>
      <c r="V81" s="54"/>
      <c r="W81" s="54"/>
      <c r="X81" s="55"/>
      <c r="Y81" s="53">
        <f t="shared" si="0"/>
        <v>36</v>
      </c>
      <c r="Z81" s="54"/>
      <c r="AA81" s="54"/>
      <c r="AB81" s="54"/>
      <c r="AC81" s="54"/>
      <c r="AD81" s="55"/>
      <c r="AE81" s="53">
        <v>23</v>
      </c>
      <c r="AF81" s="54"/>
      <c r="AG81" s="54"/>
      <c r="AH81" s="54"/>
      <c r="AI81" s="55"/>
      <c r="AJ81" s="64"/>
      <c r="AK81" s="65"/>
      <c r="AL81" s="65"/>
      <c r="AM81" s="65"/>
      <c r="AN81" s="65"/>
      <c r="AO81" s="66"/>
      <c r="AP81" s="70" t="s">
        <v>0</v>
      </c>
      <c r="AQ81" s="71"/>
      <c r="AR81" s="71"/>
      <c r="AS81" s="71"/>
      <c r="AT81" s="71"/>
      <c r="AU81" s="71"/>
      <c r="AV81" s="72"/>
      <c r="AW81" s="67">
        <f>SUM(AW74:BA80)</f>
        <v>1152</v>
      </c>
      <c r="AX81" s="68"/>
      <c r="AY81" s="68"/>
      <c r="AZ81" s="68"/>
      <c r="BA81" s="73"/>
      <c r="BB81" s="67">
        <f>SUM(BB74:BF80)</f>
        <v>1280</v>
      </c>
      <c r="BC81" s="68"/>
      <c r="BD81" s="68"/>
      <c r="BE81" s="68"/>
      <c r="BF81" s="73"/>
      <c r="BG81" s="67">
        <f>SUM(BG74:BL80)</f>
        <v>2432</v>
      </c>
      <c r="BH81" s="68"/>
      <c r="BI81" s="68"/>
      <c r="BJ81" s="68"/>
      <c r="BK81" s="68"/>
      <c r="BL81" s="73"/>
      <c r="BM81" s="67">
        <f>SUM(BM74:BQ80)</f>
        <v>752</v>
      </c>
      <c r="BN81" s="68"/>
      <c r="BO81" s="68"/>
      <c r="BP81" s="68"/>
      <c r="BQ81" s="69"/>
    </row>
    <row r="82" spans="2:69" s="7" customFormat="1" ht="12" customHeight="1" thickTop="1" x14ac:dyDescent="0.2">
      <c r="B82" s="62"/>
      <c r="C82" s="38"/>
      <c r="D82" s="38"/>
      <c r="E82" s="38"/>
      <c r="F82" s="38"/>
      <c r="G82" s="63"/>
      <c r="H82" s="57" t="s">
        <v>139</v>
      </c>
      <c r="I82" s="58"/>
      <c r="J82" s="58"/>
      <c r="K82" s="58"/>
      <c r="L82" s="58"/>
      <c r="M82" s="58"/>
      <c r="N82" s="59"/>
      <c r="O82" s="53">
        <v>87</v>
      </c>
      <c r="P82" s="54"/>
      <c r="Q82" s="54"/>
      <c r="R82" s="54"/>
      <c r="S82" s="55"/>
      <c r="T82" s="53">
        <v>88</v>
      </c>
      <c r="U82" s="54"/>
      <c r="V82" s="54"/>
      <c r="W82" s="54"/>
      <c r="X82" s="55"/>
      <c r="Y82" s="53">
        <f t="shared" si="0"/>
        <v>175</v>
      </c>
      <c r="Z82" s="54"/>
      <c r="AA82" s="54"/>
      <c r="AB82" s="54"/>
      <c r="AC82" s="54"/>
      <c r="AD82" s="55"/>
      <c r="AE82" s="53">
        <v>73</v>
      </c>
      <c r="AF82" s="54"/>
      <c r="AG82" s="54"/>
      <c r="AH82" s="54"/>
      <c r="AI82" s="55"/>
      <c r="AJ82" s="60" t="s">
        <v>138</v>
      </c>
      <c r="AK82" s="32"/>
      <c r="AL82" s="32"/>
      <c r="AM82" s="32"/>
      <c r="AN82" s="32"/>
      <c r="AO82" s="61"/>
      <c r="AP82" s="84" t="s">
        <v>137</v>
      </c>
      <c r="AQ82" s="85"/>
      <c r="AR82" s="85"/>
      <c r="AS82" s="85"/>
      <c r="AT82" s="85"/>
      <c r="AU82" s="85"/>
      <c r="AV82" s="86"/>
      <c r="AW82" s="81">
        <v>70</v>
      </c>
      <c r="AX82" s="82"/>
      <c r="AY82" s="82"/>
      <c r="AZ82" s="82"/>
      <c r="BA82" s="87"/>
      <c r="BB82" s="81">
        <v>70</v>
      </c>
      <c r="BC82" s="82"/>
      <c r="BD82" s="82"/>
      <c r="BE82" s="82"/>
      <c r="BF82" s="87"/>
      <c r="BG82" s="81">
        <f>BB82+AW82</f>
        <v>140</v>
      </c>
      <c r="BH82" s="82"/>
      <c r="BI82" s="82"/>
      <c r="BJ82" s="82"/>
      <c r="BK82" s="82"/>
      <c r="BL82" s="87"/>
      <c r="BM82" s="81">
        <v>60</v>
      </c>
      <c r="BN82" s="82"/>
      <c r="BO82" s="82"/>
      <c r="BP82" s="82"/>
      <c r="BQ82" s="83"/>
    </row>
    <row r="83" spans="2:69" s="7" customFormat="1" ht="12" customHeight="1" x14ac:dyDescent="0.2">
      <c r="B83" s="62"/>
      <c r="C83" s="38"/>
      <c r="D83" s="38"/>
      <c r="E83" s="38"/>
      <c r="F83" s="38"/>
      <c r="G83" s="63"/>
      <c r="H83" s="57" t="s">
        <v>136</v>
      </c>
      <c r="I83" s="58"/>
      <c r="J83" s="58"/>
      <c r="K83" s="58"/>
      <c r="L83" s="58"/>
      <c r="M83" s="58"/>
      <c r="N83" s="59"/>
      <c r="O83" s="53">
        <v>56</v>
      </c>
      <c r="P83" s="54"/>
      <c r="Q83" s="54"/>
      <c r="R83" s="54"/>
      <c r="S83" s="55"/>
      <c r="T83" s="53">
        <v>73</v>
      </c>
      <c r="U83" s="54"/>
      <c r="V83" s="54"/>
      <c r="W83" s="54"/>
      <c r="X83" s="55"/>
      <c r="Y83" s="53">
        <f t="shared" si="0"/>
        <v>129</v>
      </c>
      <c r="Z83" s="54"/>
      <c r="AA83" s="54"/>
      <c r="AB83" s="54"/>
      <c r="AC83" s="54"/>
      <c r="AD83" s="55"/>
      <c r="AE83" s="53">
        <v>66</v>
      </c>
      <c r="AF83" s="54"/>
      <c r="AG83" s="54"/>
      <c r="AH83" s="54"/>
      <c r="AI83" s="55"/>
      <c r="AJ83" s="62"/>
      <c r="AK83" s="38"/>
      <c r="AL83" s="38"/>
      <c r="AM83" s="38"/>
      <c r="AN83" s="38"/>
      <c r="AO83" s="63"/>
      <c r="AP83" s="57" t="s">
        <v>135</v>
      </c>
      <c r="AQ83" s="58"/>
      <c r="AR83" s="58"/>
      <c r="AS83" s="58"/>
      <c r="AT83" s="58"/>
      <c r="AU83" s="58"/>
      <c r="AV83" s="59"/>
      <c r="AW83" s="53">
        <v>201</v>
      </c>
      <c r="AX83" s="54"/>
      <c r="AY83" s="54"/>
      <c r="AZ83" s="54"/>
      <c r="BA83" s="55"/>
      <c r="BB83" s="53">
        <v>269</v>
      </c>
      <c r="BC83" s="54"/>
      <c r="BD83" s="54"/>
      <c r="BE83" s="54"/>
      <c r="BF83" s="55"/>
      <c r="BG83" s="53">
        <f>BB83+AW83</f>
        <v>470</v>
      </c>
      <c r="BH83" s="54"/>
      <c r="BI83" s="54"/>
      <c r="BJ83" s="54"/>
      <c r="BK83" s="54"/>
      <c r="BL83" s="55"/>
      <c r="BM83" s="53">
        <v>199</v>
      </c>
      <c r="BN83" s="54"/>
      <c r="BO83" s="54"/>
      <c r="BP83" s="54"/>
      <c r="BQ83" s="56"/>
    </row>
    <row r="84" spans="2:69" s="7" customFormat="1" ht="12" customHeight="1" x14ac:dyDescent="0.2">
      <c r="B84" s="62"/>
      <c r="C84" s="38"/>
      <c r="D84" s="38"/>
      <c r="E84" s="38"/>
      <c r="F84" s="38"/>
      <c r="G84" s="63"/>
      <c r="H84" s="57" t="s">
        <v>134</v>
      </c>
      <c r="I84" s="58"/>
      <c r="J84" s="58"/>
      <c r="K84" s="58"/>
      <c r="L84" s="58"/>
      <c r="M84" s="58"/>
      <c r="N84" s="59"/>
      <c r="O84" s="53">
        <v>126</v>
      </c>
      <c r="P84" s="54"/>
      <c r="Q84" s="54"/>
      <c r="R84" s="54"/>
      <c r="S84" s="55"/>
      <c r="T84" s="53">
        <v>160</v>
      </c>
      <c r="U84" s="54"/>
      <c r="V84" s="54"/>
      <c r="W84" s="54"/>
      <c r="X84" s="55"/>
      <c r="Y84" s="53">
        <f t="shared" si="0"/>
        <v>286</v>
      </c>
      <c r="Z84" s="54"/>
      <c r="AA84" s="54"/>
      <c r="AB84" s="54"/>
      <c r="AC84" s="54"/>
      <c r="AD84" s="55"/>
      <c r="AE84" s="53">
        <v>131</v>
      </c>
      <c r="AF84" s="54"/>
      <c r="AG84" s="54"/>
      <c r="AH84" s="54"/>
      <c r="AI84" s="55"/>
      <c r="AJ84" s="62"/>
      <c r="AK84" s="38"/>
      <c r="AL84" s="38"/>
      <c r="AM84" s="38"/>
      <c r="AN84" s="38"/>
      <c r="AO84" s="63"/>
      <c r="AP84" s="57" t="s">
        <v>133</v>
      </c>
      <c r="AQ84" s="58"/>
      <c r="AR84" s="58"/>
      <c r="AS84" s="58"/>
      <c r="AT84" s="58"/>
      <c r="AU84" s="58"/>
      <c r="AV84" s="59"/>
      <c r="AW84" s="53">
        <v>369</v>
      </c>
      <c r="AX84" s="54"/>
      <c r="AY84" s="54"/>
      <c r="AZ84" s="54"/>
      <c r="BA84" s="55"/>
      <c r="BB84" s="53">
        <v>376</v>
      </c>
      <c r="BC84" s="54"/>
      <c r="BD84" s="54"/>
      <c r="BE84" s="54"/>
      <c r="BF84" s="55"/>
      <c r="BG84" s="53">
        <f>BB84+AW84</f>
        <v>745</v>
      </c>
      <c r="BH84" s="54"/>
      <c r="BI84" s="54"/>
      <c r="BJ84" s="54"/>
      <c r="BK84" s="54"/>
      <c r="BL84" s="55"/>
      <c r="BM84" s="53">
        <v>238</v>
      </c>
      <c r="BN84" s="54"/>
      <c r="BO84" s="54"/>
      <c r="BP84" s="54"/>
      <c r="BQ84" s="56"/>
    </row>
    <row r="85" spans="2:69" s="7" customFormat="1" ht="12" customHeight="1" x14ac:dyDescent="0.2">
      <c r="B85" s="62"/>
      <c r="C85" s="38"/>
      <c r="D85" s="38"/>
      <c r="E85" s="38"/>
      <c r="F85" s="38"/>
      <c r="G85" s="63"/>
      <c r="H85" s="57" t="s">
        <v>132</v>
      </c>
      <c r="I85" s="58"/>
      <c r="J85" s="58"/>
      <c r="K85" s="58"/>
      <c r="L85" s="58"/>
      <c r="M85" s="58"/>
      <c r="N85" s="59"/>
      <c r="O85" s="53">
        <v>82</v>
      </c>
      <c r="P85" s="54"/>
      <c r="Q85" s="54"/>
      <c r="R85" s="54"/>
      <c r="S85" s="55"/>
      <c r="T85" s="53">
        <v>104</v>
      </c>
      <c r="U85" s="54"/>
      <c r="V85" s="54"/>
      <c r="W85" s="54"/>
      <c r="X85" s="55"/>
      <c r="Y85" s="53">
        <f t="shared" si="0"/>
        <v>186</v>
      </c>
      <c r="Z85" s="54"/>
      <c r="AA85" s="54"/>
      <c r="AB85" s="54"/>
      <c r="AC85" s="54"/>
      <c r="AD85" s="55"/>
      <c r="AE85" s="53">
        <v>107</v>
      </c>
      <c r="AF85" s="54"/>
      <c r="AG85" s="54"/>
      <c r="AH85" s="54"/>
      <c r="AI85" s="55"/>
      <c r="AJ85" s="62"/>
      <c r="AK85" s="38"/>
      <c r="AL85" s="38"/>
      <c r="AM85" s="38"/>
      <c r="AN85" s="38"/>
      <c r="AO85" s="63"/>
      <c r="AP85" s="57" t="s">
        <v>131</v>
      </c>
      <c r="AQ85" s="58"/>
      <c r="AR85" s="58"/>
      <c r="AS85" s="58"/>
      <c r="AT85" s="58"/>
      <c r="AU85" s="58"/>
      <c r="AV85" s="59"/>
      <c r="AW85" s="53">
        <v>202</v>
      </c>
      <c r="AX85" s="54"/>
      <c r="AY85" s="54"/>
      <c r="AZ85" s="54"/>
      <c r="BA85" s="55"/>
      <c r="BB85" s="53">
        <v>204</v>
      </c>
      <c r="BC85" s="54"/>
      <c r="BD85" s="54"/>
      <c r="BE85" s="54"/>
      <c r="BF85" s="55"/>
      <c r="BG85" s="53">
        <f>BB85+AW85</f>
        <v>406</v>
      </c>
      <c r="BH85" s="54"/>
      <c r="BI85" s="54"/>
      <c r="BJ85" s="54"/>
      <c r="BK85" s="54"/>
      <c r="BL85" s="55"/>
      <c r="BM85" s="53">
        <v>110</v>
      </c>
      <c r="BN85" s="54"/>
      <c r="BO85" s="54"/>
      <c r="BP85" s="54"/>
      <c r="BQ85" s="56"/>
    </row>
    <row r="86" spans="2:69" s="7" customFormat="1" ht="12" customHeight="1" x14ac:dyDescent="0.2">
      <c r="B86" s="62"/>
      <c r="C86" s="38"/>
      <c r="D86" s="38"/>
      <c r="E86" s="38"/>
      <c r="F86" s="38"/>
      <c r="G86" s="63"/>
      <c r="H86" s="57" t="s">
        <v>130</v>
      </c>
      <c r="I86" s="58"/>
      <c r="J86" s="58"/>
      <c r="K86" s="58"/>
      <c r="L86" s="58"/>
      <c r="M86" s="58"/>
      <c r="N86" s="59"/>
      <c r="O86" s="53">
        <v>56</v>
      </c>
      <c r="P86" s="54"/>
      <c r="Q86" s="54"/>
      <c r="R86" s="54"/>
      <c r="S86" s="55"/>
      <c r="T86" s="53">
        <v>60</v>
      </c>
      <c r="U86" s="54"/>
      <c r="V86" s="54"/>
      <c r="W86" s="54"/>
      <c r="X86" s="55"/>
      <c r="Y86" s="53">
        <f t="shared" si="0"/>
        <v>116</v>
      </c>
      <c r="Z86" s="54"/>
      <c r="AA86" s="54"/>
      <c r="AB86" s="54"/>
      <c r="AC86" s="54"/>
      <c r="AD86" s="55"/>
      <c r="AE86" s="53">
        <v>45</v>
      </c>
      <c r="AF86" s="54"/>
      <c r="AG86" s="54"/>
      <c r="AH86" s="54"/>
      <c r="AI86" s="55"/>
      <c r="AJ86" s="62"/>
      <c r="AK86" s="38"/>
      <c r="AL86" s="38"/>
      <c r="AM86" s="38"/>
      <c r="AN86" s="38"/>
      <c r="AO86" s="63"/>
      <c r="AP86" s="77" t="s">
        <v>129</v>
      </c>
      <c r="AQ86" s="78"/>
      <c r="AR86" s="78"/>
      <c r="AS86" s="78"/>
      <c r="AT86" s="78"/>
      <c r="AU86" s="78"/>
      <c r="AV86" s="79"/>
      <c r="AW86" s="74">
        <v>235</v>
      </c>
      <c r="AX86" s="75"/>
      <c r="AY86" s="75"/>
      <c r="AZ86" s="75"/>
      <c r="BA86" s="80"/>
      <c r="BB86" s="74">
        <v>245</v>
      </c>
      <c r="BC86" s="75"/>
      <c r="BD86" s="75"/>
      <c r="BE86" s="75"/>
      <c r="BF86" s="80"/>
      <c r="BG86" s="74">
        <f>BB86+AW86</f>
        <v>480</v>
      </c>
      <c r="BH86" s="75"/>
      <c r="BI86" s="75"/>
      <c r="BJ86" s="75"/>
      <c r="BK86" s="75"/>
      <c r="BL86" s="80"/>
      <c r="BM86" s="74">
        <v>152</v>
      </c>
      <c r="BN86" s="75"/>
      <c r="BO86" s="75"/>
      <c r="BP86" s="75"/>
      <c r="BQ86" s="76"/>
    </row>
    <row r="87" spans="2:69" s="7" customFormat="1" ht="12" customHeight="1" thickBot="1" x14ac:dyDescent="0.25">
      <c r="B87" s="62"/>
      <c r="C87" s="38"/>
      <c r="D87" s="38"/>
      <c r="E87" s="38"/>
      <c r="F87" s="38"/>
      <c r="G87" s="63"/>
      <c r="H87" s="57" t="s">
        <v>128</v>
      </c>
      <c r="I87" s="58"/>
      <c r="J87" s="58"/>
      <c r="K87" s="58"/>
      <c r="L87" s="58"/>
      <c r="M87" s="58"/>
      <c r="N87" s="59"/>
      <c r="O87" s="53">
        <v>58</v>
      </c>
      <c r="P87" s="54"/>
      <c r="Q87" s="54"/>
      <c r="R87" s="54"/>
      <c r="S87" s="55"/>
      <c r="T87" s="53">
        <v>75</v>
      </c>
      <c r="U87" s="54"/>
      <c r="V87" s="54"/>
      <c r="W87" s="54"/>
      <c r="X87" s="55"/>
      <c r="Y87" s="53">
        <f t="shared" si="0"/>
        <v>133</v>
      </c>
      <c r="Z87" s="54"/>
      <c r="AA87" s="54"/>
      <c r="AB87" s="54"/>
      <c r="AC87" s="54"/>
      <c r="AD87" s="55"/>
      <c r="AE87" s="53">
        <v>62</v>
      </c>
      <c r="AF87" s="54"/>
      <c r="AG87" s="54"/>
      <c r="AH87" s="54"/>
      <c r="AI87" s="55"/>
      <c r="AJ87" s="64"/>
      <c r="AK87" s="65"/>
      <c r="AL87" s="65"/>
      <c r="AM87" s="65"/>
      <c r="AN87" s="65"/>
      <c r="AO87" s="66"/>
      <c r="AP87" s="70" t="s">
        <v>0</v>
      </c>
      <c r="AQ87" s="71"/>
      <c r="AR87" s="71"/>
      <c r="AS87" s="71"/>
      <c r="AT87" s="71"/>
      <c r="AU87" s="71"/>
      <c r="AV87" s="72"/>
      <c r="AW87" s="92">
        <f>SUM(AW82:BA86)</f>
        <v>1077</v>
      </c>
      <c r="AX87" s="93"/>
      <c r="AY87" s="93"/>
      <c r="AZ87" s="93"/>
      <c r="BA87" s="95"/>
      <c r="BB87" s="92">
        <f>SUM(BB82:BF86)</f>
        <v>1164</v>
      </c>
      <c r="BC87" s="93"/>
      <c r="BD87" s="93"/>
      <c r="BE87" s="93"/>
      <c r="BF87" s="95"/>
      <c r="BG87" s="92">
        <f>SUM(BG82:BL86)</f>
        <v>2241</v>
      </c>
      <c r="BH87" s="93"/>
      <c r="BI87" s="93"/>
      <c r="BJ87" s="93"/>
      <c r="BK87" s="93"/>
      <c r="BL87" s="95"/>
      <c r="BM87" s="92">
        <f>SUM(BM82:BQ86)</f>
        <v>759</v>
      </c>
      <c r="BN87" s="93"/>
      <c r="BO87" s="93"/>
      <c r="BP87" s="93"/>
      <c r="BQ87" s="94"/>
    </row>
    <row r="88" spans="2:69" s="7" customFormat="1" ht="12" customHeight="1" thickTop="1" x14ac:dyDescent="0.2">
      <c r="B88" s="62"/>
      <c r="C88" s="38"/>
      <c r="D88" s="38"/>
      <c r="E88" s="38"/>
      <c r="F88" s="38"/>
      <c r="G88" s="63"/>
      <c r="H88" s="57" t="s">
        <v>127</v>
      </c>
      <c r="I88" s="58"/>
      <c r="J88" s="58"/>
      <c r="K88" s="58"/>
      <c r="L88" s="58"/>
      <c r="M88" s="58"/>
      <c r="N88" s="59"/>
      <c r="O88" s="53">
        <v>443</v>
      </c>
      <c r="P88" s="54"/>
      <c r="Q88" s="54"/>
      <c r="R88" s="54"/>
      <c r="S88" s="55"/>
      <c r="T88" s="53">
        <v>467</v>
      </c>
      <c r="U88" s="54"/>
      <c r="V88" s="54"/>
      <c r="W88" s="54"/>
      <c r="X88" s="55"/>
      <c r="Y88" s="53">
        <f t="shared" si="0"/>
        <v>910</v>
      </c>
      <c r="Z88" s="54"/>
      <c r="AA88" s="54"/>
      <c r="AB88" s="54"/>
      <c r="AC88" s="54"/>
      <c r="AD88" s="55"/>
      <c r="AE88" s="53">
        <v>352</v>
      </c>
      <c r="AF88" s="54"/>
      <c r="AG88" s="54"/>
      <c r="AH88" s="54"/>
      <c r="AI88" s="55"/>
      <c r="AJ88" s="60" t="s">
        <v>126</v>
      </c>
      <c r="AK88" s="32"/>
      <c r="AL88" s="32"/>
      <c r="AM88" s="32"/>
      <c r="AN88" s="32"/>
      <c r="AO88" s="61"/>
      <c r="AP88" s="84" t="s">
        <v>125</v>
      </c>
      <c r="AQ88" s="85"/>
      <c r="AR88" s="85"/>
      <c r="AS88" s="85"/>
      <c r="AT88" s="85"/>
      <c r="AU88" s="85"/>
      <c r="AV88" s="86"/>
      <c r="AW88" s="81">
        <v>82</v>
      </c>
      <c r="AX88" s="82"/>
      <c r="AY88" s="82"/>
      <c r="AZ88" s="82"/>
      <c r="BA88" s="87"/>
      <c r="BB88" s="81">
        <v>84</v>
      </c>
      <c r="BC88" s="82"/>
      <c r="BD88" s="82"/>
      <c r="BE88" s="82"/>
      <c r="BF88" s="87"/>
      <c r="BG88" s="81">
        <f t="shared" ref="BG88:BG93" si="2">AW88+BB88</f>
        <v>166</v>
      </c>
      <c r="BH88" s="82"/>
      <c r="BI88" s="82"/>
      <c r="BJ88" s="82"/>
      <c r="BK88" s="82"/>
      <c r="BL88" s="87"/>
      <c r="BM88" s="81">
        <v>50</v>
      </c>
      <c r="BN88" s="82"/>
      <c r="BO88" s="82"/>
      <c r="BP88" s="82"/>
      <c r="BQ88" s="83"/>
    </row>
    <row r="89" spans="2:69" s="7" customFormat="1" ht="12" customHeight="1" x14ac:dyDescent="0.2">
      <c r="B89" s="62"/>
      <c r="C89" s="38"/>
      <c r="D89" s="38"/>
      <c r="E89" s="38"/>
      <c r="F89" s="38"/>
      <c r="G89" s="63"/>
      <c r="H89" s="57" t="s">
        <v>124</v>
      </c>
      <c r="I89" s="58"/>
      <c r="J89" s="58"/>
      <c r="K89" s="58"/>
      <c r="L89" s="58"/>
      <c r="M89" s="58"/>
      <c r="N89" s="59"/>
      <c r="O89" s="53">
        <v>1559</v>
      </c>
      <c r="P89" s="54"/>
      <c r="Q89" s="54"/>
      <c r="R89" s="54"/>
      <c r="S89" s="55"/>
      <c r="T89" s="53">
        <v>1748</v>
      </c>
      <c r="U89" s="54"/>
      <c r="V89" s="54"/>
      <c r="W89" s="54"/>
      <c r="X89" s="55"/>
      <c r="Y89" s="53">
        <f t="shared" si="0"/>
        <v>3307</v>
      </c>
      <c r="Z89" s="54"/>
      <c r="AA89" s="54"/>
      <c r="AB89" s="54"/>
      <c r="AC89" s="54"/>
      <c r="AD89" s="55"/>
      <c r="AE89" s="53">
        <v>1290</v>
      </c>
      <c r="AF89" s="54"/>
      <c r="AG89" s="54"/>
      <c r="AH89" s="54"/>
      <c r="AI89" s="55"/>
      <c r="AJ89" s="62"/>
      <c r="AK89" s="38"/>
      <c r="AL89" s="38"/>
      <c r="AM89" s="38"/>
      <c r="AN89" s="38"/>
      <c r="AO89" s="63"/>
      <c r="AP89" s="57" t="s">
        <v>123</v>
      </c>
      <c r="AQ89" s="58"/>
      <c r="AR89" s="58"/>
      <c r="AS89" s="58"/>
      <c r="AT89" s="58"/>
      <c r="AU89" s="58"/>
      <c r="AV89" s="59"/>
      <c r="AW89" s="53">
        <v>81</v>
      </c>
      <c r="AX89" s="54"/>
      <c r="AY89" s="54"/>
      <c r="AZ89" s="54"/>
      <c r="BA89" s="55"/>
      <c r="BB89" s="53">
        <v>83</v>
      </c>
      <c r="BC89" s="54"/>
      <c r="BD89" s="54"/>
      <c r="BE89" s="54"/>
      <c r="BF89" s="55"/>
      <c r="BG89" s="53">
        <f t="shared" si="2"/>
        <v>164</v>
      </c>
      <c r="BH89" s="54"/>
      <c r="BI89" s="54"/>
      <c r="BJ89" s="54"/>
      <c r="BK89" s="54"/>
      <c r="BL89" s="55"/>
      <c r="BM89" s="53">
        <v>50</v>
      </c>
      <c r="BN89" s="54"/>
      <c r="BO89" s="54"/>
      <c r="BP89" s="54"/>
      <c r="BQ89" s="56"/>
    </row>
    <row r="90" spans="2:69" s="7" customFormat="1" ht="12" customHeight="1" x14ac:dyDescent="0.2">
      <c r="B90" s="62"/>
      <c r="C90" s="38"/>
      <c r="D90" s="38"/>
      <c r="E90" s="38"/>
      <c r="F90" s="38"/>
      <c r="G90" s="63"/>
      <c r="H90" s="57" t="s">
        <v>122</v>
      </c>
      <c r="I90" s="58"/>
      <c r="J90" s="58"/>
      <c r="K90" s="58"/>
      <c r="L90" s="58"/>
      <c r="M90" s="58"/>
      <c r="N90" s="59"/>
      <c r="O90" s="53">
        <v>597</v>
      </c>
      <c r="P90" s="54"/>
      <c r="Q90" s="54"/>
      <c r="R90" s="54"/>
      <c r="S90" s="55"/>
      <c r="T90" s="53">
        <v>611</v>
      </c>
      <c r="U90" s="54"/>
      <c r="V90" s="54"/>
      <c r="W90" s="54"/>
      <c r="X90" s="55"/>
      <c r="Y90" s="53">
        <f t="shared" si="0"/>
        <v>1208</v>
      </c>
      <c r="Z90" s="54"/>
      <c r="AA90" s="54"/>
      <c r="AB90" s="54"/>
      <c r="AC90" s="54"/>
      <c r="AD90" s="55"/>
      <c r="AE90" s="53">
        <v>542</v>
      </c>
      <c r="AF90" s="54"/>
      <c r="AG90" s="54"/>
      <c r="AH90" s="54"/>
      <c r="AI90" s="55"/>
      <c r="AJ90" s="62"/>
      <c r="AK90" s="38"/>
      <c r="AL90" s="38"/>
      <c r="AM90" s="38"/>
      <c r="AN90" s="38"/>
      <c r="AO90" s="63"/>
      <c r="AP90" s="57" t="s">
        <v>121</v>
      </c>
      <c r="AQ90" s="58"/>
      <c r="AR90" s="58"/>
      <c r="AS90" s="58"/>
      <c r="AT90" s="58"/>
      <c r="AU90" s="58"/>
      <c r="AV90" s="59"/>
      <c r="AW90" s="53">
        <v>206</v>
      </c>
      <c r="AX90" s="54"/>
      <c r="AY90" s="54"/>
      <c r="AZ90" s="54"/>
      <c r="BA90" s="55"/>
      <c r="BB90" s="53">
        <v>227</v>
      </c>
      <c r="BC90" s="54"/>
      <c r="BD90" s="54"/>
      <c r="BE90" s="54"/>
      <c r="BF90" s="55"/>
      <c r="BG90" s="53">
        <f t="shared" si="2"/>
        <v>433</v>
      </c>
      <c r="BH90" s="54"/>
      <c r="BI90" s="54"/>
      <c r="BJ90" s="54"/>
      <c r="BK90" s="54"/>
      <c r="BL90" s="55"/>
      <c r="BM90" s="53">
        <v>119</v>
      </c>
      <c r="BN90" s="54"/>
      <c r="BO90" s="54"/>
      <c r="BP90" s="54"/>
      <c r="BQ90" s="56"/>
    </row>
    <row r="91" spans="2:69" s="7" customFormat="1" ht="12" customHeight="1" x14ac:dyDescent="0.2">
      <c r="B91" s="62"/>
      <c r="C91" s="38"/>
      <c r="D91" s="38"/>
      <c r="E91" s="38"/>
      <c r="F91" s="38"/>
      <c r="G91" s="63"/>
      <c r="H91" s="57" t="s">
        <v>120</v>
      </c>
      <c r="I91" s="58"/>
      <c r="J91" s="58"/>
      <c r="K91" s="58"/>
      <c r="L91" s="58"/>
      <c r="M91" s="58"/>
      <c r="N91" s="59"/>
      <c r="O91" s="53">
        <v>505</v>
      </c>
      <c r="P91" s="54"/>
      <c r="Q91" s="54"/>
      <c r="R91" s="54"/>
      <c r="S91" s="55"/>
      <c r="T91" s="53">
        <v>574</v>
      </c>
      <c r="U91" s="54"/>
      <c r="V91" s="54"/>
      <c r="W91" s="54"/>
      <c r="X91" s="55"/>
      <c r="Y91" s="53">
        <f t="shared" si="0"/>
        <v>1079</v>
      </c>
      <c r="Z91" s="54"/>
      <c r="AA91" s="54"/>
      <c r="AB91" s="54"/>
      <c r="AC91" s="54"/>
      <c r="AD91" s="55"/>
      <c r="AE91" s="53">
        <v>409</v>
      </c>
      <c r="AF91" s="54"/>
      <c r="AG91" s="54"/>
      <c r="AH91" s="54"/>
      <c r="AI91" s="55"/>
      <c r="AJ91" s="62"/>
      <c r="AK91" s="38"/>
      <c r="AL91" s="38"/>
      <c r="AM91" s="38"/>
      <c r="AN91" s="38"/>
      <c r="AO91" s="63"/>
      <c r="AP91" s="57" t="s">
        <v>119</v>
      </c>
      <c r="AQ91" s="58"/>
      <c r="AR91" s="58"/>
      <c r="AS91" s="58"/>
      <c r="AT91" s="58"/>
      <c r="AU91" s="58"/>
      <c r="AV91" s="59"/>
      <c r="AW91" s="53">
        <v>205</v>
      </c>
      <c r="AX91" s="54"/>
      <c r="AY91" s="54"/>
      <c r="AZ91" s="54"/>
      <c r="BA91" s="55"/>
      <c r="BB91" s="53">
        <v>235</v>
      </c>
      <c r="BC91" s="54"/>
      <c r="BD91" s="54"/>
      <c r="BE91" s="54"/>
      <c r="BF91" s="55"/>
      <c r="BG91" s="53">
        <f t="shared" si="2"/>
        <v>440</v>
      </c>
      <c r="BH91" s="54"/>
      <c r="BI91" s="54"/>
      <c r="BJ91" s="54"/>
      <c r="BK91" s="54"/>
      <c r="BL91" s="55"/>
      <c r="BM91" s="53">
        <v>142</v>
      </c>
      <c r="BN91" s="54"/>
      <c r="BO91" s="54"/>
      <c r="BP91" s="54"/>
      <c r="BQ91" s="56"/>
    </row>
    <row r="92" spans="2:69" s="7" customFormat="1" ht="12" customHeight="1" x14ac:dyDescent="0.2">
      <c r="B92" s="62"/>
      <c r="C92" s="38"/>
      <c r="D92" s="38"/>
      <c r="E92" s="38"/>
      <c r="F92" s="38"/>
      <c r="G92" s="63"/>
      <c r="H92" s="57" t="s">
        <v>118</v>
      </c>
      <c r="I92" s="58"/>
      <c r="J92" s="58"/>
      <c r="K92" s="58"/>
      <c r="L92" s="58"/>
      <c r="M92" s="58"/>
      <c r="N92" s="59"/>
      <c r="O92" s="53">
        <v>898</v>
      </c>
      <c r="P92" s="54"/>
      <c r="Q92" s="54"/>
      <c r="R92" s="54"/>
      <c r="S92" s="55"/>
      <c r="T92" s="53">
        <v>954</v>
      </c>
      <c r="U92" s="54"/>
      <c r="V92" s="54"/>
      <c r="W92" s="54"/>
      <c r="X92" s="55"/>
      <c r="Y92" s="53">
        <f t="shared" si="0"/>
        <v>1852</v>
      </c>
      <c r="Z92" s="54"/>
      <c r="AA92" s="54"/>
      <c r="AB92" s="54"/>
      <c r="AC92" s="54"/>
      <c r="AD92" s="55"/>
      <c r="AE92" s="53">
        <v>650</v>
      </c>
      <c r="AF92" s="54"/>
      <c r="AG92" s="54"/>
      <c r="AH92" s="54"/>
      <c r="AI92" s="55"/>
      <c r="AJ92" s="62"/>
      <c r="AK92" s="38"/>
      <c r="AL92" s="38"/>
      <c r="AM92" s="38"/>
      <c r="AN92" s="38"/>
      <c r="AO92" s="63"/>
      <c r="AP92" s="57" t="s">
        <v>117</v>
      </c>
      <c r="AQ92" s="58"/>
      <c r="AR92" s="58"/>
      <c r="AS92" s="58"/>
      <c r="AT92" s="58"/>
      <c r="AU92" s="58"/>
      <c r="AV92" s="59"/>
      <c r="AW92" s="53">
        <v>97</v>
      </c>
      <c r="AX92" s="54"/>
      <c r="AY92" s="54"/>
      <c r="AZ92" s="54"/>
      <c r="BA92" s="55"/>
      <c r="BB92" s="53">
        <v>97</v>
      </c>
      <c r="BC92" s="54"/>
      <c r="BD92" s="54"/>
      <c r="BE92" s="54"/>
      <c r="BF92" s="55"/>
      <c r="BG92" s="53">
        <f t="shared" si="2"/>
        <v>194</v>
      </c>
      <c r="BH92" s="54"/>
      <c r="BI92" s="54"/>
      <c r="BJ92" s="54"/>
      <c r="BK92" s="54"/>
      <c r="BL92" s="55"/>
      <c r="BM92" s="53">
        <v>65</v>
      </c>
      <c r="BN92" s="54"/>
      <c r="BO92" s="54"/>
      <c r="BP92" s="54"/>
      <c r="BQ92" s="56"/>
    </row>
    <row r="93" spans="2:69" s="7" customFormat="1" ht="12" customHeight="1" x14ac:dyDescent="0.2">
      <c r="B93" s="62"/>
      <c r="C93" s="38"/>
      <c r="D93" s="38"/>
      <c r="E93" s="38"/>
      <c r="F93" s="38"/>
      <c r="G93" s="63"/>
      <c r="H93" s="57" t="s">
        <v>116</v>
      </c>
      <c r="I93" s="58"/>
      <c r="J93" s="58"/>
      <c r="K93" s="58"/>
      <c r="L93" s="58"/>
      <c r="M93" s="58"/>
      <c r="N93" s="59"/>
      <c r="O93" s="53">
        <v>44</v>
      </c>
      <c r="P93" s="54"/>
      <c r="Q93" s="54"/>
      <c r="R93" s="54"/>
      <c r="S93" s="55"/>
      <c r="T93" s="53">
        <v>52</v>
      </c>
      <c r="U93" s="54"/>
      <c r="V93" s="54"/>
      <c r="W93" s="54"/>
      <c r="X93" s="55"/>
      <c r="Y93" s="53">
        <f t="shared" si="0"/>
        <v>96</v>
      </c>
      <c r="Z93" s="54"/>
      <c r="AA93" s="54"/>
      <c r="AB93" s="54"/>
      <c r="AC93" s="54"/>
      <c r="AD93" s="55"/>
      <c r="AE93" s="53">
        <v>34</v>
      </c>
      <c r="AF93" s="54"/>
      <c r="AG93" s="54"/>
      <c r="AH93" s="54"/>
      <c r="AI93" s="55"/>
      <c r="AJ93" s="62"/>
      <c r="AK93" s="38"/>
      <c r="AL93" s="38"/>
      <c r="AM93" s="38"/>
      <c r="AN93" s="38"/>
      <c r="AO93" s="63"/>
      <c r="AP93" s="77" t="s">
        <v>115</v>
      </c>
      <c r="AQ93" s="78"/>
      <c r="AR93" s="78"/>
      <c r="AS93" s="78"/>
      <c r="AT93" s="78"/>
      <c r="AU93" s="78"/>
      <c r="AV93" s="79"/>
      <c r="AW93" s="74">
        <v>227</v>
      </c>
      <c r="AX93" s="75"/>
      <c r="AY93" s="75"/>
      <c r="AZ93" s="75"/>
      <c r="BA93" s="80"/>
      <c r="BB93" s="74">
        <v>232</v>
      </c>
      <c r="BC93" s="75"/>
      <c r="BD93" s="75"/>
      <c r="BE93" s="75"/>
      <c r="BF93" s="80"/>
      <c r="BG93" s="74">
        <f t="shared" si="2"/>
        <v>459</v>
      </c>
      <c r="BH93" s="75"/>
      <c r="BI93" s="75"/>
      <c r="BJ93" s="75"/>
      <c r="BK93" s="75"/>
      <c r="BL93" s="80"/>
      <c r="BM93" s="74">
        <v>153</v>
      </c>
      <c r="BN93" s="75"/>
      <c r="BO93" s="75"/>
      <c r="BP93" s="75"/>
      <c r="BQ93" s="76"/>
    </row>
    <row r="94" spans="2:69" s="7" customFormat="1" ht="12" customHeight="1" thickBot="1" x14ac:dyDescent="0.25">
      <c r="B94" s="62"/>
      <c r="C94" s="38"/>
      <c r="D94" s="38"/>
      <c r="E94" s="38"/>
      <c r="F94" s="38"/>
      <c r="G94" s="63"/>
      <c r="H94" s="57" t="s">
        <v>114</v>
      </c>
      <c r="I94" s="58"/>
      <c r="J94" s="58"/>
      <c r="K94" s="58"/>
      <c r="L94" s="58"/>
      <c r="M94" s="58"/>
      <c r="N94" s="59"/>
      <c r="O94" s="53">
        <v>333</v>
      </c>
      <c r="P94" s="54"/>
      <c r="Q94" s="54"/>
      <c r="R94" s="54"/>
      <c r="S94" s="55"/>
      <c r="T94" s="53">
        <v>385</v>
      </c>
      <c r="U94" s="54"/>
      <c r="V94" s="54"/>
      <c r="W94" s="54"/>
      <c r="X94" s="55"/>
      <c r="Y94" s="53">
        <f t="shared" si="0"/>
        <v>718</v>
      </c>
      <c r="Z94" s="54"/>
      <c r="AA94" s="54"/>
      <c r="AB94" s="54"/>
      <c r="AC94" s="54"/>
      <c r="AD94" s="55"/>
      <c r="AE94" s="53">
        <v>294</v>
      </c>
      <c r="AF94" s="54"/>
      <c r="AG94" s="54"/>
      <c r="AH94" s="54"/>
      <c r="AI94" s="55"/>
      <c r="AJ94" s="64"/>
      <c r="AK94" s="65"/>
      <c r="AL94" s="65"/>
      <c r="AM94" s="65"/>
      <c r="AN94" s="65"/>
      <c r="AO94" s="66"/>
      <c r="AP94" s="70" t="s">
        <v>0</v>
      </c>
      <c r="AQ94" s="71"/>
      <c r="AR94" s="71"/>
      <c r="AS94" s="71"/>
      <c r="AT94" s="71"/>
      <c r="AU94" s="71"/>
      <c r="AV94" s="72"/>
      <c r="AW94" s="67">
        <f>SUM(AW88:BA93)</f>
        <v>898</v>
      </c>
      <c r="AX94" s="68"/>
      <c r="AY94" s="68"/>
      <c r="AZ94" s="68"/>
      <c r="BA94" s="73"/>
      <c r="BB94" s="67">
        <f>SUM(BB88:BF93)</f>
        <v>958</v>
      </c>
      <c r="BC94" s="68"/>
      <c r="BD94" s="68"/>
      <c r="BE94" s="68"/>
      <c r="BF94" s="73"/>
      <c r="BG94" s="67">
        <f>SUM(BG88:BL93)</f>
        <v>1856</v>
      </c>
      <c r="BH94" s="68"/>
      <c r="BI94" s="68"/>
      <c r="BJ94" s="68"/>
      <c r="BK94" s="68"/>
      <c r="BL94" s="73"/>
      <c r="BM94" s="67">
        <f>SUM(BM88:BQ93)</f>
        <v>579</v>
      </c>
      <c r="BN94" s="68"/>
      <c r="BO94" s="68"/>
      <c r="BP94" s="68"/>
      <c r="BQ94" s="69"/>
    </row>
    <row r="95" spans="2:69" s="7" customFormat="1" ht="12" customHeight="1" thickTop="1" x14ac:dyDescent="0.2">
      <c r="B95" s="62"/>
      <c r="C95" s="38"/>
      <c r="D95" s="38"/>
      <c r="E95" s="38"/>
      <c r="F95" s="38"/>
      <c r="G95" s="63"/>
      <c r="H95" s="77" t="s">
        <v>113</v>
      </c>
      <c r="I95" s="78"/>
      <c r="J95" s="78"/>
      <c r="K95" s="78"/>
      <c r="L95" s="78"/>
      <c r="M95" s="78"/>
      <c r="N95" s="79"/>
      <c r="O95" s="74">
        <v>242</v>
      </c>
      <c r="P95" s="75"/>
      <c r="Q95" s="75"/>
      <c r="R95" s="75"/>
      <c r="S95" s="80"/>
      <c r="T95" s="74">
        <v>250</v>
      </c>
      <c r="U95" s="75"/>
      <c r="V95" s="75"/>
      <c r="W95" s="75"/>
      <c r="X95" s="80"/>
      <c r="Y95" s="74">
        <f t="shared" si="0"/>
        <v>492</v>
      </c>
      <c r="Z95" s="75"/>
      <c r="AA95" s="75"/>
      <c r="AB95" s="75"/>
      <c r="AC95" s="75"/>
      <c r="AD95" s="80"/>
      <c r="AE95" s="74">
        <v>239</v>
      </c>
      <c r="AF95" s="75"/>
      <c r="AG95" s="75"/>
      <c r="AH95" s="75"/>
      <c r="AI95" s="80"/>
      <c r="AJ95" s="47" t="s">
        <v>112</v>
      </c>
      <c r="AK95" s="48"/>
      <c r="AL95" s="48"/>
      <c r="AM95" s="48"/>
      <c r="AN95" s="48"/>
      <c r="AO95" s="48"/>
      <c r="AP95" s="84" t="s">
        <v>111</v>
      </c>
      <c r="AQ95" s="85"/>
      <c r="AR95" s="85"/>
      <c r="AS95" s="85"/>
      <c r="AT95" s="85"/>
      <c r="AU95" s="85"/>
      <c r="AV95" s="86"/>
      <c r="AW95" s="88">
        <v>249</v>
      </c>
      <c r="AX95" s="89"/>
      <c r="AY95" s="89"/>
      <c r="AZ95" s="89"/>
      <c r="BA95" s="91"/>
      <c r="BB95" s="88">
        <v>244</v>
      </c>
      <c r="BC95" s="89"/>
      <c r="BD95" s="89"/>
      <c r="BE95" s="89"/>
      <c r="BF95" s="91"/>
      <c r="BG95" s="88">
        <f t="shared" ref="BG95:BG107" si="3">AW95+BB95</f>
        <v>493</v>
      </c>
      <c r="BH95" s="89"/>
      <c r="BI95" s="89"/>
      <c r="BJ95" s="89"/>
      <c r="BK95" s="89"/>
      <c r="BL95" s="91"/>
      <c r="BM95" s="88">
        <v>142</v>
      </c>
      <c r="BN95" s="89"/>
      <c r="BO95" s="89"/>
      <c r="BP95" s="89"/>
      <c r="BQ95" s="90"/>
    </row>
    <row r="96" spans="2:69" s="7" customFormat="1" ht="12" customHeight="1" thickBot="1" x14ac:dyDescent="0.25">
      <c r="B96" s="64"/>
      <c r="C96" s="65"/>
      <c r="D96" s="65"/>
      <c r="E96" s="65"/>
      <c r="F96" s="65"/>
      <c r="G96" s="66"/>
      <c r="H96" s="70" t="s">
        <v>0</v>
      </c>
      <c r="I96" s="71"/>
      <c r="J96" s="71"/>
      <c r="K96" s="71"/>
      <c r="L96" s="71"/>
      <c r="M96" s="71"/>
      <c r="N96" s="72"/>
      <c r="O96" s="67">
        <f>SUM(O74:S95)</f>
        <v>7782</v>
      </c>
      <c r="P96" s="68"/>
      <c r="Q96" s="68"/>
      <c r="R96" s="68"/>
      <c r="S96" s="73"/>
      <c r="T96" s="67">
        <f>SUM(T74:X95)</f>
        <v>8620</v>
      </c>
      <c r="U96" s="68"/>
      <c r="V96" s="68"/>
      <c r="W96" s="68"/>
      <c r="X96" s="73"/>
      <c r="Y96" s="67">
        <f>SUM(Y74:AD95)</f>
        <v>16402</v>
      </c>
      <c r="Z96" s="68"/>
      <c r="AA96" s="68"/>
      <c r="AB96" s="68"/>
      <c r="AC96" s="68"/>
      <c r="AD96" s="73"/>
      <c r="AE96" s="67">
        <f>SUM(AE74:AI95)</f>
        <v>6546</v>
      </c>
      <c r="AF96" s="68"/>
      <c r="AG96" s="68"/>
      <c r="AH96" s="68"/>
      <c r="AI96" s="69"/>
      <c r="AJ96" s="49"/>
      <c r="AK96" s="50"/>
      <c r="AL96" s="50"/>
      <c r="AM96" s="50"/>
      <c r="AN96" s="50"/>
      <c r="AO96" s="50"/>
      <c r="AP96" s="57" t="s">
        <v>110</v>
      </c>
      <c r="AQ96" s="58"/>
      <c r="AR96" s="58"/>
      <c r="AS96" s="58"/>
      <c r="AT96" s="58"/>
      <c r="AU96" s="58"/>
      <c r="AV96" s="59"/>
      <c r="AW96" s="53">
        <v>112</v>
      </c>
      <c r="AX96" s="54"/>
      <c r="AY96" s="54"/>
      <c r="AZ96" s="54"/>
      <c r="BA96" s="55"/>
      <c r="BB96" s="53">
        <v>120</v>
      </c>
      <c r="BC96" s="54"/>
      <c r="BD96" s="54"/>
      <c r="BE96" s="54"/>
      <c r="BF96" s="55"/>
      <c r="BG96" s="53">
        <f t="shared" si="3"/>
        <v>232</v>
      </c>
      <c r="BH96" s="54"/>
      <c r="BI96" s="54"/>
      <c r="BJ96" s="54"/>
      <c r="BK96" s="54"/>
      <c r="BL96" s="55"/>
      <c r="BM96" s="53">
        <v>72</v>
      </c>
      <c r="BN96" s="54"/>
      <c r="BO96" s="54"/>
      <c r="BP96" s="54"/>
      <c r="BQ96" s="56"/>
    </row>
    <row r="97" spans="2:69" s="7" customFormat="1" ht="12" customHeight="1" thickTop="1" x14ac:dyDescent="0.2">
      <c r="B97" s="60" t="s">
        <v>109</v>
      </c>
      <c r="C97" s="32"/>
      <c r="D97" s="32"/>
      <c r="E97" s="32"/>
      <c r="F97" s="32"/>
      <c r="G97" s="61"/>
      <c r="H97" s="84" t="s">
        <v>108</v>
      </c>
      <c r="I97" s="85"/>
      <c r="J97" s="85"/>
      <c r="K97" s="85"/>
      <c r="L97" s="85"/>
      <c r="M97" s="85"/>
      <c r="N97" s="86"/>
      <c r="O97" s="81">
        <v>46</v>
      </c>
      <c r="P97" s="82"/>
      <c r="Q97" s="82"/>
      <c r="R97" s="82"/>
      <c r="S97" s="87"/>
      <c r="T97" s="81">
        <v>44</v>
      </c>
      <c r="U97" s="82"/>
      <c r="V97" s="82"/>
      <c r="W97" s="82"/>
      <c r="X97" s="87"/>
      <c r="Y97" s="81">
        <f t="shared" ref="Y97:Y109" si="4">O97+T97</f>
        <v>90</v>
      </c>
      <c r="Z97" s="82"/>
      <c r="AA97" s="82"/>
      <c r="AB97" s="82"/>
      <c r="AC97" s="82"/>
      <c r="AD97" s="87"/>
      <c r="AE97" s="81">
        <v>30</v>
      </c>
      <c r="AF97" s="82"/>
      <c r="AG97" s="82"/>
      <c r="AH97" s="82"/>
      <c r="AI97" s="87"/>
      <c r="AJ97" s="49"/>
      <c r="AK97" s="50"/>
      <c r="AL97" s="50"/>
      <c r="AM97" s="50"/>
      <c r="AN97" s="50"/>
      <c r="AO97" s="50"/>
      <c r="AP97" s="57" t="s">
        <v>107</v>
      </c>
      <c r="AQ97" s="58"/>
      <c r="AR97" s="58"/>
      <c r="AS97" s="58"/>
      <c r="AT97" s="58"/>
      <c r="AU97" s="58"/>
      <c r="AV97" s="59"/>
      <c r="AW97" s="53">
        <v>140</v>
      </c>
      <c r="AX97" s="54"/>
      <c r="AY97" s="54"/>
      <c r="AZ97" s="54"/>
      <c r="BA97" s="55"/>
      <c r="BB97" s="53">
        <v>159</v>
      </c>
      <c r="BC97" s="54"/>
      <c r="BD97" s="54"/>
      <c r="BE97" s="54"/>
      <c r="BF97" s="55"/>
      <c r="BG97" s="53">
        <f t="shared" si="3"/>
        <v>299</v>
      </c>
      <c r="BH97" s="54"/>
      <c r="BI97" s="54"/>
      <c r="BJ97" s="54"/>
      <c r="BK97" s="54"/>
      <c r="BL97" s="55"/>
      <c r="BM97" s="53">
        <v>94</v>
      </c>
      <c r="BN97" s="54"/>
      <c r="BO97" s="54"/>
      <c r="BP97" s="54"/>
      <c r="BQ97" s="56"/>
    </row>
    <row r="98" spans="2:69" s="7" customFormat="1" ht="12" customHeight="1" x14ac:dyDescent="0.2">
      <c r="B98" s="62"/>
      <c r="C98" s="38"/>
      <c r="D98" s="38"/>
      <c r="E98" s="38"/>
      <c r="F98" s="38"/>
      <c r="G98" s="63"/>
      <c r="H98" s="57" t="s">
        <v>106</v>
      </c>
      <c r="I98" s="58"/>
      <c r="J98" s="58"/>
      <c r="K98" s="58"/>
      <c r="L98" s="58"/>
      <c r="M98" s="58"/>
      <c r="N98" s="59"/>
      <c r="O98" s="53">
        <v>67</v>
      </c>
      <c r="P98" s="54"/>
      <c r="Q98" s="54"/>
      <c r="R98" s="54"/>
      <c r="S98" s="55"/>
      <c r="T98" s="53">
        <v>67</v>
      </c>
      <c r="U98" s="54"/>
      <c r="V98" s="54"/>
      <c r="W98" s="54"/>
      <c r="X98" s="55"/>
      <c r="Y98" s="53">
        <f t="shared" si="4"/>
        <v>134</v>
      </c>
      <c r="Z98" s="54"/>
      <c r="AA98" s="54"/>
      <c r="AB98" s="54"/>
      <c r="AC98" s="54"/>
      <c r="AD98" s="55"/>
      <c r="AE98" s="53">
        <v>39</v>
      </c>
      <c r="AF98" s="54"/>
      <c r="AG98" s="54"/>
      <c r="AH98" s="54"/>
      <c r="AI98" s="55"/>
      <c r="AJ98" s="49"/>
      <c r="AK98" s="50"/>
      <c r="AL98" s="50"/>
      <c r="AM98" s="50"/>
      <c r="AN98" s="50"/>
      <c r="AO98" s="50"/>
      <c r="AP98" s="57" t="s">
        <v>105</v>
      </c>
      <c r="AQ98" s="58"/>
      <c r="AR98" s="58"/>
      <c r="AS98" s="58"/>
      <c r="AT98" s="58"/>
      <c r="AU98" s="58"/>
      <c r="AV98" s="59"/>
      <c r="AW98" s="53">
        <v>283</v>
      </c>
      <c r="AX98" s="54"/>
      <c r="AY98" s="54"/>
      <c r="AZ98" s="54"/>
      <c r="BA98" s="55"/>
      <c r="BB98" s="53">
        <v>336</v>
      </c>
      <c r="BC98" s="54"/>
      <c r="BD98" s="54"/>
      <c r="BE98" s="54"/>
      <c r="BF98" s="55"/>
      <c r="BG98" s="53">
        <f t="shared" si="3"/>
        <v>619</v>
      </c>
      <c r="BH98" s="54"/>
      <c r="BI98" s="54"/>
      <c r="BJ98" s="54"/>
      <c r="BK98" s="54"/>
      <c r="BL98" s="55"/>
      <c r="BM98" s="53">
        <v>201</v>
      </c>
      <c r="BN98" s="54"/>
      <c r="BO98" s="54"/>
      <c r="BP98" s="54"/>
      <c r="BQ98" s="56"/>
    </row>
    <row r="99" spans="2:69" s="7" customFormat="1" ht="12" customHeight="1" x14ac:dyDescent="0.2">
      <c r="B99" s="62"/>
      <c r="C99" s="38"/>
      <c r="D99" s="38"/>
      <c r="E99" s="38"/>
      <c r="F99" s="38"/>
      <c r="G99" s="63"/>
      <c r="H99" s="57" t="s">
        <v>104</v>
      </c>
      <c r="I99" s="58"/>
      <c r="J99" s="58"/>
      <c r="K99" s="58"/>
      <c r="L99" s="58"/>
      <c r="M99" s="58"/>
      <c r="N99" s="59"/>
      <c r="O99" s="53">
        <v>79</v>
      </c>
      <c r="P99" s="54"/>
      <c r="Q99" s="54"/>
      <c r="R99" s="54"/>
      <c r="S99" s="55"/>
      <c r="T99" s="53">
        <v>94</v>
      </c>
      <c r="U99" s="54"/>
      <c r="V99" s="54"/>
      <c r="W99" s="54"/>
      <c r="X99" s="55"/>
      <c r="Y99" s="53">
        <f t="shared" si="4"/>
        <v>173</v>
      </c>
      <c r="Z99" s="54"/>
      <c r="AA99" s="54"/>
      <c r="AB99" s="54"/>
      <c r="AC99" s="54"/>
      <c r="AD99" s="55"/>
      <c r="AE99" s="53">
        <v>67</v>
      </c>
      <c r="AF99" s="54"/>
      <c r="AG99" s="54"/>
      <c r="AH99" s="54"/>
      <c r="AI99" s="55"/>
      <c r="AJ99" s="49"/>
      <c r="AK99" s="50"/>
      <c r="AL99" s="50"/>
      <c r="AM99" s="50"/>
      <c r="AN99" s="50"/>
      <c r="AO99" s="50"/>
      <c r="AP99" s="57" t="s">
        <v>103</v>
      </c>
      <c r="AQ99" s="58"/>
      <c r="AR99" s="58"/>
      <c r="AS99" s="58"/>
      <c r="AT99" s="58"/>
      <c r="AU99" s="58"/>
      <c r="AV99" s="59"/>
      <c r="AW99" s="53">
        <f>413+590</f>
        <v>1003</v>
      </c>
      <c r="AX99" s="54"/>
      <c r="AY99" s="54"/>
      <c r="AZ99" s="54"/>
      <c r="BA99" s="55"/>
      <c r="BB99" s="53">
        <f>459+622</f>
        <v>1081</v>
      </c>
      <c r="BC99" s="54"/>
      <c r="BD99" s="54"/>
      <c r="BE99" s="54"/>
      <c r="BF99" s="55"/>
      <c r="BG99" s="53">
        <f t="shared" si="3"/>
        <v>2084</v>
      </c>
      <c r="BH99" s="54"/>
      <c r="BI99" s="54"/>
      <c r="BJ99" s="54"/>
      <c r="BK99" s="54"/>
      <c r="BL99" s="55"/>
      <c r="BM99" s="53">
        <f>290+435</f>
        <v>725</v>
      </c>
      <c r="BN99" s="54"/>
      <c r="BO99" s="54"/>
      <c r="BP99" s="54"/>
      <c r="BQ99" s="56"/>
    </row>
    <row r="100" spans="2:69" s="7" customFormat="1" ht="12" customHeight="1" x14ac:dyDescent="0.2">
      <c r="B100" s="62"/>
      <c r="C100" s="38"/>
      <c r="D100" s="38"/>
      <c r="E100" s="38"/>
      <c r="F100" s="38"/>
      <c r="G100" s="63"/>
      <c r="H100" s="57" t="s">
        <v>102</v>
      </c>
      <c r="I100" s="58"/>
      <c r="J100" s="58"/>
      <c r="K100" s="58"/>
      <c r="L100" s="58"/>
      <c r="M100" s="58"/>
      <c r="N100" s="59"/>
      <c r="O100" s="53">
        <v>64</v>
      </c>
      <c r="P100" s="54"/>
      <c r="Q100" s="54"/>
      <c r="R100" s="54"/>
      <c r="S100" s="55"/>
      <c r="T100" s="53">
        <v>64</v>
      </c>
      <c r="U100" s="54"/>
      <c r="V100" s="54"/>
      <c r="W100" s="54"/>
      <c r="X100" s="55"/>
      <c r="Y100" s="53">
        <f t="shared" si="4"/>
        <v>128</v>
      </c>
      <c r="Z100" s="54"/>
      <c r="AA100" s="54"/>
      <c r="AB100" s="54"/>
      <c r="AC100" s="54"/>
      <c r="AD100" s="55"/>
      <c r="AE100" s="53">
        <v>45</v>
      </c>
      <c r="AF100" s="54"/>
      <c r="AG100" s="54"/>
      <c r="AH100" s="54"/>
      <c r="AI100" s="55"/>
      <c r="AJ100" s="49"/>
      <c r="AK100" s="50"/>
      <c r="AL100" s="50"/>
      <c r="AM100" s="50"/>
      <c r="AN100" s="50"/>
      <c r="AO100" s="50"/>
      <c r="AP100" s="57" t="s">
        <v>101</v>
      </c>
      <c r="AQ100" s="58"/>
      <c r="AR100" s="58"/>
      <c r="AS100" s="58"/>
      <c r="AT100" s="58"/>
      <c r="AU100" s="58"/>
      <c r="AV100" s="59"/>
      <c r="AW100" s="53">
        <v>266</v>
      </c>
      <c r="AX100" s="54"/>
      <c r="AY100" s="54"/>
      <c r="AZ100" s="54"/>
      <c r="BA100" s="55"/>
      <c r="BB100" s="53">
        <v>293</v>
      </c>
      <c r="BC100" s="54"/>
      <c r="BD100" s="54"/>
      <c r="BE100" s="54"/>
      <c r="BF100" s="55"/>
      <c r="BG100" s="53">
        <f t="shared" si="3"/>
        <v>559</v>
      </c>
      <c r="BH100" s="54"/>
      <c r="BI100" s="54"/>
      <c r="BJ100" s="54"/>
      <c r="BK100" s="54"/>
      <c r="BL100" s="55"/>
      <c r="BM100" s="53">
        <v>174</v>
      </c>
      <c r="BN100" s="54"/>
      <c r="BO100" s="54"/>
      <c r="BP100" s="54"/>
      <c r="BQ100" s="56"/>
    </row>
    <row r="101" spans="2:69" s="7" customFormat="1" ht="12" customHeight="1" x14ac:dyDescent="0.2">
      <c r="B101" s="62"/>
      <c r="C101" s="38"/>
      <c r="D101" s="38"/>
      <c r="E101" s="38"/>
      <c r="F101" s="38"/>
      <c r="G101" s="63"/>
      <c r="H101" s="57" t="s">
        <v>100</v>
      </c>
      <c r="I101" s="58"/>
      <c r="J101" s="58"/>
      <c r="K101" s="58"/>
      <c r="L101" s="58"/>
      <c r="M101" s="58"/>
      <c r="N101" s="59"/>
      <c r="O101" s="53">
        <v>75</v>
      </c>
      <c r="P101" s="54"/>
      <c r="Q101" s="54"/>
      <c r="R101" s="54"/>
      <c r="S101" s="55"/>
      <c r="T101" s="53">
        <v>88</v>
      </c>
      <c r="U101" s="54"/>
      <c r="V101" s="54"/>
      <c r="W101" s="54"/>
      <c r="X101" s="55"/>
      <c r="Y101" s="53">
        <f t="shared" si="4"/>
        <v>163</v>
      </c>
      <c r="Z101" s="54"/>
      <c r="AA101" s="54"/>
      <c r="AB101" s="54"/>
      <c r="AC101" s="54"/>
      <c r="AD101" s="55"/>
      <c r="AE101" s="53">
        <v>51</v>
      </c>
      <c r="AF101" s="54"/>
      <c r="AG101" s="54"/>
      <c r="AH101" s="54"/>
      <c r="AI101" s="55"/>
      <c r="AJ101" s="49"/>
      <c r="AK101" s="50"/>
      <c r="AL101" s="50"/>
      <c r="AM101" s="50"/>
      <c r="AN101" s="50"/>
      <c r="AO101" s="50"/>
      <c r="AP101" s="57" t="s">
        <v>99</v>
      </c>
      <c r="AQ101" s="58"/>
      <c r="AR101" s="58"/>
      <c r="AS101" s="58"/>
      <c r="AT101" s="58"/>
      <c r="AU101" s="58"/>
      <c r="AV101" s="59"/>
      <c r="AW101" s="53">
        <v>9</v>
      </c>
      <c r="AX101" s="54"/>
      <c r="AY101" s="54"/>
      <c r="AZ101" s="54"/>
      <c r="BA101" s="55"/>
      <c r="BB101" s="53">
        <v>7</v>
      </c>
      <c r="BC101" s="54"/>
      <c r="BD101" s="54"/>
      <c r="BE101" s="54"/>
      <c r="BF101" s="55"/>
      <c r="BG101" s="53">
        <f t="shared" si="3"/>
        <v>16</v>
      </c>
      <c r="BH101" s="54"/>
      <c r="BI101" s="54"/>
      <c r="BJ101" s="54"/>
      <c r="BK101" s="54"/>
      <c r="BL101" s="55"/>
      <c r="BM101" s="53">
        <v>13</v>
      </c>
      <c r="BN101" s="54"/>
      <c r="BO101" s="54"/>
      <c r="BP101" s="54"/>
      <c r="BQ101" s="56"/>
    </row>
    <row r="102" spans="2:69" s="7" customFormat="1" ht="12" customHeight="1" x14ac:dyDescent="0.2">
      <c r="B102" s="62"/>
      <c r="C102" s="38"/>
      <c r="D102" s="38"/>
      <c r="E102" s="38"/>
      <c r="F102" s="38"/>
      <c r="G102" s="63"/>
      <c r="H102" s="57" t="s">
        <v>98</v>
      </c>
      <c r="I102" s="58"/>
      <c r="J102" s="58"/>
      <c r="K102" s="58"/>
      <c r="L102" s="58"/>
      <c r="M102" s="58"/>
      <c r="N102" s="59"/>
      <c r="O102" s="53">
        <v>157</v>
      </c>
      <c r="P102" s="54"/>
      <c r="Q102" s="54"/>
      <c r="R102" s="54"/>
      <c r="S102" s="55"/>
      <c r="T102" s="53">
        <v>170</v>
      </c>
      <c r="U102" s="54"/>
      <c r="V102" s="54"/>
      <c r="W102" s="54"/>
      <c r="X102" s="55"/>
      <c r="Y102" s="53">
        <f t="shared" si="4"/>
        <v>327</v>
      </c>
      <c r="Z102" s="54"/>
      <c r="AA102" s="54"/>
      <c r="AB102" s="54"/>
      <c r="AC102" s="54"/>
      <c r="AD102" s="55"/>
      <c r="AE102" s="53">
        <v>92</v>
      </c>
      <c r="AF102" s="54"/>
      <c r="AG102" s="54"/>
      <c r="AH102" s="54"/>
      <c r="AI102" s="55"/>
      <c r="AJ102" s="49"/>
      <c r="AK102" s="50"/>
      <c r="AL102" s="50"/>
      <c r="AM102" s="50"/>
      <c r="AN102" s="50"/>
      <c r="AO102" s="50"/>
      <c r="AP102" s="57" t="s">
        <v>97</v>
      </c>
      <c r="AQ102" s="58"/>
      <c r="AR102" s="58"/>
      <c r="AS102" s="58"/>
      <c r="AT102" s="58"/>
      <c r="AU102" s="58"/>
      <c r="AV102" s="59"/>
      <c r="AW102" s="53">
        <v>183</v>
      </c>
      <c r="AX102" s="54"/>
      <c r="AY102" s="54"/>
      <c r="AZ102" s="54"/>
      <c r="BA102" s="55"/>
      <c r="BB102" s="53">
        <v>185</v>
      </c>
      <c r="BC102" s="54"/>
      <c r="BD102" s="54"/>
      <c r="BE102" s="54"/>
      <c r="BF102" s="55"/>
      <c r="BG102" s="53">
        <f t="shared" si="3"/>
        <v>368</v>
      </c>
      <c r="BH102" s="54"/>
      <c r="BI102" s="54"/>
      <c r="BJ102" s="54"/>
      <c r="BK102" s="54"/>
      <c r="BL102" s="55"/>
      <c r="BM102" s="53">
        <v>116</v>
      </c>
      <c r="BN102" s="54"/>
      <c r="BO102" s="54"/>
      <c r="BP102" s="54"/>
      <c r="BQ102" s="56"/>
    </row>
    <row r="103" spans="2:69" s="7" customFormat="1" ht="12" customHeight="1" x14ac:dyDescent="0.2">
      <c r="B103" s="62"/>
      <c r="C103" s="38"/>
      <c r="D103" s="38"/>
      <c r="E103" s="38"/>
      <c r="F103" s="38"/>
      <c r="G103" s="63"/>
      <c r="H103" s="57" t="s">
        <v>96</v>
      </c>
      <c r="I103" s="58"/>
      <c r="J103" s="58"/>
      <c r="K103" s="58"/>
      <c r="L103" s="58"/>
      <c r="M103" s="58"/>
      <c r="N103" s="59"/>
      <c r="O103" s="53">
        <v>50</v>
      </c>
      <c r="P103" s="54"/>
      <c r="Q103" s="54"/>
      <c r="R103" s="54"/>
      <c r="S103" s="55"/>
      <c r="T103" s="53">
        <v>72</v>
      </c>
      <c r="U103" s="54"/>
      <c r="V103" s="54"/>
      <c r="W103" s="54"/>
      <c r="X103" s="55"/>
      <c r="Y103" s="53">
        <f t="shared" si="4"/>
        <v>122</v>
      </c>
      <c r="Z103" s="54"/>
      <c r="AA103" s="54"/>
      <c r="AB103" s="54"/>
      <c r="AC103" s="54"/>
      <c r="AD103" s="55"/>
      <c r="AE103" s="53">
        <v>38</v>
      </c>
      <c r="AF103" s="54"/>
      <c r="AG103" s="54"/>
      <c r="AH103" s="54"/>
      <c r="AI103" s="55"/>
      <c r="AJ103" s="49"/>
      <c r="AK103" s="50"/>
      <c r="AL103" s="50"/>
      <c r="AM103" s="50"/>
      <c r="AN103" s="50"/>
      <c r="AO103" s="50"/>
      <c r="AP103" s="57" t="s">
        <v>95</v>
      </c>
      <c r="AQ103" s="58"/>
      <c r="AR103" s="58"/>
      <c r="AS103" s="58"/>
      <c r="AT103" s="58"/>
      <c r="AU103" s="58"/>
      <c r="AV103" s="59"/>
      <c r="AW103" s="53">
        <v>127</v>
      </c>
      <c r="AX103" s="54"/>
      <c r="AY103" s="54"/>
      <c r="AZ103" s="54"/>
      <c r="BA103" s="55"/>
      <c r="BB103" s="53">
        <v>148</v>
      </c>
      <c r="BC103" s="54"/>
      <c r="BD103" s="54"/>
      <c r="BE103" s="54"/>
      <c r="BF103" s="55"/>
      <c r="BG103" s="53">
        <f t="shared" si="3"/>
        <v>275</v>
      </c>
      <c r="BH103" s="54"/>
      <c r="BI103" s="54"/>
      <c r="BJ103" s="54"/>
      <c r="BK103" s="54"/>
      <c r="BL103" s="55"/>
      <c r="BM103" s="53">
        <v>74</v>
      </c>
      <c r="BN103" s="54"/>
      <c r="BO103" s="54"/>
      <c r="BP103" s="54"/>
      <c r="BQ103" s="56"/>
    </row>
    <row r="104" spans="2:69" s="7" customFormat="1" ht="12" customHeight="1" x14ac:dyDescent="0.2">
      <c r="B104" s="62"/>
      <c r="C104" s="38"/>
      <c r="D104" s="38"/>
      <c r="E104" s="38"/>
      <c r="F104" s="38"/>
      <c r="G104" s="63"/>
      <c r="H104" s="57" t="s">
        <v>94</v>
      </c>
      <c r="I104" s="58"/>
      <c r="J104" s="58"/>
      <c r="K104" s="58"/>
      <c r="L104" s="58"/>
      <c r="M104" s="58"/>
      <c r="N104" s="59"/>
      <c r="O104" s="53">
        <v>84</v>
      </c>
      <c r="P104" s="54"/>
      <c r="Q104" s="54"/>
      <c r="R104" s="54"/>
      <c r="S104" s="55"/>
      <c r="T104" s="53">
        <v>85</v>
      </c>
      <c r="U104" s="54"/>
      <c r="V104" s="54"/>
      <c r="W104" s="54"/>
      <c r="X104" s="55"/>
      <c r="Y104" s="53">
        <f t="shared" si="4"/>
        <v>169</v>
      </c>
      <c r="Z104" s="54"/>
      <c r="AA104" s="54"/>
      <c r="AB104" s="54"/>
      <c r="AC104" s="54"/>
      <c r="AD104" s="55"/>
      <c r="AE104" s="53">
        <v>51</v>
      </c>
      <c r="AF104" s="54"/>
      <c r="AG104" s="54"/>
      <c r="AH104" s="54"/>
      <c r="AI104" s="55"/>
      <c r="AJ104" s="49"/>
      <c r="AK104" s="50"/>
      <c r="AL104" s="50"/>
      <c r="AM104" s="50"/>
      <c r="AN104" s="50"/>
      <c r="AO104" s="50"/>
      <c r="AP104" s="57" t="s">
        <v>93</v>
      </c>
      <c r="AQ104" s="58"/>
      <c r="AR104" s="58"/>
      <c r="AS104" s="58"/>
      <c r="AT104" s="58"/>
      <c r="AU104" s="58"/>
      <c r="AV104" s="59"/>
      <c r="AW104" s="53">
        <v>404</v>
      </c>
      <c r="AX104" s="54"/>
      <c r="AY104" s="54"/>
      <c r="AZ104" s="54"/>
      <c r="BA104" s="55"/>
      <c r="BB104" s="53">
        <v>454</v>
      </c>
      <c r="BC104" s="54"/>
      <c r="BD104" s="54"/>
      <c r="BE104" s="54"/>
      <c r="BF104" s="55"/>
      <c r="BG104" s="53">
        <f t="shared" si="3"/>
        <v>858</v>
      </c>
      <c r="BH104" s="54"/>
      <c r="BI104" s="54"/>
      <c r="BJ104" s="54"/>
      <c r="BK104" s="54"/>
      <c r="BL104" s="55"/>
      <c r="BM104" s="53">
        <v>346</v>
      </c>
      <c r="BN104" s="54"/>
      <c r="BO104" s="54"/>
      <c r="BP104" s="54"/>
      <c r="BQ104" s="56"/>
    </row>
    <row r="105" spans="2:69" s="7" customFormat="1" ht="12" customHeight="1" x14ac:dyDescent="0.2">
      <c r="B105" s="62"/>
      <c r="C105" s="38"/>
      <c r="D105" s="38"/>
      <c r="E105" s="38"/>
      <c r="F105" s="38"/>
      <c r="G105" s="63"/>
      <c r="H105" s="57" t="s">
        <v>92</v>
      </c>
      <c r="I105" s="58"/>
      <c r="J105" s="58"/>
      <c r="K105" s="58"/>
      <c r="L105" s="58"/>
      <c r="M105" s="58"/>
      <c r="N105" s="59"/>
      <c r="O105" s="53">
        <v>44</v>
      </c>
      <c r="P105" s="54"/>
      <c r="Q105" s="54"/>
      <c r="R105" s="54"/>
      <c r="S105" s="55"/>
      <c r="T105" s="53">
        <v>41</v>
      </c>
      <c r="U105" s="54"/>
      <c r="V105" s="54"/>
      <c r="W105" s="54"/>
      <c r="X105" s="55"/>
      <c r="Y105" s="53">
        <f t="shared" si="4"/>
        <v>85</v>
      </c>
      <c r="Z105" s="54"/>
      <c r="AA105" s="54"/>
      <c r="AB105" s="54"/>
      <c r="AC105" s="54"/>
      <c r="AD105" s="55"/>
      <c r="AE105" s="53">
        <v>31</v>
      </c>
      <c r="AF105" s="54"/>
      <c r="AG105" s="54"/>
      <c r="AH105" s="54"/>
      <c r="AI105" s="55"/>
      <c r="AJ105" s="49"/>
      <c r="AK105" s="50"/>
      <c r="AL105" s="50"/>
      <c r="AM105" s="50"/>
      <c r="AN105" s="50"/>
      <c r="AO105" s="50"/>
      <c r="AP105" s="57" t="s">
        <v>91</v>
      </c>
      <c r="AQ105" s="58"/>
      <c r="AR105" s="58"/>
      <c r="AS105" s="58"/>
      <c r="AT105" s="58"/>
      <c r="AU105" s="58"/>
      <c r="AV105" s="59"/>
      <c r="AW105" s="53">
        <f>410+295-15</f>
        <v>690</v>
      </c>
      <c r="AX105" s="54"/>
      <c r="AY105" s="54"/>
      <c r="AZ105" s="54"/>
      <c r="BA105" s="55"/>
      <c r="BB105" s="53">
        <f>450+335-22</f>
        <v>763</v>
      </c>
      <c r="BC105" s="54"/>
      <c r="BD105" s="54"/>
      <c r="BE105" s="54"/>
      <c r="BF105" s="55"/>
      <c r="BG105" s="53">
        <f t="shared" si="3"/>
        <v>1453</v>
      </c>
      <c r="BH105" s="54"/>
      <c r="BI105" s="54"/>
      <c r="BJ105" s="54"/>
      <c r="BK105" s="54"/>
      <c r="BL105" s="55"/>
      <c r="BM105" s="53">
        <f>300+209-16</f>
        <v>493</v>
      </c>
      <c r="BN105" s="54"/>
      <c r="BO105" s="54"/>
      <c r="BP105" s="54"/>
      <c r="BQ105" s="56"/>
    </row>
    <row r="106" spans="2:69" s="7" customFormat="1" ht="12" customHeight="1" x14ac:dyDescent="0.2">
      <c r="B106" s="62"/>
      <c r="C106" s="38"/>
      <c r="D106" s="38"/>
      <c r="E106" s="38"/>
      <c r="F106" s="38"/>
      <c r="G106" s="63"/>
      <c r="H106" s="57" t="s">
        <v>90</v>
      </c>
      <c r="I106" s="58"/>
      <c r="J106" s="58"/>
      <c r="K106" s="58"/>
      <c r="L106" s="58"/>
      <c r="M106" s="58"/>
      <c r="N106" s="59"/>
      <c r="O106" s="53">
        <v>232</v>
      </c>
      <c r="P106" s="54"/>
      <c r="Q106" s="54"/>
      <c r="R106" s="54"/>
      <c r="S106" s="55"/>
      <c r="T106" s="53">
        <v>308</v>
      </c>
      <c r="U106" s="54"/>
      <c r="V106" s="54"/>
      <c r="W106" s="54"/>
      <c r="X106" s="55"/>
      <c r="Y106" s="53">
        <f t="shared" si="4"/>
        <v>540</v>
      </c>
      <c r="Z106" s="54"/>
      <c r="AA106" s="54"/>
      <c r="AB106" s="54"/>
      <c r="AC106" s="54"/>
      <c r="AD106" s="55"/>
      <c r="AE106" s="53">
        <v>197</v>
      </c>
      <c r="AF106" s="54"/>
      <c r="AG106" s="54"/>
      <c r="AH106" s="54"/>
      <c r="AI106" s="55"/>
      <c r="AJ106" s="49"/>
      <c r="AK106" s="50"/>
      <c r="AL106" s="50"/>
      <c r="AM106" s="50"/>
      <c r="AN106" s="50"/>
      <c r="AO106" s="50"/>
      <c r="AP106" s="57" t="s">
        <v>89</v>
      </c>
      <c r="AQ106" s="58"/>
      <c r="AR106" s="58"/>
      <c r="AS106" s="58"/>
      <c r="AT106" s="58"/>
      <c r="AU106" s="58"/>
      <c r="AV106" s="59"/>
      <c r="AW106" s="53">
        <v>15</v>
      </c>
      <c r="AX106" s="54"/>
      <c r="AY106" s="54"/>
      <c r="AZ106" s="54"/>
      <c r="BA106" s="55"/>
      <c r="BB106" s="53">
        <v>22</v>
      </c>
      <c r="BC106" s="54"/>
      <c r="BD106" s="54"/>
      <c r="BE106" s="54"/>
      <c r="BF106" s="55"/>
      <c r="BG106" s="53">
        <f t="shared" si="3"/>
        <v>37</v>
      </c>
      <c r="BH106" s="54"/>
      <c r="BI106" s="54"/>
      <c r="BJ106" s="54"/>
      <c r="BK106" s="54"/>
      <c r="BL106" s="55"/>
      <c r="BM106" s="53">
        <v>16</v>
      </c>
      <c r="BN106" s="54"/>
      <c r="BO106" s="54"/>
      <c r="BP106" s="54"/>
      <c r="BQ106" s="56"/>
    </row>
    <row r="107" spans="2:69" s="7" customFormat="1" ht="12" customHeight="1" x14ac:dyDescent="0.2">
      <c r="B107" s="62"/>
      <c r="C107" s="38"/>
      <c r="D107" s="38"/>
      <c r="E107" s="38"/>
      <c r="F107" s="38"/>
      <c r="G107" s="63"/>
      <c r="H107" s="57" t="s">
        <v>88</v>
      </c>
      <c r="I107" s="58"/>
      <c r="J107" s="58"/>
      <c r="K107" s="58"/>
      <c r="L107" s="58"/>
      <c r="M107" s="58"/>
      <c r="N107" s="59"/>
      <c r="O107" s="53">
        <v>102</v>
      </c>
      <c r="P107" s="54"/>
      <c r="Q107" s="54"/>
      <c r="R107" s="54"/>
      <c r="S107" s="55"/>
      <c r="T107" s="53">
        <v>102</v>
      </c>
      <c r="U107" s="54"/>
      <c r="V107" s="54"/>
      <c r="W107" s="54"/>
      <c r="X107" s="55"/>
      <c r="Y107" s="53">
        <f t="shared" si="4"/>
        <v>204</v>
      </c>
      <c r="Z107" s="54"/>
      <c r="AA107" s="54"/>
      <c r="AB107" s="54"/>
      <c r="AC107" s="54"/>
      <c r="AD107" s="55"/>
      <c r="AE107" s="53">
        <v>65</v>
      </c>
      <c r="AF107" s="54"/>
      <c r="AG107" s="54"/>
      <c r="AH107" s="54"/>
      <c r="AI107" s="55"/>
      <c r="AJ107" s="49"/>
      <c r="AK107" s="50"/>
      <c r="AL107" s="50"/>
      <c r="AM107" s="50"/>
      <c r="AN107" s="50"/>
      <c r="AO107" s="50"/>
      <c r="AP107" s="77" t="s">
        <v>87</v>
      </c>
      <c r="AQ107" s="78"/>
      <c r="AR107" s="78"/>
      <c r="AS107" s="78"/>
      <c r="AT107" s="78"/>
      <c r="AU107" s="78"/>
      <c r="AV107" s="79"/>
      <c r="AW107" s="74">
        <f>131+125+383</f>
        <v>639</v>
      </c>
      <c r="AX107" s="75"/>
      <c r="AY107" s="75"/>
      <c r="AZ107" s="75"/>
      <c r="BA107" s="80"/>
      <c r="BB107" s="74">
        <f>129+141+424</f>
        <v>694</v>
      </c>
      <c r="BC107" s="75"/>
      <c r="BD107" s="75"/>
      <c r="BE107" s="75"/>
      <c r="BF107" s="80"/>
      <c r="BG107" s="74">
        <f t="shared" si="3"/>
        <v>1333</v>
      </c>
      <c r="BH107" s="75"/>
      <c r="BI107" s="75"/>
      <c r="BJ107" s="75"/>
      <c r="BK107" s="75"/>
      <c r="BL107" s="80"/>
      <c r="BM107" s="74">
        <f>91+88+275</f>
        <v>454</v>
      </c>
      <c r="BN107" s="75"/>
      <c r="BO107" s="75"/>
      <c r="BP107" s="75"/>
      <c r="BQ107" s="76"/>
    </row>
    <row r="108" spans="2:69" s="7" customFormat="1" ht="12" customHeight="1" thickBot="1" x14ac:dyDescent="0.25">
      <c r="B108" s="62"/>
      <c r="C108" s="38"/>
      <c r="D108" s="38"/>
      <c r="E108" s="38"/>
      <c r="F108" s="38"/>
      <c r="G108" s="63"/>
      <c r="H108" s="57" t="s">
        <v>86</v>
      </c>
      <c r="I108" s="58"/>
      <c r="J108" s="58"/>
      <c r="K108" s="58"/>
      <c r="L108" s="58"/>
      <c r="M108" s="58"/>
      <c r="N108" s="59"/>
      <c r="O108" s="53">
        <v>122</v>
      </c>
      <c r="P108" s="54"/>
      <c r="Q108" s="54"/>
      <c r="R108" s="54"/>
      <c r="S108" s="55"/>
      <c r="T108" s="53">
        <v>131</v>
      </c>
      <c r="U108" s="54"/>
      <c r="V108" s="54"/>
      <c r="W108" s="54"/>
      <c r="X108" s="55"/>
      <c r="Y108" s="53">
        <f t="shared" si="4"/>
        <v>253</v>
      </c>
      <c r="Z108" s="54"/>
      <c r="AA108" s="54"/>
      <c r="AB108" s="54"/>
      <c r="AC108" s="54"/>
      <c r="AD108" s="55"/>
      <c r="AE108" s="53">
        <v>82</v>
      </c>
      <c r="AF108" s="54"/>
      <c r="AG108" s="54"/>
      <c r="AH108" s="54"/>
      <c r="AI108" s="55"/>
      <c r="AJ108" s="49"/>
      <c r="AK108" s="50"/>
      <c r="AL108" s="50"/>
      <c r="AM108" s="50"/>
      <c r="AN108" s="50"/>
      <c r="AO108" s="50"/>
      <c r="AP108" s="70" t="s">
        <v>0</v>
      </c>
      <c r="AQ108" s="71"/>
      <c r="AR108" s="71"/>
      <c r="AS108" s="71"/>
      <c r="AT108" s="71"/>
      <c r="AU108" s="71"/>
      <c r="AV108" s="72"/>
      <c r="AW108" s="67">
        <f>SUM(AW95:BA107)</f>
        <v>4120</v>
      </c>
      <c r="AX108" s="68"/>
      <c r="AY108" s="68"/>
      <c r="AZ108" s="68"/>
      <c r="BA108" s="73"/>
      <c r="BB108" s="67">
        <f>SUM(BB95:BF107)</f>
        <v>4506</v>
      </c>
      <c r="BC108" s="68"/>
      <c r="BD108" s="68"/>
      <c r="BE108" s="68"/>
      <c r="BF108" s="73"/>
      <c r="BG108" s="67">
        <f>SUM(BG95:BL107)</f>
        <v>8626</v>
      </c>
      <c r="BH108" s="68"/>
      <c r="BI108" s="68"/>
      <c r="BJ108" s="68"/>
      <c r="BK108" s="68"/>
      <c r="BL108" s="73"/>
      <c r="BM108" s="67">
        <f>SUM(BM95:BQ107)</f>
        <v>2920</v>
      </c>
      <c r="BN108" s="68"/>
      <c r="BO108" s="68"/>
      <c r="BP108" s="68"/>
      <c r="BQ108" s="69"/>
    </row>
    <row r="109" spans="2:69" s="7" customFormat="1" ht="12" customHeight="1" thickTop="1" x14ac:dyDescent="0.2">
      <c r="B109" s="62"/>
      <c r="C109" s="38"/>
      <c r="D109" s="38"/>
      <c r="E109" s="38"/>
      <c r="F109" s="38"/>
      <c r="G109" s="63"/>
      <c r="H109" s="77" t="s">
        <v>85</v>
      </c>
      <c r="I109" s="78"/>
      <c r="J109" s="78"/>
      <c r="K109" s="78"/>
      <c r="L109" s="78"/>
      <c r="M109" s="78"/>
      <c r="N109" s="79"/>
      <c r="O109" s="74">
        <v>90</v>
      </c>
      <c r="P109" s="75"/>
      <c r="Q109" s="75"/>
      <c r="R109" s="75"/>
      <c r="S109" s="80"/>
      <c r="T109" s="74">
        <v>95</v>
      </c>
      <c r="U109" s="75"/>
      <c r="V109" s="75"/>
      <c r="W109" s="75"/>
      <c r="X109" s="80"/>
      <c r="Y109" s="74">
        <f t="shared" si="4"/>
        <v>185</v>
      </c>
      <c r="Z109" s="75"/>
      <c r="AA109" s="75"/>
      <c r="AB109" s="75"/>
      <c r="AC109" s="75"/>
      <c r="AD109" s="80"/>
      <c r="AE109" s="74">
        <v>59</v>
      </c>
      <c r="AF109" s="75"/>
      <c r="AG109" s="75"/>
      <c r="AH109" s="75"/>
      <c r="AI109" s="80"/>
      <c r="AJ109" s="47" t="s">
        <v>84</v>
      </c>
      <c r="AK109" s="48"/>
      <c r="AL109" s="48"/>
      <c r="AM109" s="48"/>
      <c r="AN109" s="48"/>
      <c r="AO109" s="48"/>
      <c r="AP109" s="84" t="s">
        <v>83</v>
      </c>
      <c r="AQ109" s="85"/>
      <c r="AR109" s="85"/>
      <c r="AS109" s="85"/>
      <c r="AT109" s="85"/>
      <c r="AU109" s="85"/>
      <c r="AV109" s="86"/>
      <c r="AW109" s="81">
        <v>202</v>
      </c>
      <c r="AX109" s="82"/>
      <c r="AY109" s="82"/>
      <c r="AZ109" s="82"/>
      <c r="BA109" s="87"/>
      <c r="BB109" s="81">
        <v>234</v>
      </c>
      <c r="BC109" s="82"/>
      <c r="BD109" s="82"/>
      <c r="BE109" s="82"/>
      <c r="BF109" s="87"/>
      <c r="BG109" s="81">
        <f t="shared" ref="BG109:BG128" si="5">AW109+BB109</f>
        <v>436</v>
      </c>
      <c r="BH109" s="82"/>
      <c r="BI109" s="82"/>
      <c r="BJ109" s="82"/>
      <c r="BK109" s="82"/>
      <c r="BL109" s="87"/>
      <c r="BM109" s="81">
        <v>159</v>
      </c>
      <c r="BN109" s="82"/>
      <c r="BO109" s="82"/>
      <c r="BP109" s="82"/>
      <c r="BQ109" s="83"/>
    </row>
    <row r="110" spans="2:69" s="7" customFormat="1" ht="12" customHeight="1" thickBot="1" x14ac:dyDescent="0.25">
      <c r="B110" s="64"/>
      <c r="C110" s="65"/>
      <c r="D110" s="65"/>
      <c r="E110" s="65"/>
      <c r="F110" s="65"/>
      <c r="G110" s="66"/>
      <c r="H110" s="70" t="s">
        <v>0</v>
      </c>
      <c r="I110" s="71"/>
      <c r="J110" s="71"/>
      <c r="K110" s="71"/>
      <c r="L110" s="71"/>
      <c r="M110" s="71"/>
      <c r="N110" s="72"/>
      <c r="O110" s="67">
        <f>SUM(O97:S109)</f>
        <v>1212</v>
      </c>
      <c r="P110" s="68"/>
      <c r="Q110" s="68"/>
      <c r="R110" s="68"/>
      <c r="S110" s="73"/>
      <c r="T110" s="67">
        <f>SUM(T97:X109)</f>
        <v>1361</v>
      </c>
      <c r="U110" s="68"/>
      <c r="V110" s="68"/>
      <c r="W110" s="68"/>
      <c r="X110" s="73"/>
      <c r="Y110" s="67">
        <f>SUM(Y97:Y109)</f>
        <v>2573</v>
      </c>
      <c r="Z110" s="68"/>
      <c r="AA110" s="68"/>
      <c r="AB110" s="68"/>
      <c r="AC110" s="68"/>
      <c r="AD110" s="73"/>
      <c r="AE110" s="67">
        <f>SUM(AE97:AI109)</f>
        <v>847</v>
      </c>
      <c r="AF110" s="68"/>
      <c r="AG110" s="68"/>
      <c r="AH110" s="68"/>
      <c r="AI110" s="69"/>
      <c r="AJ110" s="49"/>
      <c r="AK110" s="50"/>
      <c r="AL110" s="50"/>
      <c r="AM110" s="50"/>
      <c r="AN110" s="50"/>
      <c r="AO110" s="50"/>
      <c r="AP110" s="57" t="s">
        <v>82</v>
      </c>
      <c r="AQ110" s="58"/>
      <c r="AR110" s="58"/>
      <c r="AS110" s="58"/>
      <c r="AT110" s="58"/>
      <c r="AU110" s="58"/>
      <c r="AV110" s="59"/>
      <c r="AW110" s="53">
        <v>314</v>
      </c>
      <c r="AX110" s="54"/>
      <c r="AY110" s="54"/>
      <c r="AZ110" s="54"/>
      <c r="BA110" s="55"/>
      <c r="BB110" s="53">
        <v>377</v>
      </c>
      <c r="BC110" s="54"/>
      <c r="BD110" s="54"/>
      <c r="BE110" s="54"/>
      <c r="BF110" s="55"/>
      <c r="BG110" s="53">
        <f t="shared" si="5"/>
        <v>691</v>
      </c>
      <c r="BH110" s="54"/>
      <c r="BI110" s="54"/>
      <c r="BJ110" s="54"/>
      <c r="BK110" s="54"/>
      <c r="BL110" s="55"/>
      <c r="BM110" s="53">
        <v>283</v>
      </c>
      <c r="BN110" s="54"/>
      <c r="BO110" s="54"/>
      <c r="BP110" s="54"/>
      <c r="BQ110" s="56"/>
    </row>
    <row r="111" spans="2:69" s="7" customFormat="1" ht="12" customHeight="1" thickTop="1" x14ac:dyDescent="0.2">
      <c r="B111" s="60" t="s">
        <v>81</v>
      </c>
      <c r="C111" s="32"/>
      <c r="D111" s="32"/>
      <c r="E111" s="32"/>
      <c r="F111" s="32"/>
      <c r="G111" s="61"/>
      <c r="H111" s="84" t="s">
        <v>80</v>
      </c>
      <c r="I111" s="85"/>
      <c r="J111" s="85"/>
      <c r="K111" s="85"/>
      <c r="L111" s="85"/>
      <c r="M111" s="85"/>
      <c r="N111" s="86"/>
      <c r="O111" s="81">
        <v>1026</v>
      </c>
      <c r="P111" s="82"/>
      <c r="Q111" s="82"/>
      <c r="R111" s="82"/>
      <c r="S111" s="87"/>
      <c r="T111" s="81">
        <v>1095</v>
      </c>
      <c r="U111" s="82"/>
      <c r="V111" s="82"/>
      <c r="W111" s="82"/>
      <c r="X111" s="87"/>
      <c r="Y111" s="81">
        <f t="shared" ref="Y111:Y118" si="6">O111+T111</f>
        <v>2121</v>
      </c>
      <c r="Z111" s="82"/>
      <c r="AA111" s="82"/>
      <c r="AB111" s="82"/>
      <c r="AC111" s="82"/>
      <c r="AD111" s="87"/>
      <c r="AE111" s="81">
        <v>778</v>
      </c>
      <c r="AF111" s="82"/>
      <c r="AG111" s="82"/>
      <c r="AH111" s="82"/>
      <c r="AI111" s="87"/>
      <c r="AJ111" s="49"/>
      <c r="AK111" s="50"/>
      <c r="AL111" s="50"/>
      <c r="AM111" s="50"/>
      <c r="AN111" s="50"/>
      <c r="AO111" s="50"/>
      <c r="AP111" s="57" t="s">
        <v>79</v>
      </c>
      <c r="AQ111" s="58"/>
      <c r="AR111" s="58"/>
      <c r="AS111" s="58"/>
      <c r="AT111" s="58"/>
      <c r="AU111" s="58"/>
      <c r="AV111" s="59"/>
      <c r="AW111" s="53">
        <v>319</v>
      </c>
      <c r="AX111" s="54"/>
      <c r="AY111" s="54"/>
      <c r="AZ111" s="54"/>
      <c r="BA111" s="55"/>
      <c r="BB111" s="53">
        <v>367</v>
      </c>
      <c r="BC111" s="54"/>
      <c r="BD111" s="54"/>
      <c r="BE111" s="54"/>
      <c r="BF111" s="55"/>
      <c r="BG111" s="53">
        <f t="shared" si="5"/>
        <v>686</v>
      </c>
      <c r="BH111" s="54"/>
      <c r="BI111" s="54"/>
      <c r="BJ111" s="54"/>
      <c r="BK111" s="54"/>
      <c r="BL111" s="55"/>
      <c r="BM111" s="53">
        <v>260</v>
      </c>
      <c r="BN111" s="54"/>
      <c r="BO111" s="54"/>
      <c r="BP111" s="54"/>
      <c r="BQ111" s="56"/>
    </row>
    <row r="112" spans="2:69" s="7" customFormat="1" ht="12" customHeight="1" x14ac:dyDescent="0.2">
      <c r="B112" s="62"/>
      <c r="C112" s="38"/>
      <c r="D112" s="38"/>
      <c r="E112" s="38"/>
      <c r="F112" s="38"/>
      <c r="G112" s="63"/>
      <c r="H112" s="57" t="s">
        <v>78</v>
      </c>
      <c r="I112" s="58"/>
      <c r="J112" s="58"/>
      <c r="K112" s="58"/>
      <c r="L112" s="58"/>
      <c r="M112" s="58"/>
      <c r="N112" s="59"/>
      <c r="O112" s="53">
        <v>171</v>
      </c>
      <c r="P112" s="54"/>
      <c r="Q112" s="54"/>
      <c r="R112" s="54"/>
      <c r="S112" s="55"/>
      <c r="T112" s="53">
        <v>209</v>
      </c>
      <c r="U112" s="54"/>
      <c r="V112" s="54"/>
      <c r="W112" s="54"/>
      <c r="X112" s="55"/>
      <c r="Y112" s="53">
        <f t="shared" si="6"/>
        <v>380</v>
      </c>
      <c r="Z112" s="54"/>
      <c r="AA112" s="54"/>
      <c r="AB112" s="54"/>
      <c r="AC112" s="54"/>
      <c r="AD112" s="55"/>
      <c r="AE112" s="53">
        <v>152</v>
      </c>
      <c r="AF112" s="54"/>
      <c r="AG112" s="54"/>
      <c r="AH112" s="54"/>
      <c r="AI112" s="55"/>
      <c r="AJ112" s="49"/>
      <c r="AK112" s="50"/>
      <c r="AL112" s="50"/>
      <c r="AM112" s="50"/>
      <c r="AN112" s="50"/>
      <c r="AO112" s="50"/>
      <c r="AP112" s="57" t="s">
        <v>77</v>
      </c>
      <c r="AQ112" s="58"/>
      <c r="AR112" s="58"/>
      <c r="AS112" s="58"/>
      <c r="AT112" s="58"/>
      <c r="AU112" s="58"/>
      <c r="AV112" s="59"/>
      <c r="AW112" s="53">
        <v>344</v>
      </c>
      <c r="AX112" s="54"/>
      <c r="AY112" s="54"/>
      <c r="AZ112" s="54"/>
      <c r="BA112" s="55"/>
      <c r="BB112" s="53">
        <v>413</v>
      </c>
      <c r="BC112" s="54"/>
      <c r="BD112" s="54"/>
      <c r="BE112" s="54"/>
      <c r="BF112" s="55"/>
      <c r="BG112" s="53">
        <f t="shared" si="5"/>
        <v>757</v>
      </c>
      <c r="BH112" s="54"/>
      <c r="BI112" s="54"/>
      <c r="BJ112" s="54"/>
      <c r="BK112" s="54"/>
      <c r="BL112" s="55"/>
      <c r="BM112" s="53">
        <v>281</v>
      </c>
      <c r="BN112" s="54"/>
      <c r="BO112" s="54"/>
      <c r="BP112" s="54"/>
      <c r="BQ112" s="56"/>
    </row>
    <row r="113" spans="2:69" s="7" customFormat="1" ht="12" customHeight="1" x14ac:dyDescent="0.2">
      <c r="B113" s="62"/>
      <c r="C113" s="38"/>
      <c r="D113" s="38"/>
      <c r="E113" s="38"/>
      <c r="F113" s="38"/>
      <c r="G113" s="63"/>
      <c r="H113" s="57" t="s">
        <v>76</v>
      </c>
      <c r="I113" s="58"/>
      <c r="J113" s="58"/>
      <c r="K113" s="58"/>
      <c r="L113" s="58"/>
      <c r="M113" s="58"/>
      <c r="N113" s="59"/>
      <c r="O113" s="53">
        <v>341</v>
      </c>
      <c r="P113" s="54"/>
      <c r="Q113" s="54"/>
      <c r="R113" s="54"/>
      <c r="S113" s="55"/>
      <c r="T113" s="53">
        <v>383</v>
      </c>
      <c r="U113" s="54"/>
      <c r="V113" s="54"/>
      <c r="W113" s="54"/>
      <c r="X113" s="55"/>
      <c r="Y113" s="53">
        <f t="shared" si="6"/>
        <v>724</v>
      </c>
      <c r="Z113" s="54"/>
      <c r="AA113" s="54"/>
      <c r="AB113" s="54"/>
      <c r="AC113" s="54"/>
      <c r="AD113" s="55"/>
      <c r="AE113" s="53">
        <v>314</v>
      </c>
      <c r="AF113" s="54"/>
      <c r="AG113" s="54"/>
      <c r="AH113" s="54"/>
      <c r="AI113" s="55"/>
      <c r="AJ113" s="49"/>
      <c r="AK113" s="50"/>
      <c r="AL113" s="50"/>
      <c r="AM113" s="50"/>
      <c r="AN113" s="50"/>
      <c r="AO113" s="50"/>
      <c r="AP113" s="57" t="s">
        <v>75</v>
      </c>
      <c r="AQ113" s="58"/>
      <c r="AR113" s="58"/>
      <c r="AS113" s="58"/>
      <c r="AT113" s="58"/>
      <c r="AU113" s="58"/>
      <c r="AV113" s="59"/>
      <c r="AW113" s="53">
        <v>522</v>
      </c>
      <c r="AX113" s="54"/>
      <c r="AY113" s="54"/>
      <c r="AZ113" s="54"/>
      <c r="BA113" s="55"/>
      <c r="BB113" s="53">
        <v>564</v>
      </c>
      <c r="BC113" s="54"/>
      <c r="BD113" s="54"/>
      <c r="BE113" s="54"/>
      <c r="BF113" s="55"/>
      <c r="BG113" s="53">
        <f t="shared" si="5"/>
        <v>1086</v>
      </c>
      <c r="BH113" s="54"/>
      <c r="BI113" s="54"/>
      <c r="BJ113" s="54"/>
      <c r="BK113" s="54"/>
      <c r="BL113" s="55"/>
      <c r="BM113" s="53">
        <v>422</v>
      </c>
      <c r="BN113" s="54"/>
      <c r="BO113" s="54"/>
      <c r="BP113" s="54"/>
      <c r="BQ113" s="56"/>
    </row>
    <row r="114" spans="2:69" s="7" customFormat="1" ht="12" customHeight="1" x14ac:dyDescent="0.2">
      <c r="B114" s="62"/>
      <c r="C114" s="38"/>
      <c r="D114" s="38"/>
      <c r="E114" s="38"/>
      <c r="F114" s="38"/>
      <c r="G114" s="63"/>
      <c r="H114" s="57" t="s">
        <v>74</v>
      </c>
      <c r="I114" s="58"/>
      <c r="J114" s="58"/>
      <c r="K114" s="58"/>
      <c r="L114" s="58"/>
      <c r="M114" s="58"/>
      <c r="N114" s="59"/>
      <c r="O114" s="53">
        <v>145</v>
      </c>
      <c r="P114" s="54"/>
      <c r="Q114" s="54"/>
      <c r="R114" s="54"/>
      <c r="S114" s="55"/>
      <c r="T114" s="53">
        <v>182</v>
      </c>
      <c r="U114" s="54"/>
      <c r="V114" s="54"/>
      <c r="W114" s="54"/>
      <c r="X114" s="55"/>
      <c r="Y114" s="53">
        <f t="shared" si="6"/>
        <v>327</v>
      </c>
      <c r="Z114" s="54"/>
      <c r="AA114" s="54"/>
      <c r="AB114" s="54"/>
      <c r="AC114" s="54"/>
      <c r="AD114" s="55"/>
      <c r="AE114" s="53">
        <v>123</v>
      </c>
      <c r="AF114" s="54"/>
      <c r="AG114" s="54"/>
      <c r="AH114" s="54"/>
      <c r="AI114" s="55"/>
      <c r="AJ114" s="49"/>
      <c r="AK114" s="50"/>
      <c r="AL114" s="50"/>
      <c r="AM114" s="50"/>
      <c r="AN114" s="50"/>
      <c r="AO114" s="50"/>
      <c r="AP114" s="57" t="s">
        <v>73</v>
      </c>
      <c r="AQ114" s="58"/>
      <c r="AR114" s="58"/>
      <c r="AS114" s="58"/>
      <c r="AT114" s="58"/>
      <c r="AU114" s="58"/>
      <c r="AV114" s="59"/>
      <c r="AW114" s="53">
        <v>90</v>
      </c>
      <c r="AX114" s="54"/>
      <c r="AY114" s="54"/>
      <c r="AZ114" s="54"/>
      <c r="BA114" s="55"/>
      <c r="BB114" s="53">
        <v>118</v>
      </c>
      <c r="BC114" s="54"/>
      <c r="BD114" s="54"/>
      <c r="BE114" s="54"/>
      <c r="BF114" s="55"/>
      <c r="BG114" s="53">
        <f t="shared" si="5"/>
        <v>208</v>
      </c>
      <c r="BH114" s="54"/>
      <c r="BI114" s="54"/>
      <c r="BJ114" s="54"/>
      <c r="BK114" s="54"/>
      <c r="BL114" s="55"/>
      <c r="BM114" s="53">
        <v>70</v>
      </c>
      <c r="BN114" s="54"/>
      <c r="BO114" s="54"/>
      <c r="BP114" s="54"/>
      <c r="BQ114" s="56"/>
    </row>
    <row r="115" spans="2:69" s="7" customFormat="1" ht="12" customHeight="1" x14ac:dyDescent="0.2">
      <c r="B115" s="62"/>
      <c r="C115" s="38"/>
      <c r="D115" s="38"/>
      <c r="E115" s="38"/>
      <c r="F115" s="38"/>
      <c r="G115" s="63"/>
      <c r="H115" s="57" t="s">
        <v>72</v>
      </c>
      <c r="I115" s="58"/>
      <c r="J115" s="58"/>
      <c r="K115" s="58"/>
      <c r="L115" s="58"/>
      <c r="M115" s="58"/>
      <c r="N115" s="59"/>
      <c r="O115" s="53">
        <v>694</v>
      </c>
      <c r="P115" s="54"/>
      <c r="Q115" s="54"/>
      <c r="R115" s="54"/>
      <c r="S115" s="55"/>
      <c r="T115" s="53">
        <v>790</v>
      </c>
      <c r="U115" s="54"/>
      <c r="V115" s="54"/>
      <c r="W115" s="54"/>
      <c r="X115" s="55"/>
      <c r="Y115" s="53">
        <f t="shared" si="6"/>
        <v>1484</v>
      </c>
      <c r="Z115" s="54"/>
      <c r="AA115" s="54"/>
      <c r="AB115" s="54"/>
      <c r="AC115" s="54"/>
      <c r="AD115" s="55"/>
      <c r="AE115" s="53">
        <v>523</v>
      </c>
      <c r="AF115" s="54"/>
      <c r="AG115" s="54"/>
      <c r="AH115" s="54"/>
      <c r="AI115" s="55"/>
      <c r="AJ115" s="49"/>
      <c r="AK115" s="50"/>
      <c r="AL115" s="50"/>
      <c r="AM115" s="50"/>
      <c r="AN115" s="50"/>
      <c r="AO115" s="50"/>
      <c r="AP115" s="57" t="s">
        <v>71</v>
      </c>
      <c r="AQ115" s="58"/>
      <c r="AR115" s="58"/>
      <c r="AS115" s="58"/>
      <c r="AT115" s="58"/>
      <c r="AU115" s="58"/>
      <c r="AV115" s="59"/>
      <c r="AW115" s="53">
        <v>334</v>
      </c>
      <c r="AX115" s="54"/>
      <c r="AY115" s="54"/>
      <c r="AZ115" s="54"/>
      <c r="BA115" s="55"/>
      <c r="BB115" s="53">
        <v>367</v>
      </c>
      <c r="BC115" s="54"/>
      <c r="BD115" s="54"/>
      <c r="BE115" s="54"/>
      <c r="BF115" s="55"/>
      <c r="BG115" s="53">
        <f t="shared" si="5"/>
        <v>701</v>
      </c>
      <c r="BH115" s="54"/>
      <c r="BI115" s="54"/>
      <c r="BJ115" s="54"/>
      <c r="BK115" s="54"/>
      <c r="BL115" s="55"/>
      <c r="BM115" s="53">
        <v>279</v>
      </c>
      <c r="BN115" s="54"/>
      <c r="BO115" s="54"/>
      <c r="BP115" s="54"/>
      <c r="BQ115" s="56"/>
    </row>
    <row r="116" spans="2:69" s="7" customFormat="1" ht="12" customHeight="1" x14ac:dyDescent="0.2">
      <c r="B116" s="62"/>
      <c r="C116" s="38"/>
      <c r="D116" s="38"/>
      <c r="E116" s="38"/>
      <c r="F116" s="38"/>
      <c r="G116" s="63"/>
      <c r="H116" s="57" t="s">
        <v>70</v>
      </c>
      <c r="I116" s="58"/>
      <c r="J116" s="58"/>
      <c r="K116" s="58"/>
      <c r="L116" s="58"/>
      <c r="M116" s="58"/>
      <c r="N116" s="59"/>
      <c r="O116" s="53">
        <v>151</v>
      </c>
      <c r="P116" s="54"/>
      <c r="Q116" s="54"/>
      <c r="R116" s="54"/>
      <c r="S116" s="55"/>
      <c r="T116" s="53">
        <v>140</v>
      </c>
      <c r="U116" s="54"/>
      <c r="V116" s="54"/>
      <c r="W116" s="54"/>
      <c r="X116" s="55"/>
      <c r="Y116" s="53">
        <f t="shared" si="6"/>
        <v>291</v>
      </c>
      <c r="Z116" s="54"/>
      <c r="AA116" s="54"/>
      <c r="AB116" s="54"/>
      <c r="AC116" s="54"/>
      <c r="AD116" s="55"/>
      <c r="AE116" s="53">
        <v>85</v>
      </c>
      <c r="AF116" s="54"/>
      <c r="AG116" s="54"/>
      <c r="AH116" s="54"/>
      <c r="AI116" s="55"/>
      <c r="AJ116" s="49"/>
      <c r="AK116" s="50"/>
      <c r="AL116" s="50"/>
      <c r="AM116" s="50"/>
      <c r="AN116" s="50"/>
      <c r="AO116" s="50"/>
      <c r="AP116" s="57" t="s">
        <v>69</v>
      </c>
      <c r="AQ116" s="58"/>
      <c r="AR116" s="58"/>
      <c r="AS116" s="58"/>
      <c r="AT116" s="58"/>
      <c r="AU116" s="58"/>
      <c r="AV116" s="59"/>
      <c r="AW116" s="53">
        <v>111</v>
      </c>
      <c r="AX116" s="54"/>
      <c r="AY116" s="54"/>
      <c r="AZ116" s="54"/>
      <c r="BA116" s="55"/>
      <c r="BB116" s="53">
        <v>133</v>
      </c>
      <c r="BC116" s="54"/>
      <c r="BD116" s="54"/>
      <c r="BE116" s="54"/>
      <c r="BF116" s="55"/>
      <c r="BG116" s="53">
        <f t="shared" si="5"/>
        <v>244</v>
      </c>
      <c r="BH116" s="54"/>
      <c r="BI116" s="54"/>
      <c r="BJ116" s="54"/>
      <c r="BK116" s="54"/>
      <c r="BL116" s="55"/>
      <c r="BM116" s="53">
        <v>95</v>
      </c>
      <c r="BN116" s="54"/>
      <c r="BO116" s="54"/>
      <c r="BP116" s="54"/>
      <c r="BQ116" s="56"/>
    </row>
    <row r="117" spans="2:69" s="7" customFormat="1" ht="12" customHeight="1" x14ac:dyDescent="0.2">
      <c r="B117" s="62"/>
      <c r="C117" s="38"/>
      <c r="D117" s="38"/>
      <c r="E117" s="38"/>
      <c r="F117" s="38"/>
      <c r="G117" s="63"/>
      <c r="H117" s="57" t="s">
        <v>68</v>
      </c>
      <c r="I117" s="58"/>
      <c r="J117" s="58"/>
      <c r="K117" s="58"/>
      <c r="L117" s="58"/>
      <c r="M117" s="58"/>
      <c r="N117" s="59"/>
      <c r="O117" s="53">
        <v>81</v>
      </c>
      <c r="P117" s="54"/>
      <c r="Q117" s="54"/>
      <c r="R117" s="54"/>
      <c r="S117" s="55"/>
      <c r="T117" s="53">
        <v>102</v>
      </c>
      <c r="U117" s="54"/>
      <c r="V117" s="54"/>
      <c r="W117" s="54"/>
      <c r="X117" s="55"/>
      <c r="Y117" s="53">
        <f t="shared" si="6"/>
        <v>183</v>
      </c>
      <c r="Z117" s="54"/>
      <c r="AA117" s="54"/>
      <c r="AB117" s="54"/>
      <c r="AC117" s="54"/>
      <c r="AD117" s="55"/>
      <c r="AE117" s="53">
        <v>54</v>
      </c>
      <c r="AF117" s="54"/>
      <c r="AG117" s="54"/>
      <c r="AH117" s="54"/>
      <c r="AI117" s="55"/>
      <c r="AJ117" s="49"/>
      <c r="AK117" s="50"/>
      <c r="AL117" s="50"/>
      <c r="AM117" s="50"/>
      <c r="AN117" s="50"/>
      <c r="AO117" s="50"/>
      <c r="AP117" s="57" t="s">
        <v>67</v>
      </c>
      <c r="AQ117" s="58"/>
      <c r="AR117" s="58"/>
      <c r="AS117" s="58"/>
      <c r="AT117" s="58"/>
      <c r="AU117" s="58"/>
      <c r="AV117" s="59"/>
      <c r="AW117" s="53">
        <v>135</v>
      </c>
      <c r="AX117" s="54"/>
      <c r="AY117" s="54"/>
      <c r="AZ117" s="54"/>
      <c r="BA117" s="55"/>
      <c r="BB117" s="53">
        <v>126</v>
      </c>
      <c r="BC117" s="54"/>
      <c r="BD117" s="54"/>
      <c r="BE117" s="54"/>
      <c r="BF117" s="55"/>
      <c r="BG117" s="53">
        <f t="shared" si="5"/>
        <v>261</v>
      </c>
      <c r="BH117" s="54"/>
      <c r="BI117" s="54"/>
      <c r="BJ117" s="54"/>
      <c r="BK117" s="54"/>
      <c r="BL117" s="55"/>
      <c r="BM117" s="53">
        <v>117</v>
      </c>
      <c r="BN117" s="54"/>
      <c r="BO117" s="54"/>
      <c r="BP117" s="54"/>
      <c r="BQ117" s="56"/>
    </row>
    <row r="118" spans="2:69" s="7" customFormat="1" ht="12" customHeight="1" x14ac:dyDescent="0.2">
      <c r="B118" s="62"/>
      <c r="C118" s="38"/>
      <c r="D118" s="38"/>
      <c r="E118" s="38"/>
      <c r="F118" s="38"/>
      <c r="G118" s="63"/>
      <c r="H118" s="77" t="s">
        <v>66</v>
      </c>
      <c r="I118" s="78"/>
      <c r="J118" s="78"/>
      <c r="K118" s="78"/>
      <c r="L118" s="78"/>
      <c r="M118" s="78"/>
      <c r="N118" s="79"/>
      <c r="O118" s="74">
        <v>250</v>
      </c>
      <c r="P118" s="75"/>
      <c r="Q118" s="75"/>
      <c r="R118" s="75"/>
      <c r="S118" s="80"/>
      <c r="T118" s="74">
        <v>275</v>
      </c>
      <c r="U118" s="75"/>
      <c r="V118" s="75"/>
      <c r="W118" s="75"/>
      <c r="X118" s="80"/>
      <c r="Y118" s="74">
        <f t="shared" si="6"/>
        <v>525</v>
      </c>
      <c r="Z118" s="75"/>
      <c r="AA118" s="75"/>
      <c r="AB118" s="75"/>
      <c r="AC118" s="75"/>
      <c r="AD118" s="80"/>
      <c r="AE118" s="74">
        <v>183</v>
      </c>
      <c r="AF118" s="75"/>
      <c r="AG118" s="75"/>
      <c r="AH118" s="75"/>
      <c r="AI118" s="80"/>
      <c r="AJ118" s="49"/>
      <c r="AK118" s="50"/>
      <c r="AL118" s="50"/>
      <c r="AM118" s="50"/>
      <c r="AN118" s="50"/>
      <c r="AO118" s="50"/>
      <c r="AP118" s="57" t="s">
        <v>65</v>
      </c>
      <c r="AQ118" s="58"/>
      <c r="AR118" s="58"/>
      <c r="AS118" s="58"/>
      <c r="AT118" s="58"/>
      <c r="AU118" s="58"/>
      <c r="AV118" s="59"/>
      <c r="AW118" s="53">
        <v>372</v>
      </c>
      <c r="AX118" s="54"/>
      <c r="AY118" s="54"/>
      <c r="AZ118" s="54"/>
      <c r="BA118" s="55"/>
      <c r="BB118" s="53">
        <v>458</v>
      </c>
      <c r="BC118" s="54"/>
      <c r="BD118" s="54"/>
      <c r="BE118" s="54"/>
      <c r="BF118" s="55"/>
      <c r="BG118" s="53">
        <f t="shared" si="5"/>
        <v>830</v>
      </c>
      <c r="BH118" s="54"/>
      <c r="BI118" s="54"/>
      <c r="BJ118" s="54"/>
      <c r="BK118" s="54"/>
      <c r="BL118" s="55"/>
      <c r="BM118" s="53">
        <v>345</v>
      </c>
      <c r="BN118" s="54"/>
      <c r="BO118" s="54"/>
      <c r="BP118" s="54"/>
      <c r="BQ118" s="56"/>
    </row>
    <row r="119" spans="2:69" s="7" customFormat="1" ht="12" customHeight="1" thickBot="1" x14ac:dyDescent="0.25">
      <c r="B119" s="64"/>
      <c r="C119" s="65"/>
      <c r="D119" s="65"/>
      <c r="E119" s="65"/>
      <c r="F119" s="65"/>
      <c r="G119" s="66"/>
      <c r="H119" s="70" t="s">
        <v>0</v>
      </c>
      <c r="I119" s="71"/>
      <c r="J119" s="71"/>
      <c r="K119" s="71"/>
      <c r="L119" s="71"/>
      <c r="M119" s="71"/>
      <c r="N119" s="72"/>
      <c r="O119" s="67">
        <f>SUM(O111:S118)</f>
        <v>2859</v>
      </c>
      <c r="P119" s="68"/>
      <c r="Q119" s="68"/>
      <c r="R119" s="68"/>
      <c r="S119" s="73"/>
      <c r="T119" s="67">
        <f>SUM(T111:X118)</f>
        <v>3176</v>
      </c>
      <c r="U119" s="68"/>
      <c r="V119" s="68"/>
      <c r="W119" s="68"/>
      <c r="X119" s="73"/>
      <c r="Y119" s="67">
        <f>SUM(Y111:AD118)</f>
        <v>6035</v>
      </c>
      <c r="Z119" s="68"/>
      <c r="AA119" s="68"/>
      <c r="AB119" s="68"/>
      <c r="AC119" s="68"/>
      <c r="AD119" s="73"/>
      <c r="AE119" s="67">
        <f>SUM(AE111:AI118)</f>
        <v>2212</v>
      </c>
      <c r="AF119" s="68"/>
      <c r="AG119" s="68"/>
      <c r="AH119" s="68"/>
      <c r="AI119" s="69"/>
      <c r="AJ119" s="49"/>
      <c r="AK119" s="50"/>
      <c r="AL119" s="50"/>
      <c r="AM119" s="50"/>
      <c r="AN119" s="50"/>
      <c r="AO119" s="50"/>
      <c r="AP119" s="57" t="s">
        <v>64</v>
      </c>
      <c r="AQ119" s="58"/>
      <c r="AR119" s="58"/>
      <c r="AS119" s="58"/>
      <c r="AT119" s="58"/>
      <c r="AU119" s="58"/>
      <c r="AV119" s="59"/>
      <c r="AW119" s="53">
        <v>139</v>
      </c>
      <c r="AX119" s="54"/>
      <c r="AY119" s="54"/>
      <c r="AZ119" s="54"/>
      <c r="BA119" s="55"/>
      <c r="BB119" s="53">
        <v>127</v>
      </c>
      <c r="BC119" s="54"/>
      <c r="BD119" s="54"/>
      <c r="BE119" s="54"/>
      <c r="BF119" s="55"/>
      <c r="BG119" s="53">
        <f t="shared" si="5"/>
        <v>266</v>
      </c>
      <c r="BH119" s="54"/>
      <c r="BI119" s="54"/>
      <c r="BJ119" s="54"/>
      <c r="BK119" s="54"/>
      <c r="BL119" s="55"/>
      <c r="BM119" s="53">
        <v>91</v>
      </c>
      <c r="BN119" s="54"/>
      <c r="BO119" s="54"/>
      <c r="BP119" s="54"/>
      <c r="BQ119" s="56"/>
    </row>
    <row r="120" spans="2:69" s="7" customFormat="1" ht="12" customHeight="1" thickTop="1" x14ac:dyDescent="0.2">
      <c r="B120" s="60" t="s">
        <v>63</v>
      </c>
      <c r="C120" s="32"/>
      <c r="D120" s="32"/>
      <c r="E120" s="32"/>
      <c r="F120" s="32"/>
      <c r="G120" s="61"/>
      <c r="H120" s="84" t="s">
        <v>62</v>
      </c>
      <c r="I120" s="85"/>
      <c r="J120" s="85"/>
      <c r="K120" s="85"/>
      <c r="L120" s="85"/>
      <c r="M120" s="85"/>
      <c r="N120" s="86"/>
      <c r="O120" s="81">
        <v>46</v>
      </c>
      <c r="P120" s="82"/>
      <c r="Q120" s="82"/>
      <c r="R120" s="82"/>
      <c r="S120" s="87"/>
      <c r="T120" s="81">
        <v>47</v>
      </c>
      <c r="U120" s="82"/>
      <c r="V120" s="82"/>
      <c r="W120" s="82"/>
      <c r="X120" s="87"/>
      <c r="Y120" s="81">
        <f t="shared" ref="Y120:Y134" si="7">O120+T120</f>
        <v>93</v>
      </c>
      <c r="Z120" s="82"/>
      <c r="AA120" s="82"/>
      <c r="AB120" s="82"/>
      <c r="AC120" s="82"/>
      <c r="AD120" s="87"/>
      <c r="AE120" s="81">
        <v>27</v>
      </c>
      <c r="AF120" s="82"/>
      <c r="AG120" s="82"/>
      <c r="AH120" s="82"/>
      <c r="AI120" s="87"/>
      <c r="AJ120" s="49"/>
      <c r="AK120" s="50"/>
      <c r="AL120" s="50"/>
      <c r="AM120" s="50"/>
      <c r="AN120" s="50"/>
      <c r="AO120" s="50"/>
      <c r="AP120" s="57" t="s">
        <v>61</v>
      </c>
      <c r="AQ120" s="58"/>
      <c r="AR120" s="58"/>
      <c r="AS120" s="58"/>
      <c r="AT120" s="58"/>
      <c r="AU120" s="58"/>
      <c r="AV120" s="59"/>
      <c r="AW120" s="53">
        <v>151</v>
      </c>
      <c r="AX120" s="54"/>
      <c r="AY120" s="54"/>
      <c r="AZ120" s="54"/>
      <c r="BA120" s="55"/>
      <c r="BB120" s="53">
        <v>150</v>
      </c>
      <c r="BC120" s="54"/>
      <c r="BD120" s="54"/>
      <c r="BE120" s="54"/>
      <c r="BF120" s="55"/>
      <c r="BG120" s="53">
        <f t="shared" si="5"/>
        <v>301</v>
      </c>
      <c r="BH120" s="54"/>
      <c r="BI120" s="54"/>
      <c r="BJ120" s="54"/>
      <c r="BK120" s="54"/>
      <c r="BL120" s="55"/>
      <c r="BM120" s="53">
        <v>113</v>
      </c>
      <c r="BN120" s="54"/>
      <c r="BO120" s="54"/>
      <c r="BP120" s="54"/>
      <c r="BQ120" s="56"/>
    </row>
    <row r="121" spans="2:69" s="7" customFormat="1" ht="12" customHeight="1" x14ac:dyDescent="0.2">
      <c r="B121" s="62"/>
      <c r="C121" s="38"/>
      <c r="D121" s="38"/>
      <c r="E121" s="38"/>
      <c r="F121" s="38"/>
      <c r="G121" s="63"/>
      <c r="H121" s="57" t="s">
        <v>60</v>
      </c>
      <c r="I121" s="58"/>
      <c r="J121" s="58"/>
      <c r="K121" s="58"/>
      <c r="L121" s="58"/>
      <c r="M121" s="58"/>
      <c r="N121" s="59"/>
      <c r="O121" s="53">
        <v>37</v>
      </c>
      <c r="P121" s="54"/>
      <c r="Q121" s="54"/>
      <c r="R121" s="54"/>
      <c r="S121" s="55"/>
      <c r="T121" s="53">
        <v>40</v>
      </c>
      <c r="U121" s="54"/>
      <c r="V121" s="54"/>
      <c r="W121" s="54"/>
      <c r="X121" s="55"/>
      <c r="Y121" s="53">
        <f t="shared" si="7"/>
        <v>77</v>
      </c>
      <c r="Z121" s="54"/>
      <c r="AA121" s="54"/>
      <c r="AB121" s="54"/>
      <c r="AC121" s="54"/>
      <c r="AD121" s="55"/>
      <c r="AE121" s="53">
        <v>23</v>
      </c>
      <c r="AF121" s="54"/>
      <c r="AG121" s="54"/>
      <c r="AH121" s="54"/>
      <c r="AI121" s="55"/>
      <c r="AJ121" s="49"/>
      <c r="AK121" s="50"/>
      <c r="AL121" s="50"/>
      <c r="AM121" s="50"/>
      <c r="AN121" s="50"/>
      <c r="AO121" s="50"/>
      <c r="AP121" s="57" t="s">
        <v>59</v>
      </c>
      <c r="AQ121" s="58"/>
      <c r="AR121" s="58"/>
      <c r="AS121" s="58"/>
      <c r="AT121" s="58"/>
      <c r="AU121" s="58"/>
      <c r="AV121" s="59"/>
      <c r="AW121" s="53">
        <v>33</v>
      </c>
      <c r="AX121" s="54"/>
      <c r="AY121" s="54"/>
      <c r="AZ121" s="54"/>
      <c r="BA121" s="55"/>
      <c r="BB121" s="53">
        <v>37</v>
      </c>
      <c r="BC121" s="54"/>
      <c r="BD121" s="54"/>
      <c r="BE121" s="54"/>
      <c r="BF121" s="55"/>
      <c r="BG121" s="53">
        <f t="shared" si="5"/>
        <v>70</v>
      </c>
      <c r="BH121" s="54"/>
      <c r="BI121" s="54"/>
      <c r="BJ121" s="54"/>
      <c r="BK121" s="54"/>
      <c r="BL121" s="55"/>
      <c r="BM121" s="53">
        <v>22</v>
      </c>
      <c r="BN121" s="54"/>
      <c r="BO121" s="54"/>
      <c r="BP121" s="54"/>
      <c r="BQ121" s="56"/>
    </row>
    <row r="122" spans="2:69" s="7" customFormat="1" ht="12" customHeight="1" x14ac:dyDescent="0.2">
      <c r="B122" s="62"/>
      <c r="C122" s="38"/>
      <c r="D122" s="38"/>
      <c r="E122" s="38"/>
      <c r="F122" s="38"/>
      <c r="G122" s="63"/>
      <c r="H122" s="57" t="s">
        <v>58</v>
      </c>
      <c r="I122" s="58"/>
      <c r="J122" s="58"/>
      <c r="K122" s="58"/>
      <c r="L122" s="58"/>
      <c r="M122" s="58"/>
      <c r="N122" s="59"/>
      <c r="O122" s="53">
        <v>54</v>
      </c>
      <c r="P122" s="54"/>
      <c r="Q122" s="54"/>
      <c r="R122" s="54"/>
      <c r="S122" s="55"/>
      <c r="T122" s="53">
        <v>67</v>
      </c>
      <c r="U122" s="54"/>
      <c r="V122" s="54"/>
      <c r="W122" s="54"/>
      <c r="X122" s="55"/>
      <c r="Y122" s="53">
        <f t="shared" si="7"/>
        <v>121</v>
      </c>
      <c r="Z122" s="54"/>
      <c r="AA122" s="54"/>
      <c r="AB122" s="54"/>
      <c r="AC122" s="54"/>
      <c r="AD122" s="55"/>
      <c r="AE122" s="53">
        <v>42</v>
      </c>
      <c r="AF122" s="54"/>
      <c r="AG122" s="54"/>
      <c r="AH122" s="54"/>
      <c r="AI122" s="55"/>
      <c r="AJ122" s="49"/>
      <c r="AK122" s="50"/>
      <c r="AL122" s="50"/>
      <c r="AM122" s="50"/>
      <c r="AN122" s="50"/>
      <c r="AO122" s="50"/>
      <c r="AP122" s="57" t="s">
        <v>57</v>
      </c>
      <c r="AQ122" s="58"/>
      <c r="AR122" s="58"/>
      <c r="AS122" s="58"/>
      <c r="AT122" s="58"/>
      <c r="AU122" s="58"/>
      <c r="AV122" s="59"/>
      <c r="AW122" s="53">
        <v>17</v>
      </c>
      <c r="AX122" s="54"/>
      <c r="AY122" s="54"/>
      <c r="AZ122" s="54"/>
      <c r="BA122" s="55"/>
      <c r="BB122" s="53">
        <v>21</v>
      </c>
      <c r="BC122" s="54"/>
      <c r="BD122" s="54"/>
      <c r="BE122" s="54"/>
      <c r="BF122" s="55"/>
      <c r="BG122" s="53">
        <f t="shared" si="5"/>
        <v>38</v>
      </c>
      <c r="BH122" s="54"/>
      <c r="BI122" s="54"/>
      <c r="BJ122" s="54"/>
      <c r="BK122" s="54"/>
      <c r="BL122" s="55"/>
      <c r="BM122" s="53">
        <v>13</v>
      </c>
      <c r="BN122" s="54"/>
      <c r="BO122" s="54"/>
      <c r="BP122" s="54"/>
      <c r="BQ122" s="56"/>
    </row>
    <row r="123" spans="2:69" s="7" customFormat="1" ht="12" customHeight="1" x14ac:dyDescent="0.2">
      <c r="B123" s="62"/>
      <c r="C123" s="38"/>
      <c r="D123" s="38"/>
      <c r="E123" s="38"/>
      <c r="F123" s="38"/>
      <c r="G123" s="63"/>
      <c r="H123" s="57" t="s">
        <v>56</v>
      </c>
      <c r="I123" s="58"/>
      <c r="J123" s="58"/>
      <c r="K123" s="58"/>
      <c r="L123" s="58"/>
      <c r="M123" s="58"/>
      <c r="N123" s="59"/>
      <c r="O123" s="53">
        <v>20</v>
      </c>
      <c r="P123" s="54"/>
      <c r="Q123" s="54"/>
      <c r="R123" s="54"/>
      <c r="S123" s="55"/>
      <c r="T123" s="53">
        <v>20</v>
      </c>
      <c r="U123" s="54"/>
      <c r="V123" s="54"/>
      <c r="W123" s="54"/>
      <c r="X123" s="55"/>
      <c r="Y123" s="53">
        <f t="shared" si="7"/>
        <v>40</v>
      </c>
      <c r="Z123" s="54"/>
      <c r="AA123" s="54"/>
      <c r="AB123" s="54"/>
      <c r="AC123" s="54"/>
      <c r="AD123" s="55"/>
      <c r="AE123" s="53">
        <v>14</v>
      </c>
      <c r="AF123" s="54"/>
      <c r="AG123" s="54"/>
      <c r="AH123" s="54"/>
      <c r="AI123" s="55"/>
      <c r="AJ123" s="49"/>
      <c r="AK123" s="50"/>
      <c r="AL123" s="50"/>
      <c r="AM123" s="50"/>
      <c r="AN123" s="50"/>
      <c r="AO123" s="50"/>
      <c r="AP123" s="57" t="s">
        <v>55</v>
      </c>
      <c r="AQ123" s="58"/>
      <c r="AR123" s="58"/>
      <c r="AS123" s="58"/>
      <c r="AT123" s="58"/>
      <c r="AU123" s="58"/>
      <c r="AV123" s="59"/>
      <c r="AW123" s="53">
        <v>60</v>
      </c>
      <c r="AX123" s="54"/>
      <c r="AY123" s="54"/>
      <c r="AZ123" s="54"/>
      <c r="BA123" s="55"/>
      <c r="BB123" s="53">
        <v>56</v>
      </c>
      <c r="BC123" s="54"/>
      <c r="BD123" s="54"/>
      <c r="BE123" s="54"/>
      <c r="BF123" s="55"/>
      <c r="BG123" s="53">
        <f t="shared" si="5"/>
        <v>116</v>
      </c>
      <c r="BH123" s="54"/>
      <c r="BI123" s="54"/>
      <c r="BJ123" s="54"/>
      <c r="BK123" s="54"/>
      <c r="BL123" s="55"/>
      <c r="BM123" s="53">
        <v>30</v>
      </c>
      <c r="BN123" s="54"/>
      <c r="BO123" s="54"/>
      <c r="BP123" s="54"/>
      <c r="BQ123" s="56"/>
    </row>
    <row r="124" spans="2:69" s="7" customFormat="1" ht="12" customHeight="1" x14ac:dyDescent="0.2">
      <c r="B124" s="62"/>
      <c r="C124" s="38"/>
      <c r="D124" s="38"/>
      <c r="E124" s="38"/>
      <c r="F124" s="38"/>
      <c r="G124" s="63"/>
      <c r="H124" s="57" t="s">
        <v>54</v>
      </c>
      <c r="I124" s="58"/>
      <c r="J124" s="58"/>
      <c r="K124" s="58"/>
      <c r="L124" s="58"/>
      <c r="M124" s="58"/>
      <c r="N124" s="59"/>
      <c r="O124" s="53">
        <v>83</v>
      </c>
      <c r="P124" s="54"/>
      <c r="Q124" s="54"/>
      <c r="R124" s="54"/>
      <c r="S124" s="55"/>
      <c r="T124" s="53">
        <v>89</v>
      </c>
      <c r="U124" s="54"/>
      <c r="V124" s="54"/>
      <c r="W124" s="54"/>
      <c r="X124" s="55"/>
      <c r="Y124" s="53">
        <f t="shared" si="7"/>
        <v>172</v>
      </c>
      <c r="Z124" s="54"/>
      <c r="AA124" s="54"/>
      <c r="AB124" s="54"/>
      <c r="AC124" s="54"/>
      <c r="AD124" s="55"/>
      <c r="AE124" s="53">
        <v>59</v>
      </c>
      <c r="AF124" s="54"/>
      <c r="AG124" s="54"/>
      <c r="AH124" s="54"/>
      <c r="AI124" s="55"/>
      <c r="AJ124" s="49"/>
      <c r="AK124" s="50"/>
      <c r="AL124" s="50"/>
      <c r="AM124" s="50"/>
      <c r="AN124" s="50"/>
      <c r="AO124" s="50"/>
      <c r="AP124" s="57" t="s">
        <v>53</v>
      </c>
      <c r="AQ124" s="58"/>
      <c r="AR124" s="58"/>
      <c r="AS124" s="58"/>
      <c r="AT124" s="58"/>
      <c r="AU124" s="58"/>
      <c r="AV124" s="59"/>
      <c r="AW124" s="53">
        <v>38</v>
      </c>
      <c r="AX124" s="54"/>
      <c r="AY124" s="54"/>
      <c r="AZ124" s="54"/>
      <c r="BA124" s="55"/>
      <c r="BB124" s="53">
        <v>49</v>
      </c>
      <c r="BC124" s="54"/>
      <c r="BD124" s="54"/>
      <c r="BE124" s="54"/>
      <c r="BF124" s="55"/>
      <c r="BG124" s="53">
        <f t="shared" si="5"/>
        <v>87</v>
      </c>
      <c r="BH124" s="54"/>
      <c r="BI124" s="54"/>
      <c r="BJ124" s="54"/>
      <c r="BK124" s="54"/>
      <c r="BL124" s="55"/>
      <c r="BM124" s="53">
        <v>38</v>
      </c>
      <c r="BN124" s="54"/>
      <c r="BO124" s="54"/>
      <c r="BP124" s="54"/>
      <c r="BQ124" s="56"/>
    </row>
    <row r="125" spans="2:69" s="7" customFormat="1" ht="12" customHeight="1" x14ac:dyDescent="0.2">
      <c r="B125" s="62"/>
      <c r="C125" s="38"/>
      <c r="D125" s="38"/>
      <c r="E125" s="38"/>
      <c r="F125" s="38"/>
      <c r="G125" s="63"/>
      <c r="H125" s="57" t="s">
        <v>52</v>
      </c>
      <c r="I125" s="58"/>
      <c r="J125" s="58"/>
      <c r="K125" s="58"/>
      <c r="L125" s="58"/>
      <c r="M125" s="58"/>
      <c r="N125" s="59"/>
      <c r="O125" s="53">
        <v>95</v>
      </c>
      <c r="P125" s="54"/>
      <c r="Q125" s="54"/>
      <c r="R125" s="54"/>
      <c r="S125" s="55"/>
      <c r="T125" s="53">
        <v>104</v>
      </c>
      <c r="U125" s="54"/>
      <c r="V125" s="54"/>
      <c r="W125" s="54"/>
      <c r="X125" s="55"/>
      <c r="Y125" s="53">
        <f t="shared" si="7"/>
        <v>199</v>
      </c>
      <c r="Z125" s="54"/>
      <c r="AA125" s="54"/>
      <c r="AB125" s="54"/>
      <c r="AC125" s="54"/>
      <c r="AD125" s="55"/>
      <c r="AE125" s="53">
        <v>62</v>
      </c>
      <c r="AF125" s="54"/>
      <c r="AG125" s="54"/>
      <c r="AH125" s="54"/>
      <c r="AI125" s="55"/>
      <c r="AJ125" s="49"/>
      <c r="AK125" s="50"/>
      <c r="AL125" s="50"/>
      <c r="AM125" s="50"/>
      <c r="AN125" s="50"/>
      <c r="AO125" s="50"/>
      <c r="AP125" s="57" t="s">
        <v>51</v>
      </c>
      <c r="AQ125" s="58"/>
      <c r="AR125" s="58"/>
      <c r="AS125" s="58"/>
      <c r="AT125" s="58"/>
      <c r="AU125" s="58"/>
      <c r="AV125" s="59"/>
      <c r="AW125" s="53">
        <v>30</v>
      </c>
      <c r="AX125" s="54"/>
      <c r="AY125" s="54"/>
      <c r="AZ125" s="54"/>
      <c r="BA125" s="55"/>
      <c r="BB125" s="53">
        <v>26</v>
      </c>
      <c r="BC125" s="54"/>
      <c r="BD125" s="54"/>
      <c r="BE125" s="54"/>
      <c r="BF125" s="55"/>
      <c r="BG125" s="53">
        <f t="shared" si="5"/>
        <v>56</v>
      </c>
      <c r="BH125" s="54"/>
      <c r="BI125" s="54"/>
      <c r="BJ125" s="54"/>
      <c r="BK125" s="54"/>
      <c r="BL125" s="55"/>
      <c r="BM125" s="53">
        <v>18</v>
      </c>
      <c r="BN125" s="54"/>
      <c r="BO125" s="54"/>
      <c r="BP125" s="54"/>
      <c r="BQ125" s="56"/>
    </row>
    <row r="126" spans="2:69" s="7" customFormat="1" ht="12" customHeight="1" x14ac:dyDescent="0.2">
      <c r="B126" s="62"/>
      <c r="C126" s="38"/>
      <c r="D126" s="38"/>
      <c r="E126" s="38"/>
      <c r="F126" s="38"/>
      <c r="G126" s="63"/>
      <c r="H126" s="57" t="s">
        <v>50</v>
      </c>
      <c r="I126" s="58"/>
      <c r="J126" s="58"/>
      <c r="K126" s="58"/>
      <c r="L126" s="58"/>
      <c r="M126" s="58"/>
      <c r="N126" s="59"/>
      <c r="O126" s="53">
        <v>102</v>
      </c>
      <c r="P126" s="54"/>
      <c r="Q126" s="54"/>
      <c r="R126" s="54"/>
      <c r="S126" s="55"/>
      <c r="T126" s="53">
        <v>111</v>
      </c>
      <c r="U126" s="54"/>
      <c r="V126" s="54"/>
      <c r="W126" s="54"/>
      <c r="X126" s="55"/>
      <c r="Y126" s="53">
        <f t="shared" si="7"/>
        <v>213</v>
      </c>
      <c r="Z126" s="54"/>
      <c r="AA126" s="54"/>
      <c r="AB126" s="54"/>
      <c r="AC126" s="54"/>
      <c r="AD126" s="55"/>
      <c r="AE126" s="53">
        <v>73</v>
      </c>
      <c r="AF126" s="54"/>
      <c r="AG126" s="54"/>
      <c r="AH126" s="54"/>
      <c r="AI126" s="55"/>
      <c r="AJ126" s="49"/>
      <c r="AK126" s="50"/>
      <c r="AL126" s="50"/>
      <c r="AM126" s="50"/>
      <c r="AN126" s="50"/>
      <c r="AO126" s="50"/>
      <c r="AP126" s="57" t="s">
        <v>49</v>
      </c>
      <c r="AQ126" s="58"/>
      <c r="AR126" s="58"/>
      <c r="AS126" s="58"/>
      <c r="AT126" s="58"/>
      <c r="AU126" s="58"/>
      <c r="AV126" s="59"/>
      <c r="AW126" s="53">
        <v>64</v>
      </c>
      <c r="AX126" s="54"/>
      <c r="AY126" s="54"/>
      <c r="AZ126" s="54"/>
      <c r="BA126" s="55"/>
      <c r="BB126" s="53">
        <v>68</v>
      </c>
      <c r="BC126" s="54"/>
      <c r="BD126" s="54"/>
      <c r="BE126" s="54"/>
      <c r="BF126" s="55"/>
      <c r="BG126" s="53">
        <f t="shared" si="5"/>
        <v>132</v>
      </c>
      <c r="BH126" s="54"/>
      <c r="BI126" s="54"/>
      <c r="BJ126" s="54"/>
      <c r="BK126" s="54"/>
      <c r="BL126" s="55"/>
      <c r="BM126" s="53">
        <v>41</v>
      </c>
      <c r="BN126" s="54"/>
      <c r="BO126" s="54"/>
      <c r="BP126" s="54"/>
      <c r="BQ126" s="56"/>
    </row>
    <row r="127" spans="2:69" s="7" customFormat="1" ht="12" customHeight="1" x14ac:dyDescent="0.2">
      <c r="B127" s="62"/>
      <c r="C127" s="38"/>
      <c r="D127" s="38"/>
      <c r="E127" s="38"/>
      <c r="F127" s="38"/>
      <c r="G127" s="63"/>
      <c r="H127" s="57" t="s">
        <v>48</v>
      </c>
      <c r="I127" s="58"/>
      <c r="J127" s="58"/>
      <c r="K127" s="58"/>
      <c r="L127" s="58"/>
      <c r="M127" s="58"/>
      <c r="N127" s="59"/>
      <c r="O127" s="53">
        <v>101</v>
      </c>
      <c r="P127" s="54"/>
      <c r="Q127" s="54"/>
      <c r="R127" s="54"/>
      <c r="S127" s="55"/>
      <c r="T127" s="53">
        <v>90</v>
      </c>
      <c r="U127" s="54"/>
      <c r="V127" s="54"/>
      <c r="W127" s="54"/>
      <c r="X127" s="55"/>
      <c r="Y127" s="53">
        <f t="shared" si="7"/>
        <v>191</v>
      </c>
      <c r="Z127" s="54"/>
      <c r="AA127" s="54"/>
      <c r="AB127" s="54"/>
      <c r="AC127" s="54"/>
      <c r="AD127" s="55"/>
      <c r="AE127" s="53">
        <v>56</v>
      </c>
      <c r="AF127" s="54"/>
      <c r="AG127" s="54"/>
      <c r="AH127" s="54"/>
      <c r="AI127" s="55"/>
      <c r="AJ127" s="49"/>
      <c r="AK127" s="50"/>
      <c r="AL127" s="50"/>
      <c r="AM127" s="50"/>
      <c r="AN127" s="50"/>
      <c r="AO127" s="50"/>
      <c r="AP127" s="57" t="s">
        <v>47</v>
      </c>
      <c r="AQ127" s="58"/>
      <c r="AR127" s="58"/>
      <c r="AS127" s="58"/>
      <c r="AT127" s="58"/>
      <c r="AU127" s="58"/>
      <c r="AV127" s="59"/>
      <c r="AW127" s="53">
        <v>103</v>
      </c>
      <c r="AX127" s="54"/>
      <c r="AY127" s="54"/>
      <c r="AZ127" s="54"/>
      <c r="BA127" s="55"/>
      <c r="BB127" s="53">
        <v>129</v>
      </c>
      <c r="BC127" s="54"/>
      <c r="BD127" s="54"/>
      <c r="BE127" s="54"/>
      <c r="BF127" s="55"/>
      <c r="BG127" s="53">
        <f t="shared" si="5"/>
        <v>232</v>
      </c>
      <c r="BH127" s="54"/>
      <c r="BI127" s="54"/>
      <c r="BJ127" s="54"/>
      <c r="BK127" s="54"/>
      <c r="BL127" s="55"/>
      <c r="BM127" s="53">
        <v>71</v>
      </c>
      <c r="BN127" s="54"/>
      <c r="BO127" s="54"/>
      <c r="BP127" s="54"/>
      <c r="BQ127" s="56"/>
    </row>
    <row r="128" spans="2:69" s="7" customFormat="1" ht="12" customHeight="1" x14ac:dyDescent="0.2">
      <c r="B128" s="62"/>
      <c r="C128" s="38"/>
      <c r="D128" s="38"/>
      <c r="E128" s="38"/>
      <c r="F128" s="38"/>
      <c r="G128" s="63"/>
      <c r="H128" s="57" t="s">
        <v>46</v>
      </c>
      <c r="I128" s="58"/>
      <c r="J128" s="58"/>
      <c r="K128" s="58"/>
      <c r="L128" s="58"/>
      <c r="M128" s="58"/>
      <c r="N128" s="59"/>
      <c r="O128" s="53">
        <v>79</v>
      </c>
      <c r="P128" s="54"/>
      <c r="Q128" s="54"/>
      <c r="R128" s="54"/>
      <c r="S128" s="55"/>
      <c r="T128" s="53">
        <v>74</v>
      </c>
      <c r="U128" s="54"/>
      <c r="V128" s="54"/>
      <c r="W128" s="54"/>
      <c r="X128" s="55"/>
      <c r="Y128" s="53">
        <f t="shared" si="7"/>
        <v>153</v>
      </c>
      <c r="Z128" s="54"/>
      <c r="AA128" s="54"/>
      <c r="AB128" s="54"/>
      <c r="AC128" s="54"/>
      <c r="AD128" s="55"/>
      <c r="AE128" s="53">
        <v>45</v>
      </c>
      <c r="AF128" s="54"/>
      <c r="AG128" s="54"/>
      <c r="AH128" s="54"/>
      <c r="AI128" s="55"/>
      <c r="AJ128" s="49"/>
      <c r="AK128" s="50"/>
      <c r="AL128" s="50"/>
      <c r="AM128" s="50"/>
      <c r="AN128" s="50"/>
      <c r="AO128" s="50"/>
      <c r="AP128" s="77" t="s">
        <v>45</v>
      </c>
      <c r="AQ128" s="78"/>
      <c r="AR128" s="78"/>
      <c r="AS128" s="78"/>
      <c r="AT128" s="78"/>
      <c r="AU128" s="78"/>
      <c r="AV128" s="79"/>
      <c r="AW128" s="74">
        <v>148</v>
      </c>
      <c r="AX128" s="75"/>
      <c r="AY128" s="75"/>
      <c r="AZ128" s="75"/>
      <c r="BA128" s="80"/>
      <c r="BB128" s="74">
        <v>152</v>
      </c>
      <c r="BC128" s="75"/>
      <c r="BD128" s="75"/>
      <c r="BE128" s="75"/>
      <c r="BF128" s="80"/>
      <c r="BG128" s="74">
        <f t="shared" si="5"/>
        <v>300</v>
      </c>
      <c r="BH128" s="75"/>
      <c r="BI128" s="75"/>
      <c r="BJ128" s="75"/>
      <c r="BK128" s="75"/>
      <c r="BL128" s="80"/>
      <c r="BM128" s="74">
        <v>86</v>
      </c>
      <c r="BN128" s="75"/>
      <c r="BO128" s="75"/>
      <c r="BP128" s="75"/>
      <c r="BQ128" s="76"/>
    </row>
    <row r="129" spans="1:77" s="7" customFormat="1" ht="12" customHeight="1" thickBot="1" x14ac:dyDescent="0.25">
      <c r="B129" s="62"/>
      <c r="C129" s="38"/>
      <c r="D129" s="38"/>
      <c r="E129" s="38"/>
      <c r="F129" s="38"/>
      <c r="G129" s="63"/>
      <c r="H129" s="57" t="s">
        <v>44</v>
      </c>
      <c r="I129" s="58"/>
      <c r="J129" s="58"/>
      <c r="K129" s="58"/>
      <c r="L129" s="58"/>
      <c r="M129" s="58"/>
      <c r="N129" s="59"/>
      <c r="O129" s="53">
        <v>32</v>
      </c>
      <c r="P129" s="54"/>
      <c r="Q129" s="54"/>
      <c r="R129" s="54"/>
      <c r="S129" s="55"/>
      <c r="T129" s="53">
        <v>28</v>
      </c>
      <c r="U129" s="54"/>
      <c r="V129" s="54"/>
      <c r="W129" s="54"/>
      <c r="X129" s="55"/>
      <c r="Y129" s="53">
        <f t="shared" si="7"/>
        <v>60</v>
      </c>
      <c r="Z129" s="54"/>
      <c r="AA129" s="54"/>
      <c r="AB129" s="54"/>
      <c r="AC129" s="54"/>
      <c r="AD129" s="55"/>
      <c r="AE129" s="53">
        <v>23</v>
      </c>
      <c r="AF129" s="54"/>
      <c r="AG129" s="54"/>
      <c r="AH129" s="54"/>
      <c r="AI129" s="55"/>
      <c r="AJ129" s="51"/>
      <c r="AK129" s="52"/>
      <c r="AL129" s="52"/>
      <c r="AM129" s="52"/>
      <c r="AN129" s="52"/>
      <c r="AO129" s="52"/>
      <c r="AP129" s="70" t="s">
        <v>0</v>
      </c>
      <c r="AQ129" s="71"/>
      <c r="AR129" s="71"/>
      <c r="AS129" s="71"/>
      <c r="AT129" s="71"/>
      <c r="AU129" s="71"/>
      <c r="AV129" s="72"/>
      <c r="AW129" s="67">
        <f>SUM(AW109:BA128)</f>
        <v>3526</v>
      </c>
      <c r="AX129" s="68"/>
      <c r="AY129" s="68"/>
      <c r="AZ129" s="68"/>
      <c r="BA129" s="73"/>
      <c r="BB129" s="67">
        <f>SUM(BB109:BF128)</f>
        <v>3972</v>
      </c>
      <c r="BC129" s="68"/>
      <c r="BD129" s="68"/>
      <c r="BE129" s="68"/>
      <c r="BF129" s="73"/>
      <c r="BG129" s="67">
        <f>SUM(BG109:BL128)</f>
        <v>7498</v>
      </c>
      <c r="BH129" s="68"/>
      <c r="BI129" s="68"/>
      <c r="BJ129" s="68"/>
      <c r="BK129" s="68"/>
      <c r="BL129" s="73"/>
      <c r="BM129" s="67">
        <f>SUM(BM109:BQ128)</f>
        <v>2834</v>
      </c>
      <c r="BN129" s="68"/>
      <c r="BO129" s="68"/>
      <c r="BP129" s="68"/>
      <c r="BQ129" s="69"/>
    </row>
    <row r="130" spans="1:77" s="7" customFormat="1" ht="12" customHeight="1" thickTop="1" thickBot="1" x14ac:dyDescent="0.25">
      <c r="B130" s="62"/>
      <c r="C130" s="38"/>
      <c r="D130" s="38"/>
      <c r="E130" s="38"/>
      <c r="F130" s="38"/>
      <c r="G130" s="63"/>
      <c r="H130" s="57" t="s">
        <v>43</v>
      </c>
      <c r="I130" s="58"/>
      <c r="J130" s="58"/>
      <c r="K130" s="58"/>
      <c r="L130" s="58"/>
      <c r="M130" s="58"/>
      <c r="N130" s="59"/>
      <c r="O130" s="53">
        <v>31</v>
      </c>
      <c r="P130" s="54"/>
      <c r="Q130" s="54"/>
      <c r="R130" s="54"/>
      <c r="S130" s="55"/>
      <c r="T130" s="53">
        <v>28</v>
      </c>
      <c r="U130" s="54"/>
      <c r="V130" s="54"/>
      <c r="W130" s="54"/>
      <c r="X130" s="55"/>
      <c r="Y130" s="53">
        <f t="shared" si="7"/>
        <v>59</v>
      </c>
      <c r="Z130" s="54"/>
      <c r="AA130" s="54"/>
      <c r="AB130" s="54"/>
      <c r="AC130" s="54"/>
      <c r="AD130" s="55"/>
      <c r="AE130" s="53">
        <v>23</v>
      </c>
      <c r="AF130" s="54"/>
      <c r="AG130" s="54"/>
      <c r="AH130" s="54"/>
      <c r="AI130" s="55"/>
      <c r="AJ130" s="112" t="s">
        <v>42</v>
      </c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4"/>
      <c r="AW130" s="108">
        <f>SUM(AW110:BA129)</f>
        <v>6850</v>
      </c>
      <c r="AX130" s="109"/>
      <c r="AY130" s="109"/>
      <c r="AZ130" s="109"/>
      <c r="BA130" s="110"/>
      <c r="BB130" s="108">
        <f>SUM(BB110:BF129)</f>
        <v>7710</v>
      </c>
      <c r="BC130" s="109"/>
      <c r="BD130" s="109"/>
      <c r="BE130" s="109"/>
      <c r="BF130" s="110"/>
      <c r="BG130" s="108">
        <f>SUM(BG110:BL129)</f>
        <v>14560</v>
      </c>
      <c r="BH130" s="109"/>
      <c r="BI130" s="109"/>
      <c r="BJ130" s="109"/>
      <c r="BK130" s="109"/>
      <c r="BL130" s="110"/>
      <c r="BM130" s="108">
        <f>SUM(BM110:BQ129)</f>
        <v>5509</v>
      </c>
      <c r="BN130" s="109"/>
      <c r="BO130" s="109"/>
      <c r="BP130" s="109"/>
      <c r="BQ130" s="111"/>
    </row>
    <row r="131" spans="1:77" s="7" customFormat="1" ht="12" customHeight="1" thickTop="1" x14ac:dyDescent="0.2">
      <c r="B131" s="62"/>
      <c r="C131" s="38"/>
      <c r="D131" s="38"/>
      <c r="E131" s="38"/>
      <c r="F131" s="38"/>
      <c r="G131" s="63"/>
      <c r="H131" s="57" t="s">
        <v>41</v>
      </c>
      <c r="I131" s="58"/>
      <c r="J131" s="58"/>
      <c r="K131" s="58"/>
      <c r="L131" s="58"/>
      <c r="M131" s="58"/>
      <c r="N131" s="59"/>
      <c r="O131" s="53">
        <v>32</v>
      </c>
      <c r="P131" s="54"/>
      <c r="Q131" s="54"/>
      <c r="R131" s="54"/>
      <c r="S131" s="55"/>
      <c r="T131" s="53">
        <v>35</v>
      </c>
      <c r="U131" s="54"/>
      <c r="V131" s="54"/>
      <c r="W131" s="54"/>
      <c r="X131" s="55"/>
      <c r="Y131" s="53">
        <f t="shared" si="7"/>
        <v>67</v>
      </c>
      <c r="Z131" s="54"/>
      <c r="AA131" s="54"/>
      <c r="AB131" s="54"/>
      <c r="AC131" s="54"/>
      <c r="AD131" s="55"/>
      <c r="AE131" s="53">
        <v>27</v>
      </c>
      <c r="AF131" s="54"/>
      <c r="AG131" s="54"/>
      <c r="AH131" s="54"/>
      <c r="AI131" s="55"/>
      <c r="AJ131" s="9"/>
      <c r="AK131" s="7" t="s">
        <v>40</v>
      </c>
      <c r="AP131" s="8"/>
      <c r="AR131" s="8"/>
      <c r="AS131" s="8"/>
      <c r="AT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77" s="7" customFormat="1" ht="12" customHeight="1" x14ac:dyDescent="0.2">
      <c r="B132" s="62"/>
      <c r="C132" s="38"/>
      <c r="D132" s="38"/>
      <c r="E132" s="38"/>
      <c r="F132" s="38"/>
      <c r="G132" s="63"/>
      <c r="H132" s="57" t="s">
        <v>39</v>
      </c>
      <c r="I132" s="58"/>
      <c r="J132" s="58"/>
      <c r="K132" s="58"/>
      <c r="L132" s="58"/>
      <c r="M132" s="58"/>
      <c r="N132" s="59"/>
      <c r="O132" s="53">
        <v>38</v>
      </c>
      <c r="P132" s="54"/>
      <c r="Q132" s="54"/>
      <c r="R132" s="54"/>
      <c r="S132" s="55"/>
      <c r="T132" s="53">
        <v>40</v>
      </c>
      <c r="U132" s="54"/>
      <c r="V132" s="54"/>
      <c r="W132" s="54"/>
      <c r="X132" s="55"/>
      <c r="Y132" s="53">
        <f t="shared" si="7"/>
        <v>78</v>
      </c>
      <c r="Z132" s="54"/>
      <c r="AA132" s="54"/>
      <c r="AB132" s="54"/>
      <c r="AC132" s="54"/>
      <c r="AD132" s="55"/>
      <c r="AE132" s="53">
        <v>31</v>
      </c>
      <c r="AF132" s="54"/>
      <c r="AG132" s="54"/>
      <c r="AH132" s="54"/>
      <c r="AI132" s="55"/>
      <c r="AJ132" s="9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77" s="7" customFormat="1" ht="12" customHeight="1" x14ac:dyDescent="0.2">
      <c r="B133" s="62"/>
      <c r="C133" s="38"/>
      <c r="D133" s="38"/>
      <c r="E133" s="38"/>
      <c r="F133" s="38"/>
      <c r="G133" s="63"/>
      <c r="H133" s="57" t="s">
        <v>38</v>
      </c>
      <c r="I133" s="58"/>
      <c r="J133" s="58"/>
      <c r="K133" s="58"/>
      <c r="L133" s="58"/>
      <c r="M133" s="58"/>
      <c r="N133" s="59"/>
      <c r="O133" s="53">
        <v>51</v>
      </c>
      <c r="P133" s="54"/>
      <c r="Q133" s="54"/>
      <c r="R133" s="54"/>
      <c r="S133" s="55"/>
      <c r="T133" s="53">
        <v>62</v>
      </c>
      <c r="U133" s="54"/>
      <c r="V133" s="54"/>
      <c r="W133" s="54"/>
      <c r="X133" s="55"/>
      <c r="Y133" s="53">
        <f t="shared" si="7"/>
        <v>113</v>
      </c>
      <c r="Z133" s="54"/>
      <c r="AA133" s="54"/>
      <c r="AB133" s="54"/>
      <c r="AC133" s="54"/>
      <c r="AD133" s="55"/>
      <c r="AE133" s="53">
        <v>31</v>
      </c>
      <c r="AF133" s="54"/>
      <c r="AG133" s="54"/>
      <c r="AH133" s="54"/>
      <c r="AI133" s="55"/>
      <c r="AJ133" s="9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77" s="7" customFormat="1" ht="12" customHeight="1" x14ac:dyDescent="0.2">
      <c r="B134" s="62"/>
      <c r="C134" s="38"/>
      <c r="D134" s="38"/>
      <c r="E134" s="38"/>
      <c r="F134" s="38"/>
      <c r="G134" s="63"/>
      <c r="H134" s="77" t="s">
        <v>37</v>
      </c>
      <c r="I134" s="78"/>
      <c r="J134" s="78"/>
      <c r="K134" s="78"/>
      <c r="L134" s="78"/>
      <c r="M134" s="78"/>
      <c r="N134" s="79"/>
      <c r="O134" s="74">
        <v>32</v>
      </c>
      <c r="P134" s="75"/>
      <c r="Q134" s="75"/>
      <c r="R134" s="75"/>
      <c r="S134" s="80"/>
      <c r="T134" s="74">
        <v>26</v>
      </c>
      <c r="U134" s="75"/>
      <c r="V134" s="75"/>
      <c r="W134" s="75"/>
      <c r="X134" s="80"/>
      <c r="Y134" s="74">
        <f t="shared" si="7"/>
        <v>58</v>
      </c>
      <c r="Z134" s="75"/>
      <c r="AA134" s="75"/>
      <c r="AB134" s="75"/>
      <c r="AC134" s="75"/>
      <c r="AD134" s="80"/>
      <c r="AE134" s="74">
        <v>17</v>
      </c>
      <c r="AF134" s="75"/>
      <c r="AG134" s="75"/>
      <c r="AH134" s="75"/>
      <c r="AI134" s="80"/>
      <c r="AJ134" s="9"/>
      <c r="AK134" s="8">
        <v>3</v>
      </c>
      <c r="AL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77" s="7" customFormat="1" ht="12" customHeight="1" thickBot="1" x14ac:dyDescent="0.25">
      <c r="B135" s="64"/>
      <c r="C135" s="65"/>
      <c r="D135" s="65"/>
      <c r="E135" s="65"/>
      <c r="F135" s="65"/>
      <c r="G135" s="66"/>
      <c r="H135" s="70" t="s">
        <v>0</v>
      </c>
      <c r="I135" s="71"/>
      <c r="J135" s="71"/>
      <c r="K135" s="71"/>
      <c r="L135" s="71"/>
      <c r="M135" s="71"/>
      <c r="N135" s="72"/>
      <c r="O135" s="67">
        <f>SUM(O120:S134)</f>
        <v>833</v>
      </c>
      <c r="P135" s="68"/>
      <c r="Q135" s="68"/>
      <c r="R135" s="68"/>
      <c r="S135" s="73"/>
      <c r="T135" s="67">
        <f>SUM(T120:X134)</f>
        <v>861</v>
      </c>
      <c r="U135" s="68"/>
      <c r="V135" s="68"/>
      <c r="W135" s="68"/>
      <c r="X135" s="73"/>
      <c r="Y135" s="67">
        <f>SUM(Y120:AD134)</f>
        <v>1694</v>
      </c>
      <c r="Z135" s="68"/>
      <c r="AA135" s="68"/>
      <c r="AB135" s="68"/>
      <c r="AC135" s="68"/>
      <c r="AD135" s="73"/>
      <c r="AE135" s="67">
        <f>SUM(AE120:AI134)</f>
        <v>553</v>
      </c>
      <c r="AF135" s="68"/>
      <c r="AG135" s="68"/>
      <c r="AH135" s="68"/>
      <c r="AI135" s="69"/>
      <c r="AJ135" s="9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77" s="7" customFormat="1" ht="12" customHeight="1" thickTop="1" x14ac:dyDescent="0.2">
      <c r="AW136" s="45"/>
      <c r="AX136" s="46"/>
      <c r="AY136" s="46"/>
      <c r="AZ136" s="46"/>
      <c r="BA136" s="46"/>
      <c r="BB136" s="45"/>
      <c r="BC136" s="46"/>
      <c r="BD136" s="46"/>
      <c r="BE136" s="46"/>
      <c r="BF136" s="46"/>
      <c r="BG136" s="45"/>
      <c r="BH136" s="46"/>
      <c r="BI136" s="46"/>
      <c r="BJ136" s="46"/>
      <c r="BK136" s="46"/>
      <c r="BL136" s="46"/>
      <c r="BM136" s="45"/>
      <c r="BN136" s="46"/>
      <c r="BO136" s="46"/>
      <c r="BP136" s="46"/>
      <c r="BQ136" s="46"/>
    </row>
    <row r="137" spans="1:77" ht="11.25" customHeight="1" x14ac:dyDescent="0.2">
      <c r="A137" s="5" t="s">
        <v>36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Y137" s="6" t="s">
        <v>35</v>
      </c>
    </row>
    <row r="138" spans="1:77" s="5" customFormat="1" ht="3.7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</row>
    <row r="139" spans="1:77" s="2" customFormat="1" ht="12" customHeight="1" x14ac:dyDescent="0.2">
      <c r="B139" s="41" t="s">
        <v>24</v>
      </c>
      <c r="C139" s="42"/>
      <c r="D139" s="42"/>
      <c r="E139" s="42"/>
      <c r="F139" s="42"/>
      <c r="G139" s="42"/>
      <c r="H139" s="42"/>
      <c r="I139" s="43"/>
      <c r="J139" s="43"/>
      <c r="K139" s="44"/>
      <c r="L139" s="40" t="s">
        <v>12</v>
      </c>
      <c r="M139" s="40"/>
      <c r="N139" s="40"/>
      <c r="O139" s="40"/>
      <c r="P139" s="40"/>
      <c r="Q139" s="40"/>
      <c r="R139" s="40" t="s">
        <v>34</v>
      </c>
      <c r="S139" s="40"/>
      <c r="T139" s="40"/>
      <c r="U139" s="40"/>
      <c r="V139" s="40"/>
      <c r="W139" s="40"/>
      <c r="X139" s="40" t="s">
        <v>33</v>
      </c>
      <c r="Y139" s="40"/>
      <c r="Z139" s="40"/>
      <c r="AA139" s="40"/>
      <c r="AB139" s="40"/>
      <c r="AC139" s="40"/>
      <c r="AD139" s="40" t="s">
        <v>32</v>
      </c>
      <c r="AE139" s="40"/>
      <c r="AF139" s="40"/>
      <c r="AG139" s="40"/>
      <c r="AH139" s="40"/>
      <c r="AI139" s="40"/>
      <c r="AJ139" s="40" t="s">
        <v>31</v>
      </c>
      <c r="AK139" s="40"/>
      <c r="AL139" s="40"/>
      <c r="AM139" s="40"/>
      <c r="AN139" s="40"/>
      <c r="AO139" s="40"/>
      <c r="AP139" s="40" t="s">
        <v>30</v>
      </c>
      <c r="AQ139" s="40"/>
      <c r="AR139" s="40"/>
      <c r="AS139" s="40"/>
      <c r="AT139" s="40"/>
      <c r="AU139" s="40"/>
      <c r="AV139" s="40" t="s">
        <v>29</v>
      </c>
      <c r="AW139" s="40"/>
      <c r="AX139" s="40"/>
      <c r="AY139" s="40"/>
      <c r="AZ139" s="40"/>
      <c r="BA139" s="40"/>
      <c r="BB139" s="40" t="s">
        <v>28</v>
      </c>
      <c r="BC139" s="40"/>
      <c r="BD139" s="40"/>
      <c r="BE139" s="40"/>
      <c r="BF139" s="40"/>
      <c r="BG139" s="40"/>
      <c r="BH139" s="40" t="s">
        <v>27</v>
      </c>
      <c r="BI139" s="40"/>
      <c r="BJ139" s="40"/>
      <c r="BK139" s="40"/>
      <c r="BL139" s="40"/>
      <c r="BM139" s="40"/>
      <c r="BN139" s="40" t="s">
        <v>26</v>
      </c>
      <c r="BO139" s="40"/>
      <c r="BP139" s="40"/>
      <c r="BQ139" s="40"/>
      <c r="BR139" s="40"/>
      <c r="BS139" s="40"/>
      <c r="BT139" s="40" t="s">
        <v>25</v>
      </c>
      <c r="BU139" s="40"/>
      <c r="BV139" s="40"/>
      <c r="BW139" s="40"/>
      <c r="BX139" s="40"/>
      <c r="BY139" s="40"/>
    </row>
    <row r="140" spans="1:77" s="2" customFormat="1" ht="12.75" customHeight="1" x14ac:dyDescent="0.2">
      <c r="B140" s="38" t="s">
        <v>12</v>
      </c>
      <c r="C140" s="38"/>
      <c r="D140" s="38"/>
      <c r="E140" s="38"/>
      <c r="F140" s="38"/>
      <c r="G140" s="38"/>
      <c r="H140" s="38"/>
      <c r="I140" s="36" t="s">
        <v>2</v>
      </c>
      <c r="J140" s="36"/>
      <c r="K140" s="36"/>
      <c r="L140" s="29">
        <f>L143+L146+L149+L152+L155+L158+L161+L164+L167</f>
        <v>23459</v>
      </c>
      <c r="M140" s="30"/>
      <c r="N140" s="30"/>
      <c r="O140" s="30"/>
      <c r="P140" s="30"/>
      <c r="Q140" s="31"/>
      <c r="R140" s="26">
        <f>R143+R146+R149+R152+R155+R158+R161+R164+R167</f>
        <v>1062</v>
      </c>
      <c r="S140" s="27"/>
      <c r="T140" s="27"/>
      <c r="U140" s="27"/>
      <c r="V140" s="27"/>
      <c r="W140" s="28"/>
      <c r="X140" s="26">
        <f>X143+X146+X149+X152+X155+X158+X161+X164+X167</f>
        <v>1184</v>
      </c>
      <c r="Y140" s="27"/>
      <c r="Z140" s="27"/>
      <c r="AA140" s="27"/>
      <c r="AB140" s="27"/>
      <c r="AC140" s="28"/>
      <c r="AD140" s="26">
        <f>AD143+AD146+AD149+AD152+AD155+AD158+AD161+AD164+AD167</f>
        <v>1234</v>
      </c>
      <c r="AE140" s="27"/>
      <c r="AF140" s="27"/>
      <c r="AG140" s="27"/>
      <c r="AH140" s="27"/>
      <c r="AI140" s="28"/>
      <c r="AJ140" s="26">
        <f>AJ143+AJ146+AJ149+AJ152+AJ155+AJ158+AJ161+AJ164+AJ167</f>
        <v>1270</v>
      </c>
      <c r="AK140" s="27"/>
      <c r="AL140" s="27"/>
      <c r="AM140" s="27"/>
      <c r="AN140" s="27"/>
      <c r="AO140" s="28"/>
      <c r="AP140" s="26">
        <f>AP143+AP146+AP149+AP152+AP155+AP158+AP161+AP164+AP167</f>
        <v>1127</v>
      </c>
      <c r="AQ140" s="27"/>
      <c r="AR140" s="27"/>
      <c r="AS140" s="27"/>
      <c r="AT140" s="27"/>
      <c r="AU140" s="28"/>
      <c r="AV140" s="26">
        <f>AV143+AV146+AV149+AV152+AV155+AV158+AV161+AV164+AV167</f>
        <v>1048</v>
      </c>
      <c r="AW140" s="27"/>
      <c r="AX140" s="27"/>
      <c r="AY140" s="27"/>
      <c r="AZ140" s="27"/>
      <c r="BA140" s="28"/>
      <c r="BB140" s="26">
        <f>BB143+BB146+BB149+BB152+BB155+BB158+BB161+BB164+BB167</f>
        <v>1310</v>
      </c>
      <c r="BC140" s="27"/>
      <c r="BD140" s="27"/>
      <c r="BE140" s="27"/>
      <c r="BF140" s="27"/>
      <c r="BG140" s="28"/>
      <c r="BH140" s="26">
        <f>BH143+BH146+BH149+BH152+BH155+BH158+BH161+BH164+BH167</f>
        <v>1440</v>
      </c>
      <c r="BI140" s="27"/>
      <c r="BJ140" s="27"/>
      <c r="BK140" s="27"/>
      <c r="BL140" s="27"/>
      <c r="BM140" s="28"/>
      <c r="BN140" s="26">
        <f>BN143+BN146+BN149+BN152+BN155+BN158+BN161+BN164+BN167</f>
        <v>1494</v>
      </c>
      <c r="BO140" s="27"/>
      <c r="BP140" s="27"/>
      <c r="BQ140" s="27"/>
      <c r="BR140" s="27"/>
      <c r="BS140" s="28"/>
      <c r="BT140" s="26">
        <f>BT143+BT146+BT149+BT152+BT155+BT158+BT161+BT164+BT167</f>
        <v>1450</v>
      </c>
      <c r="BU140" s="27"/>
      <c r="BV140" s="27"/>
      <c r="BW140" s="27"/>
      <c r="BX140" s="27"/>
      <c r="BY140" s="28"/>
    </row>
    <row r="141" spans="1:77" s="2" customFormat="1" ht="12.75" customHeight="1" x14ac:dyDescent="0.2">
      <c r="B141" s="38"/>
      <c r="C141" s="38"/>
      <c r="D141" s="38"/>
      <c r="E141" s="38"/>
      <c r="F141" s="38"/>
      <c r="G141" s="38"/>
      <c r="H141" s="38"/>
      <c r="I141" s="32" t="s">
        <v>1</v>
      </c>
      <c r="J141" s="32"/>
      <c r="K141" s="32"/>
      <c r="L141" s="23">
        <f>L144+L147+L150+L153+L156+L159+L162+L165+L168</f>
        <v>25898</v>
      </c>
      <c r="M141" s="24"/>
      <c r="N141" s="24"/>
      <c r="O141" s="24"/>
      <c r="P141" s="24"/>
      <c r="Q141" s="25"/>
      <c r="R141" s="20">
        <f>R144+R147+R150+R153+R156+R159+R162+R165+R168</f>
        <v>1015</v>
      </c>
      <c r="S141" s="21"/>
      <c r="T141" s="21"/>
      <c r="U141" s="21"/>
      <c r="V141" s="21"/>
      <c r="W141" s="22"/>
      <c r="X141" s="20">
        <f>X144+X147+X150+X153+X156+X159+X162+X165+X168</f>
        <v>1133</v>
      </c>
      <c r="Y141" s="21"/>
      <c r="Z141" s="21"/>
      <c r="AA141" s="21"/>
      <c r="AB141" s="21"/>
      <c r="AC141" s="22"/>
      <c r="AD141" s="20">
        <f>AD144+AD147+AD150+AD153+AD156+AD159+AD162+AD165+AD168</f>
        <v>1176</v>
      </c>
      <c r="AE141" s="21"/>
      <c r="AF141" s="21"/>
      <c r="AG141" s="21"/>
      <c r="AH141" s="21"/>
      <c r="AI141" s="22"/>
      <c r="AJ141" s="20">
        <f>AJ144+AJ147+AJ150+AJ153+AJ156+AJ159+AJ162+AJ165+AJ168</f>
        <v>1209</v>
      </c>
      <c r="AK141" s="21"/>
      <c r="AL141" s="21"/>
      <c r="AM141" s="21"/>
      <c r="AN141" s="21"/>
      <c r="AO141" s="22"/>
      <c r="AP141" s="20">
        <f>AP144+AP147+AP150+AP153+AP156+AP159+AP162+AP165+AP168</f>
        <v>1088</v>
      </c>
      <c r="AQ141" s="21"/>
      <c r="AR141" s="21"/>
      <c r="AS141" s="21"/>
      <c r="AT141" s="21"/>
      <c r="AU141" s="22"/>
      <c r="AV141" s="20">
        <f>AV144+AV147+AV150+AV153+AV156+AV159+AV162+AV165+AV168</f>
        <v>1079</v>
      </c>
      <c r="AW141" s="21"/>
      <c r="AX141" s="21"/>
      <c r="AY141" s="21"/>
      <c r="AZ141" s="21"/>
      <c r="BA141" s="22"/>
      <c r="BB141" s="20">
        <f>BB144+BB147+BB150+BB153+BB156+BB159+BB162+BB165+BB168</f>
        <v>1283</v>
      </c>
      <c r="BC141" s="21"/>
      <c r="BD141" s="21"/>
      <c r="BE141" s="21"/>
      <c r="BF141" s="21"/>
      <c r="BG141" s="22"/>
      <c r="BH141" s="20">
        <f>BH144+BH147+BH150+BH153+BH156+BH159+BH162+BH165+BH168</f>
        <v>1455</v>
      </c>
      <c r="BI141" s="21"/>
      <c r="BJ141" s="21"/>
      <c r="BK141" s="21"/>
      <c r="BL141" s="21"/>
      <c r="BM141" s="22"/>
      <c r="BN141" s="20">
        <f>BN144+BN147+BN150+BN153+BN156+BN159+BN162+BN165+BN168</f>
        <v>1537</v>
      </c>
      <c r="BO141" s="21"/>
      <c r="BP141" s="21"/>
      <c r="BQ141" s="21"/>
      <c r="BR141" s="21"/>
      <c r="BS141" s="22"/>
      <c r="BT141" s="20">
        <f>BT144+BT147+BT150+BT153+BT156+BT159+BT162+BT165+BT168</f>
        <v>1474</v>
      </c>
      <c r="BU141" s="21"/>
      <c r="BV141" s="21"/>
      <c r="BW141" s="21"/>
      <c r="BX141" s="21"/>
      <c r="BY141" s="22"/>
    </row>
    <row r="142" spans="1:77" s="2" customFormat="1" ht="12.75" customHeight="1" x14ac:dyDescent="0.2">
      <c r="B142" s="37"/>
      <c r="C142" s="37"/>
      <c r="D142" s="37"/>
      <c r="E142" s="37"/>
      <c r="F142" s="37"/>
      <c r="G142" s="37"/>
      <c r="H142" s="37"/>
      <c r="I142" s="37" t="s">
        <v>0</v>
      </c>
      <c r="J142" s="37"/>
      <c r="K142" s="37"/>
      <c r="L142" s="33">
        <f>SUM(L140:Q141)</f>
        <v>49357</v>
      </c>
      <c r="M142" s="34"/>
      <c r="N142" s="34"/>
      <c r="O142" s="34"/>
      <c r="P142" s="34"/>
      <c r="Q142" s="35"/>
      <c r="R142" s="33">
        <f>SUM(R140:W141)</f>
        <v>2077</v>
      </c>
      <c r="S142" s="34"/>
      <c r="T142" s="34"/>
      <c r="U142" s="34"/>
      <c r="V142" s="34"/>
      <c r="W142" s="35"/>
      <c r="X142" s="33">
        <f>SUM(X140:AC141)</f>
        <v>2317</v>
      </c>
      <c r="Y142" s="34"/>
      <c r="Z142" s="34"/>
      <c r="AA142" s="34"/>
      <c r="AB142" s="34"/>
      <c r="AC142" s="35"/>
      <c r="AD142" s="33">
        <f>SUM(AD140:AI141)</f>
        <v>2410</v>
      </c>
      <c r="AE142" s="34"/>
      <c r="AF142" s="34"/>
      <c r="AG142" s="34"/>
      <c r="AH142" s="34"/>
      <c r="AI142" s="35"/>
      <c r="AJ142" s="33">
        <f>SUM(AJ140:AO141)</f>
        <v>2479</v>
      </c>
      <c r="AK142" s="34"/>
      <c r="AL142" s="34"/>
      <c r="AM142" s="34"/>
      <c r="AN142" s="34"/>
      <c r="AO142" s="35"/>
      <c r="AP142" s="33">
        <f>SUM(AP140:AU141)</f>
        <v>2215</v>
      </c>
      <c r="AQ142" s="34"/>
      <c r="AR142" s="34"/>
      <c r="AS142" s="34"/>
      <c r="AT142" s="34"/>
      <c r="AU142" s="35"/>
      <c r="AV142" s="33">
        <f>SUM(AV140:BA141)</f>
        <v>2127</v>
      </c>
      <c r="AW142" s="34"/>
      <c r="AX142" s="34"/>
      <c r="AY142" s="34"/>
      <c r="AZ142" s="34"/>
      <c r="BA142" s="35"/>
      <c r="BB142" s="33">
        <f>SUM(BB140:BG141)</f>
        <v>2593</v>
      </c>
      <c r="BC142" s="34"/>
      <c r="BD142" s="34"/>
      <c r="BE142" s="34"/>
      <c r="BF142" s="34"/>
      <c r="BG142" s="35"/>
      <c r="BH142" s="33">
        <f>SUM(BH140:BM141)</f>
        <v>2895</v>
      </c>
      <c r="BI142" s="34"/>
      <c r="BJ142" s="34"/>
      <c r="BK142" s="34"/>
      <c r="BL142" s="34"/>
      <c r="BM142" s="35"/>
      <c r="BN142" s="33">
        <f>SUM(BN140:BS141)</f>
        <v>3031</v>
      </c>
      <c r="BO142" s="34"/>
      <c r="BP142" s="34"/>
      <c r="BQ142" s="34"/>
      <c r="BR142" s="34"/>
      <c r="BS142" s="35"/>
      <c r="BT142" s="33">
        <f>SUM(BT140:BY141)</f>
        <v>2924</v>
      </c>
      <c r="BU142" s="34"/>
      <c r="BV142" s="34"/>
      <c r="BW142" s="34"/>
      <c r="BX142" s="34"/>
      <c r="BY142" s="35"/>
    </row>
    <row r="143" spans="1:77" s="2" customFormat="1" ht="12.75" customHeight="1" x14ac:dyDescent="0.2">
      <c r="B143" s="38" t="s">
        <v>11</v>
      </c>
      <c r="C143" s="38"/>
      <c r="D143" s="38"/>
      <c r="E143" s="38"/>
      <c r="F143" s="38"/>
      <c r="G143" s="38"/>
      <c r="H143" s="38"/>
      <c r="I143" s="36" t="s">
        <v>2</v>
      </c>
      <c r="J143" s="36"/>
      <c r="K143" s="36"/>
      <c r="L143" s="29">
        <f>SUM(BH175:BY175)</f>
        <v>7782</v>
      </c>
      <c r="M143" s="30"/>
      <c r="N143" s="30"/>
      <c r="O143" s="30"/>
      <c r="P143" s="30"/>
      <c r="Q143" s="31"/>
      <c r="R143" s="26">
        <v>400</v>
      </c>
      <c r="S143" s="27"/>
      <c r="T143" s="27"/>
      <c r="U143" s="27"/>
      <c r="V143" s="27"/>
      <c r="W143" s="28"/>
      <c r="X143" s="26">
        <v>426</v>
      </c>
      <c r="Y143" s="27"/>
      <c r="Z143" s="27"/>
      <c r="AA143" s="27"/>
      <c r="AB143" s="27"/>
      <c r="AC143" s="28"/>
      <c r="AD143" s="26">
        <v>399</v>
      </c>
      <c r="AE143" s="27"/>
      <c r="AF143" s="27"/>
      <c r="AG143" s="27"/>
      <c r="AH143" s="27"/>
      <c r="AI143" s="28"/>
      <c r="AJ143" s="26">
        <v>456</v>
      </c>
      <c r="AK143" s="27"/>
      <c r="AL143" s="27"/>
      <c r="AM143" s="27"/>
      <c r="AN143" s="27"/>
      <c r="AO143" s="28"/>
      <c r="AP143" s="26">
        <v>406</v>
      </c>
      <c r="AQ143" s="27"/>
      <c r="AR143" s="27"/>
      <c r="AS143" s="27"/>
      <c r="AT143" s="27"/>
      <c r="AU143" s="28"/>
      <c r="AV143" s="26">
        <v>414</v>
      </c>
      <c r="AW143" s="27"/>
      <c r="AX143" s="27"/>
      <c r="AY143" s="27"/>
      <c r="AZ143" s="27"/>
      <c r="BA143" s="28"/>
      <c r="BB143" s="26">
        <v>489</v>
      </c>
      <c r="BC143" s="27"/>
      <c r="BD143" s="27"/>
      <c r="BE143" s="27"/>
      <c r="BF143" s="27"/>
      <c r="BG143" s="28"/>
      <c r="BH143" s="26">
        <v>525</v>
      </c>
      <c r="BI143" s="27"/>
      <c r="BJ143" s="27"/>
      <c r="BK143" s="27"/>
      <c r="BL143" s="27"/>
      <c r="BM143" s="28"/>
      <c r="BN143" s="26">
        <v>565</v>
      </c>
      <c r="BO143" s="27"/>
      <c r="BP143" s="27"/>
      <c r="BQ143" s="27"/>
      <c r="BR143" s="27"/>
      <c r="BS143" s="28"/>
      <c r="BT143" s="26">
        <v>526</v>
      </c>
      <c r="BU143" s="27"/>
      <c r="BV143" s="27"/>
      <c r="BW143" s="27"/>
      <c r="BX143" s="27"/>
      <c r="BY143" s="28"/>
    </row>
    <row r="144" spans="1:77" s="2" customFormat="1" ht="12.75" customHeight="1" x14ac:dyDescent="0.2">
      <c r="B144" s="38"/>
      <c r="C144" s="38"/>
      <c r="D144" s="38"/>
      <c r="E144" s="38"/>
      <c r="F144" s="38"/>
      <c r="G144" s="38"/>
      <c r="H144" s="38"/>
      <c r="I144" s="32" t="s">
        <v>1</v>
      </c>
      <c r="J144" s="32"/>
      <c r="K144" s="32"/>
      <c r="L144" s="23">
        <f>SUM(BH176:BY176)</f>
        <v>8620</v>
      </c>
      <c r="M144" s="24"/>
      <c r="N144" s="24"/>
      <c r="O144" s="24"/>
      <c r="P144" s="24"/>
      <c r="Q144" s="25"/>
      <c r="R144" s="20">
        <v>390</v>
      </c>
      <c r="S144" s="21"/>
      <c r="T144" s="21"/>
      <c r="U144" s="21"/>
      <c r="V144" s="21"/>
      <c r="W144" s="22"/>
      <c r="X144" s="20">
        <v>386</v>
      </c>
      <c r="Y144" s="21"/>
      <c r="Z144" s="21"/>
      <c r="AA144" s="21"/>
      <c r="AB144" s="21"/>
      <c r="AC144" s="22"/>
      <c r="AD144" s="20">
        <v>430</v>
      </c>
      <c r="AE144" s="21"/>
      <c r="AF144" s="21"/>
      <c r="AG144" s="21"/>
      <c r="AH144" s="21"/>
      <c r="AI144" s="22"/>
      <c r="AJ144" s="20">
        <v>432</v>
      </c>
      <c r="AK144" s="21"/>
      <c r="AL144" s="21"/>
      <c r="AM144" s="21"/>
      <c r="AN144" s="21"/>
      <c r="AO144" s="22"/>
      <c r="AP144" s="20">
        <v>383</v>
      </c>
      <c r="AQ144" s="21"/>
      <c r="AR144" s="21"/>
      <c r="AS144" s="21"/>
      <c r="AT144" s="21"/>
      <c r="AU144" s="22"/>
      <c r="AV144" s="20">
        <v>424</v>
      </c>
      <c r="AW144" s="21"/>
      <c r="AX144" s="21"/>
      <c r="AY144" s="21"/>
      <c r="AZ144" s="21"/>
      <c r="BA144" s="22"/>
      <c r="BB144" s="20">
        <v>463</v>
      </c>
      <c r="BC144" s="21"/>
      <c r="BD144" s="21"/>
      <c r="BE144" s="21"/>
      <c r="BF144" s="21"/>
      <c r="BG144" s="22"/>
      <c r="BH144" s="20">
        <v>567</v>
      </c>
      <c r="BI144" s="21"/>
      <c r="BJ144" s="21"/>
      <c r="BK144" s="21"/>
      <c r="BL144" s="21"/>
      <c r="BM144" s="22"/>
      <c r="BN144" s="20">
        <v>576</v>
      </c>
      <c r="BO144" s="21"/>
      <c r="BP144" s="21"/>
      <c r="BQ144" s="21"/>
      <c r="BR144" s="21"/>
      <c r="BS144" s="22"/>
      <c r="BT144" s="20">
        <v>547</v>
      </c>
      <c r="BU144" s="21"/>
      <c r="BV144" s="21"/>
      <c r="BW144" s="21"/>
      <c r="BX144" s="21"/>
      <c r="BY144" s="22"/>
    </row>
    <row r="145" spans="2:77" s="2" customFormat="1" ht="12.75" customHeight="1" x14ac:dyDescent="0.2">
      <c r="B145" s="37"/>
      <c r="C145" s="37"/>
      <c r="D145" s="37"/>
      <c r="E145" s="37"/>
      <c r="F145" s="37"/>
      <c r="G145" s="37"/>
      <c r="H145" s="37"/>
      <c r="I145" s="37" t="s">
        <v>0</v>
      </c>
      <c r="J145" s="37"/>
      <c r="K145" s="37"/>
      <c r="L145" s="33">
        <f>SUM(L143:Q144)</f>
        <v>16402</v>
      </c>
      <c r="M145" s="34"/>
      <c r="N145" s="34"/>
      <c r="O145" s="34"/>
      <c r="P145" s="34"/>
      <c r="Q145" s="35"/>
      <c r="R145" s="33">
        <f>SUM(R143:W144)</f>
        <v>790</v>
      </c>
      <c r="S145" s="34"/>
      <c r="T145" s="34"/>
      <c r="U145" s="34"/>
      <c r="V145" s="34"/>
      <c r="W145" s="35"/>
      <c r="X145" s="33">
        <f>SUM(X143:AC144)</f>
        <v>812</v>
      </c>
      <c r="Y145" s="34"/>
      <c r="Z145" s="34"/>
      <c r="AA145" s="34"/>
      <c r="AB145" s="34"/>
      <c r="AC145" s="35"/>
      <c r="AD145" s="33">
        <f>SUM(AD143:AI144)</f>
        <v>829</v>
      </c>
      <c r="AE145" s="34"/>
      <c r="AF145" s="34"/>
      <c r="AG145" s="34"/>
      <c r="AH145" s="34"/>
      <c r="AI145" s="35"/>
      <c r="AJ145" s="33">
        <f>SUM(AJ143:AO144)</f>
        <v>888</v>
      </c>
      <c r="AK145" s="34"/>
      <c r="AL145" s="34"/>
      <c r="AM145" s="34"/>
      <c r="AN145" s="34"/>
      <c r="AO145" s="35"/>
      <c r="AP145" s="33">
        <f>SUM(AP143:AU144)</f>
        <v>789</v>
      </c>
      <c r="AQ145" s="34"/>
      <c r="AR145" s="34"/>
      <c r="AS145" s="34"/>
      <c r="AT145" s="34"/>
      <c r="AU145" s="35"/>
      <c r="AV145" s="33">
        <f>SUM(AV143:BA144)</f>
        <v>838</v>
      </c>
      <c r="AW145" s="34"/>
      <c r="AX145" s="34"/>
      <c r="AY145" s="34"/>
      <c r="AZ145" s="34"/>
      <c r="BA145" s="35"/>
      <c r="BB145" s="33">
        <f>SUM(BB143:BG144)</f>
        <v>952</v>
      </c>
      <c r="BC145" s="34"/>
      <c r="BD145" s="34"/>
      <c r="BE145" s="34"/>
      <c r="BF145" s="34"/>
      <c r="BG145" s="35"/>
      <c r="BH145" s="33">
        <f>SUM(BH143:BM144)</f>
        <v>1092</v>
      </c>
      <c r="BI145" s="34"/>
      <c r="BJ145" s="34"/>
      <c r="BK145" s="34"/>
      <c r="BL145" s="34"/>
      <c r="BM145" s="35"/>
      <c r="BN145" s="33">
        <f>SUM(BN143:BS144)</f>
        <v>1141</v>
      </c>
      <c r="BO145" s="34"/>
      <c r="BP145" s="34"/>
      <c r="BQ145" s="34"/>
      <c r="BR145" s="34"/>
      <c r="BS145" s="35"/>
      <c r="BT145" s="33">
        <f>SUM(BT143:BY144)</f>
        <v>1073</v>
      </c>
      <c r="BU145" s="34"/>
      <c r="BV145" s="34"/>
      <c r="BW145" s="34"/>
      <c r="BX145" s="34"/>
      <c r="BY145" s="35"/>
    </row>
    <row r="146" spans="2:77" s="2" customFormat="1" ht="12.75" customHeight="1" x14ac:dyDescent="0.2">
      <c r="B146" s="38" t="s">
        <v>10</v>
      </c>
      <c r="C146" s="38"/>
      <c r="D146" s="38"/>
      <c r="E146" s="38"/>
      <c r="F146" s="38"/>
      <c r="G146" s="38"/>
      <c r="H146" s="38"/>
      <c r="I146" s="36" t="s">
        <v>2</v>
      </c>
      <c r="J146" s="36"/>
      <c r="K146" s="36"/>
      <c r="L146" s="29">
        <f>SUM(BH178:BY178)</f>
        <v>1212</v>
      </c>
      <c r="M146" s="30"/>
      <c r="N146" s="30"/>
      <c r="O146" s="30"/>
      <c r="P146" s="30"/>
      <c r="Q146" s="31"/>
      <c r="R146" s="26">
        <v>55</v>
      </c>
      <c r="S146" s="27"/>
      <c r="T146" s="27"/>
      <c r="U146" s="27"/>
      <c r="V146" s="27"/>
      <c r="W146" s="28"/>
      <c r="X146" s="26">
        <v>57</v>
      </c>
      <c r="Y146" s="27"/>
      <c r="Z146" s="27"/>
      <c r="AA146" s="27"/>
      <c r="AB146" s="27"/>
      <c r="AC146" s="28"/>
      <c r="AD146" s="26">
        <v>56</v>
      </c>
      <c r="AE146" s="27"/>
      <c r="AF146" s="27"/>
      <c r="AG146" s="27"/>
      <c r="AH146" s="27"/>
      <c r="AI146" s="28"/>
      <c r="AJ146" s="26">
        <v>44</v>
      </c>
      <c r="AK146" s="27"/>
      <c r="AL146" s="27"/>
      <c r="AM146" s="27"/>
      <c r="AN146" s="27"/>
      <c r="AO146" s="28"/>
      <c r="AP146" s="26">
        <v>46</v>
      </c>
      <c r="AQ146" s="27"/>
      <c r="AR146" s="27"/>
      <c r="AS146" s="27"/>
      <c r="AT146" s="27"/>
      <c r="AU146" s="28"/>
      <c r="AV146" s="26">
        <v>44</v>
      </c>
      <c r="AW146" s="27"/>
      <c r="AX146" s="27"/>
      <c r="AY146" s="27"/>
      <c r="AZ146" s="27"/>
      <c r="BA146" s="28"/>
      <c r="BB146" s="26">
        <v>52</v>
      </c>
      <c r="BC146" s="27"/>
      <c r="BD146" s="27"/>
      <c r="BE146" s="27"/>
      <c r="BF146" s="27"/>
      <c r="BG146" s="28"/>
      <c r="BH146" s="26">
        <v>83</v>
      </c>
      <c r="BI146" s="27"/>
      <c r="BJ146" s="27"/>
      <c r="BK146" s="27"/>
      <c r="BL146" s="27"/>
      <c r="BM146" s="28"/>
      <c r="BN146" s="26">
        <v>82</v>
      </c>
      <c r="BO146" s="27"/>
      <c r="BP146" s="27"/>
      <c r="BQ146" s="27"/>
      <c r="BR146" s="27"/>
      <c r="BS146" s="28"/>
      <c r="BT146" s="26">
        <v>56</v>
      </c>
      <c r="BU146" s="27"/>
      <c r="BV146" s="27"/>
      <c r="BW146" s="27"/>
      <c r="BX146" s="27"/>
      <c r="BY146" s="28"/>
    </row>
    <row r="147" spans="2:77" s="2" customFormat="1" ht="12.75" customHeight="1" x14ac:dyDescent="0.2">
      <c r="B147" s="38"/>
      <c r="C147" s="38"/>
      <c r="D147" s="38"/>
      <c r="E147" s="38"/>
      <c r="F147" s="38"/>
      <c r="G147" s="38"/>
      <c r="H147" s="38"/>
      <c r="I147" s="32" t="s">
        <v>1</v>
      </c>
      <c r="J147" s="32"/>
      <c r="K147" s="32"/>
      <c r="L147" s="23">
        <f>SUM(BH179:BY179)</f>
        <v>1361</v>
      </c>
      <c r="M147" s="24"/>
      <c r="N147" s="24"/>
      <c r="O147" s="24"/>
      <c r="P147" s="24"/>
      <c r="Q147" s="25"/>
      <c r="R147" s="20">
        <v>42</v>
      </c>
      <c r="S147" s="21"/>
      <c r="T147" s="21"/>
      <c r="U147" s="21"/>
      <c r="V147" s="21"/>
      <c r="W147" s="22"/>
      <c r="X147" s="20">
        <v>63</v>
      </c>
      <c r="Y147" s="21"/>
      <c r="Z147" s="21"/>
      <c r="AA147" s="21"/>
      <c r="AB147" s="21"/>
      <c r="AC147" s="22"/>
      <c r="AD147" s="20">
        <v>40</v>
      </c>
      <c r="AE147" s="21"/>
      <c r="AF147" s="21"/>
      <c r="AG147" s="21"/>
      <c r="AH147" s="21"/>
      <c r="AI147" s="22"/>
      <c r="AJ147" s="20">
        <v>37</v>
      </c>
      <c r="AK147" s="21"/>
      <c r="AL147" s="21"/>
      <c r="AM147" s="21"/>
      <c r="AN147" s="21"/>
      <c r="AO147" s="22"/>
      <c r="AP147" s="20">
        <v>58</v>
      </c>
      <c r="AQ147" s="21"/>
      <c r="AR147" s="21"/>
      <c r="AS147" s="21"/>
      <c r="AT147" s="21"/>
      <c r="AU147" s="22"/>
      <c r="AV147" s="20">
        <v>54</v>
      </c>
      <c r="AW147" s="21"/>
      <c r="AX147" s="21"/>
      <c r="AY147" s="21"/>
      <c r="AZ147" s="21"/>
      <c r="BA147" s="22"/>
      <c r="BB147" s="20">
        <v>74</v>
      </c>
      <c r="BC147" s="21"/>
      <c r="BD147" s="21"/>
      <c r="BE147" s="21"/>
      <c r="BF147" s="21"/>
      <c r="BG147" s="22"/>
      <c r="BH147" s="20">
        <v>71</v>
      </c>
      <c r="BI147" s="21"/>
      <c r="BJ147" s="21"/>
      <c r="BK147" s="21"/>
      <c r="BL147" s="21"/>
      <c r="BM147" s="22"/>
      <c r="BN147" s="20">
        <v>62</v>
      </c>
      <c r="BO147" s="21"/>
      <c r="BP147" s="21"/>
      <c r="BQ147" s="21"/>
      <c r="BR147" s="21"/>
      <c r="BS147" s="22"/>
      <c r="BT147" s="20">
        <v>58</v>
      </c>
      <c r="BU147" s="21"/>
      <c r="BV147" s="21"/>
      <c r="BW147" s="21"/>
      <c r="BX147" s="21"/>
      <c r="BY147" s="22"/>
    </row>
    <row r="148" spans="2:77" s="2" customFormat="1" ht="12.75" customHeight="1" x14ac:dyDescent="0.2">
      <c r="B148" s="37"/>
      <c r="C148" s="37"/>
      <c r="D148" s="37"/>
      <c r="E148" s="37"/>
      <c r="F148" s="37"/>
      <c r="G148" s="37"/>
      <c r="H148" s="37"/>
      <c r="I148" s="37" t="s">
        <v>0</v>
      </c>
      <c r="J148" s="37"/>
      <c r="K148" s="37"/>
      <c r="L148" s="33">
        <f>SUM(L146:Q147)</f>
        <v>2573</v>
      </c>
      <c r="M148" s="34"/>
      <c r="N148" s="34"/>
      <c r="O148" s="34"/>
      <c r="P148" s="34"/>
      <c r="Q148" s="35"/>
      <c r="R148" s="33">
        <f>SUM(R146:W147)</f>
        <v>97</v>
      </c>
      <c r="S148" s="34"/>
      <c r="T148" s="34"/>
      <c r="U148" s="34"/>
      <c r="V148" s="34"/>
      <c r="W148" s="35"/>
      <c r="X148" s="33">
        <f>SUM(X146:AC147)</f>
        <v>120</v>
      </c>
      <c r="Y148" s="34"/>
      <c r="Z148" s="34"/>
      <c r="AA148" s="34"/>
      <c r="AB148" s="34"/>
      <c r="AC148" s="35"/>
      <c r="AD148" s="33">
        <f>SUM(AD146:AI147)</f>
        <v>96</v>
      </c>
      <c r="AE148" s="34"/>
      <c r="AF148" s="34"/>
      <c r="AG148" s="34"/>
      <c r="AH148" s="34"/>
      <c r="AI148" s="35"/>
      <c r="AJ148" s="33">
        <f>SUM(AJ146:AO147)</f>
        <v>81</v>
      </c>
      <c r="AK148" s="34"/>
      <c r="AL148" s="34"/>
      <c r="AM148" s="34"/>
      <c r="AN148" s="34"/>
      <c r="AO148" s="35"/>
      <c r="AP148" s="33">
        <f>SUM(AP146:AU147)</f>
        <v>104</v>
      </c>
      <c r="AQ148" s="34"/>
      <c r="AR148" s="34"/>
      <c r="AS148" s="34"/>
      <c r="AT148" s="34"/>
      <c r="AU148" s="35"/>
      <c r="AV148" s="33">
        <f>SUM(AV146:BA147)</f>
        <v>98</v>
      </c>
      <c r="AW148" s="34"/>
      <c r="AX148" s="34"/>
      <c r="AY148" s="34"/>
      <c r="AZ148" s="34"/>
      <c r="BA148" s="35"/>
      <c r="BB148" s="33">
        <f>SUM(BB146:BG147)</f>
        <v>126</v>
      </c>
      <c r="BC148" s="34"/>
      <c r="BD148" s="34"/>
      <c r="BE148" s="34"/>
      <c r="BF148" s="34"/>
      <c r="BG148" s="35"/>
      <c r="BH148" s="33">
        <f>SUM(BH146:BM147)</f>
        <v>154</v>
      </c>
      <c r="BI148" s="34"/>
      <c r="BJ148" s="34"/>
      <c r="BK148" s="34"/>
      <c r="BL148" s="34"/>
      <c r="BM148" s="35"/>
      <c r="BN148" s="33">
        <f>SUM(BN146:BS147)</f>
        <v>144</v>
      </c>
      <c r="BO148" s="34"/>
      <c r="BP148" s="34"/>
      <c r="BQ148" s="34"/>
      <c r="BR148" s="34"/>
      <c r="BS148" s="35"/>
      <c r="BT148" s="33">
        <f>SUM(BT146:BY147)</f>
        <v>114</v>
      </c>
      <c r="BU148" s="34"/>
      <c r="BV148" s="34"/>
      <c r="BW148" s="34"/>
      <c r="BX148" s="34"/>
      <c r="BY148" s="35"/>
    </row>
    <row r="149" spans="2:77" s="2" customFormat="1" ht="12.75" customHeight="1" x14ac:dyDescent="0.2">
      <c r="B149" s="38" t="s">
        <v>9</v>
      </c>
      <c r="C149" s="38"/>
      <c r="D149" s="38"/>
      <c r="E149" s="38"/>
      <c r="F149" s="38"/>
      <c r="G149" s="38"/>
      <c r="H149" s="38"/>
      <c r="I149" s="36" t="s">
        <v>2</v>
      </c>
      <c r="J149" s="36"/>
      <c r="K149" s="36"/>
      <c r="L149" s="29">
        <f>SUM(BH181:BY181)</f>
        <v>2859</v>
      </c>
      <c r="M149" s="30"/>
      <c r="N149" s="30"/>
      <c r="O149" s="30"/>
      <c r="P149" s="30"/>
      <c r="Q149" s="31"/>
      <c r="R149" s="26">
        <v>173</v>
      </c>
      <c r="S149" s="27"/>
      <c r="T149" s="27"/>
      <c r="U149" s="27"/>
      <c r="V149" s="27"/>
      <c r="W149" s="28"/>
      <c r="X149" s="26">
        <v>190</v>
      </c>
      <c r="Y149" s="27"/>
      <c r="Z149" s="27"/>
      <c r="AA149" s="27"/>
      <c r="AB149" s="27"/>
      <c r="AC149" s="28"/>
      <c r="AD149" s="26">
        <v>198</v>
      </c>
      <c r="AE149" s="27"/>
      <c r="AF149" s="27"/>
      <c r="AG149" s="27"/>
      <c r="AH149" s="27"/>
      <c r="AI149" s="28"/>
      <c r="AJ149" s="26">
        <v>149</v>
      </c>
      <c r="AK149" s="27"/>
      <c r="AL149" s="27"/>
      <c r="AM149" s="27"/>
      <c r="AN149" s="27"/>
      <c r="AO149" s="28"/>
      <c r="AP149" s="26">
        <v>141</v>
      </c>
      <c r="AQ149" s="27"/>
      <c r="AR149" s="27"/>
      <c r="AS149" s="27"/>
      <c r="AT149" s="27"/>
      <c r="AU149" s="28"/>
      <c r="AV149" s="26">
        <v>132</v>
      </c>
      <c r="AW149" s="27"/>
      <c r="AX149" s="27"/>
      <c r="AY149" s="27"/>
      <c r="AZ149" s="27"/>
      <c r="BA149" s="28"/>
      <c r="BB149" s="26">
        <v>182</v>
      </c>
      <c r="BC149" s="27"/>
      <c r="BD149" s="27"/>
      <c r="BE149" s="27"/>
      <c r="BF149" s="27"/>
      <c r="BG149" s="28"/>
      <c r="BH149" s="26">
        <v>213</v>
      </c>
      <c r="BI149" s="27"/>
      <c r="BJ149" s="27"/>
      <c r="BK149" s="27"/>
      <c r="BL149" s="27"/>
      <c r="BM149" s="28"/>
      <c r="BN149" s="26">
        <v>186</v>
      </c>
      <c r="BO149" s="27"/>
      <c r="BP149" s="27"/>
      <c r="BQ149" s="27"/>
      <c r="BR149" s="27"/>
      <c r="BS149" s="28"/>
      <c r="BT149" s="26">
        <v>205</v>
      </c>
      <c r="BU149" s="27"/>
      <c r="BV149" s="27"/>
      <c r="BW149" s="27"/>
      <c r="BX149" s="27"/>
      <c r="BY149" s="28"/>
    </row>
    <row r="150" spans="2:77" s="2" customFormat="1" ht="12.75" customHeight="1" x14ac:dyDescent="0.2">
      <c r="B150" s="38"/>
      <c r="C150" s="38"/>
      <c r="D150" s="38"/>
      <c r="E150" s="38"/>
      <c r="F150" s="38"/>
      <c r="G150" s="38"/>
      <c r="H150" s="38"/>
      <c r="I150" s="32" t="s">
        <v>1</v>
      </c>
      <c r="J150" s="32"/>
      <c r="K150" s="32"/>
      <c r="L150" s="23">
        <f>SUM(BH182:BY182)</f>
        <v>3176</v>
      </c>
      <c r="M150" s="24"/>
      <c r="N150" s="24"/>
      <c r="O150" s="24"/>
      <c r="P150" s="24"/>
      <c r="Q150" s="25"/>
      <c r="R150" s="20">
        <v>168</v>
      </c>
      <c r="S150" s="21"/>
      <c r="T150" s="21"/>
      <c r="U150" s="21"/>
      <c r="V150" s="21"/>
      <c r="W150" s="22"/>
      <c r="X150" s="20">
        <v>175</v>
      </c>
      <c r="Y150" s="21"/>
      <c r="Z150" s="21"/>
      <c r="AA150" s="21"/>
      <c r="AB150" s="21"/>
      <c r="AC150" s="22"/>
      <c r="AD150" s="20">
        <v>160</v>
      </c>
      <c r="AE150" s="21"/>
      <c r="AF150" s="21"/>
      <c r="AG150" s="21"/>
      <c r="AH150" s="21"/>
      <c r="AI150" s="22"/>
      <c r="AJ150" s="20">
        <v>165</v>
      </c>
      <c r="AK150" s="21"/>
      <c r="AL150" s="21"/>
      <c r="AM150" s="21"/>
      <c r="AN150" s="21"/>
      <c r="AO150" s="22"/>
      <c r="AP150" s="20">
        <v>157</v>
      </c>
      <c r="AQ150" s="21"/>
      <c r="AR150" s="21"/>
      <c r="AS150" s="21"/>
      <c r="AT150" s="21"/>
      <c r="AU150" s="22"/>
      <c r="AV150" s="20">
        <v>150</v>
      </c>
      <c r="AW150" s="21"/>
      <c r="AX150" s="21"/>
      <c r="AY150" s="21"/>
      <c r="AZ150" s="21"/>
      <c r="BA150" s="22"/>
      <c r="BB150" s="20">
        <v>181</v>
      </c>
      <c r="BC150" s="21"/>
      <c r="BD150" s="21"/>
      <c r="BE150" s="21"/>
      <c r="BF150" s="21"/>
      <c r="BG150" s="22"/>
      <c r="BH150" s="20">
        <v>201</v>
      </c>
      <c r="BI150" s="21"/>
      <c r="BJ150" s="21"/>
      <c r="BK150" s="21"/>
      <c r="BL150" s="21"/>
      <c r="BM150" s="22"/>
      <c r="BN150" s="20">
        <v>231</v>
      </c>
      <c r="BO150" s="21"/>
      <c r="BP150" s="21"/>
      <c r="BQ150" s="21"/>
      <c r="BR150" s="21"/>
      <c r="BS150" s="22"/>
      <c r="BT150" s="20">
        <v>212</v>
      </c>
      <c r="BU150" s="21"/>
      <c r="BV150" s="21"/>
      <c r="BW150" s="21"/>
      <c r="BX150" s="21"/>
      <c r="BY150" s="22"/>
    </row>
    <row r="151" spans="2:77" s="2" customFormat="1" ht="12.75" customHeight="1" x14ac:dyDescent="0.2">
      <c r="B151" s="37"/>
      <c r="C151" s="37"/>
      <c r="D151" s="37"/>
      <c r="E151" s="37"/>
      <c r="F151" s="37"/>
      <c r="G151" s="37"/>
      <c r="H151" s="37"/>
      <c r="I151" s="37" t="s">
        <v>0</v>
      </c>
      <c r="J151" s="37"/>
      <c r="K151" s="37"/>
      <c r="L151" s="33">
        <f>SUM(L149:Q150)</f>
        <v>6035</v>
      </c>
      <c r="M151" s="34"/>
      <c r="N151" s="34"/>
      <c r="O151" s="34"/>
      <c r="P151" s="34"/>
      <c r="Q151" s="35"/>
      <c r="R151" s="33">
        <f>SUM(R149:W150)</f>
        <v>341</v>
      </c>
      <c r="S151" s="34"/>
      <c r="T151" s="34"/>
      <c r="U151" s="34"/>
      <c r="V151" s="34"/>
      <c r="W151" s="35"/>
      <c r="X151" s="33">
        <f>SUM(X149:AC150)</f>
        <v>365</v>
      </c>
      <c r="Y151" s="34"/>
      <c r="Z151" s="34"/>
      <c r="AA151" s="34"/>
      <c r="AB151" s="34"/>
      <c r="AC151" s="35"/>
      <c r="AD151" s="33">
        <f>SUM(AD149:AI150)</f>
        <v>358</v>
      </c>
      <c r="AE151" s="34"/>
      <c r="AF151" s="34"/>
      <c r="AG151" s="34"/>
      <c r="AH151" s="34"/>
      <c r="AI151" s="35"/>
      <c r="AJ151" s="33">
        <f>SUM(AJ149:AO150)</f>
        <v>314</v>
      </c>
      <c r="AK151" s="34"/>
      <c r="AL151" s="34"/>
      <c r="AM151" s="34"/>
      <c r="AN151" s="34"/>
      <c r="AO151" s="35"/>
      <c r="AP151" s="33">
        <f>SUM(AP149:AU150)</f>
        <v>298</v>
      </c>
      <c r="AQ151" s="34"/>
      <c r="AR151" s="34"/>
      <c r="AS151" s="34"/>
      <c r="AT151" s="34"/>
      <c r="AU151" s="35"/>
      <c r="AV151" s="33">
        <f>SUM(AV149:BA150)</f>
        <v>282</v>
      </c>
      <c r="AW151" s="34"/>
      <c r="AX151" s="34"/>
      <c r="AY151" s="34"/>
      <c r="AZ151" s="34"/>
      <c r="BA151" s="35"/>
      <c r="BB151" s="33">
        <f>SUM(BB149:BG150)</f>
        <v>363</v>
      </c>
      <c r="BC151" s="34"/>
      <c r="BD151" s="34"/>
      <c r="BE151" s="34"/>
      <c r="BF151" s="34"/>
      <c r="BG151" s="35"/>
      <c r="BH151" s="33">
        <f>SUM(BH149:BM150)</f>
        <v>414</v>
      </c>
      <c r="BI151" s="34"/>
      <c r="BJ151" s="34"/>
      <c r="BK151" s="34"/>
      <c r="BL151" s="34"/>
      <c r="BM151" s="35"/>
      <c r="BN151" s="33">
        <f>SUM(BN149:BS150)</f>
        <v>417</v>
      </c>
      <c r="BO151" s="34"/>
      <c r="BP151" s="34"/>
      <c r="BQ151" s="34"/>
      <c r="BR151" s="34"/>
      <c r="BS151" s="35"/>
      <c r="BT151" s="33">
        <f>SUM(BT149:BY150)</f>
        <v>417</v>
      </c>
      <c r="BU151" s="34"/>
      <c r="BV151" s="34"/>
      <c r="BW151" s="34"/>
      <c r="BX151" s="34"/>
      <c r="BY151" s="35"/>
    </row>
    <row r="152" spans="2:77" s="2" customFormat="1" ht="12.75" customHeight="1" x14ac:dyDescent="0.2">
      <c r="B152" s="38" t="s">
        <v>8</v>
      </c>
      <c r="C152" s="38"/>
      <c r="D152" s="38"/>
      <c r="E152" s="38"/>
      <c r="F152" s="38"/>
      <c r="G152" s="38"/>
      <c r="H152" s="38"/>
      <c r="I152" s="36" t="s">
        <v>2</v>
      </c>
      <c r="J152" s="36"/>
      <c r="K152" s="36"/>
      <c r="L152" s="29">
        <f>SUM(BH184:BY184)</f>
        <v>833</v>
      </c>
      <c r="M152" s="30"/>
      <c r="N152" s="30"/>
      <c r="O152" s="30"/>
      <c r="P152" s="30"/>
      <c r="Q152" s="31"/>
      <c r="R152" s="26">
        <v>36</v>
      </c>
      <c r="S152" s="27"/>
      <c r="T152" s="27"/>
      <c r="U152" s="27"/>
      <c r="V152" s="27"/>
      <c r="W152" s="28"/>
      <c r="X152" s="26">
        <v>33</v>
      </c>
      <c r="Y152" s="27"/>
      <c r="Z152" s="27"/>
      <c r="AA152" s="27"/>
      <c r="AB152" s="27"/>
      <c r="AC152" s="28"/>
      <c r="AD152" s="26">
        <v>37</v>
      </c>
      <c r="AE152" s="27"/>
      <c r="AF152" s="27"/>
      <c r="AG152" s="27"/>
      <c r="AH152" s="27"/>
      <c r="AI152" s="28"/>
      <c r="AJ152" s="26">
        <v>40</v>
      </c>
      <c r="AK152" s="27"/>
      <c r="AL152" s="27"/>
      <c r="AM152" s="27"/>
      <c r="AN152" s="27"/>
      <c r="AO152" s="28"/>
      <c r="AP152" s="26">
        <v>48</v>
      </c>
      <c r="AQ152" s="27"/>
      <c r="AR152" s="27"/>
      <c r="AS152" s="27"/>
      <c r="AT152" s="27"/>
      <c r="AU152" s="28"/>
      <c r="AV152" s="26">
        <v>34</v>
      </c>
      <c r="AW152" s="27"/>
      <c r="AX152" s="27"/>
      <c r="AY152" s="27"/>
      <c r="AZ152" s="27"/>
      <c r="BA152" s="28"/>
      <c r="BB152" s="26">
        <v>37</v>
      </c>
      <c r="BC152" s="27"/>
      <c r="BD152" s="27"/>
      <c r="BE152" s="27"/>
      <c r="BF152" s="27"/>
      <c r="BG152" s="28"/>
      <c r="BH152" s="26">
        <v>36</v>
      </c>
      <c r="BI152" s="27"/>
      <c r="BJ152" s="27"/>
      <c r="BK152" s="27"/>
      <c r="BL152" s="27"/>
      <c r="BM152" s="28"/>
      <c r="BN152" s="26">
        <v>46</v>
      </c>
      <c r="BO152" s="27"/>
      <c r="BP152" s="27"/>
      <c r="BQ152" s="27"/>
      <c r="BR152" s="27"/>
      <c r="BS152" s="28"/>
      <c r="BT152" s="26">
        <v>40</v>
      </c>
      <c r="BU152" s="27"/>
      <c r="BV152" s="27"/>
      <c r="BW152" s="27"/>
      <c r="BX152" s="27"/>
      <c r="BY152" s="28"/>
    </row>
    <row r="153" spans="2:77" s="2" customFormat="1" ht="12.75" customHeight="1" x14ac:dyDescent="0.2">
      <c r="B153" s="38"/>
      <c r="C153" s="38"/>
      <c r="D153" s="38"/>
      <c r="E153" s="38"/>
      <c r="F153" s="38"/>
      <c r="G153" s="38"/>
      <c r="H153" s="38"/>
      <c r="I153" s="32" t="s">
        <v>1</v>
      </c>
      <c r="J153" s="32"/>
      <c r="K153" s="32"/>
      <c r="L153" s="23">
        <f>SUM(BH185:BY185)</f>
        <v>861</v>
      </c>
      <c r="M153" s="24"/>
      <c r="N153" s="24"/>
      <c r="O153" s="24"/>
      <c r="P153" s="24"/>
      <c r="Q153" s="25"/>
      <c r="R153" s="20">
        <v>34</v>
      </c>
      <c r="S153" s="21"/>
      <c r="T153" s="21"/>
      <c r="U153" s="21"/>
      <c r="V153" s="21"/>
      <c r="W153" s="22"/>
      <c r="X153" s="20">
        <v>28</v>
      </c>
      <c r="Y153" s="21"/>
      <c r="Z153" s="21"/>
      <c r="AA153" s="21"/>
      <c r="AB153" s="21"/>
      <c r="AC153" s="22"/>
      <c r="AD153" s="20">
        <v>30</v>
      </c>
      <c r="AE153" s="21"/>
      <c r="AF153" s="21"/>
      <c r="AG153" s="21"/>
      <c r="AH153" s="21"/>
      <c r="AI153" s="22"/>
      <c r="AJ153" s="20">
        <v>41</v>
      </c>
      <c r="AK153" s="21"/>
      <c r="AL153" s="21"/>
      <c r="AM153" s="21"/>
      <c r="AN153" s="21"/>
      <c r="AO153" s="22"/>
      <c r="AP153" s="20">
        <v>33</v>
      </c>
      <c r="AQ153" s="21"/>
      <c r="AR153" s="21"/>
      <c r="AS153" s="21"/>
      <c r="AT153" s="21"/>
      <c r="AU153" s="22"/>
      <c r="AV153" s="20">
        <v>27</v>
      </c>
      <c r="AW153" s="21"/>
      <c r="AX153" s="21"/>
      <c r="AY153" s="21"/>
      <c r="AZ153" s="21"/>
      <c r="BA153" s="22"/>
      <c r="BB153" s="20">
        <v>42</v>
      </c>
      <c r="BC153" s="21"/>
      <c r="BD153" s="21"/>
      <c r="BE153" s="21"/>
      <c r="BF153" s="21"/>
      <c r="BG153" s="22"/>
      <c r="BH153" s="20">
        <v>34</v>
      </c>
      <c r="BI153" s="21"/>
      <c r="BJ153" s="21"/>
      <c r="BK153" s="21"/>
      <c r="BL153" s="21"/>
      <c r="BM153" s="22"/>
      <c r="BN153" s="20">
        <v>45</v>
      </c>
      <c r="BO153" s="21"/>
      <c r="BP153" s="21"/>
      <c r="BQ153" s="21"/>
      <c r="BR153" s="21"/>
      <c r="BS153" s="22"/>
      <c r="BT153" s="20">
        <v>51</v>
      </c>
      <c r="BU153" s="21"/>
      <c r="BV153" s="21"/>
      <c r="BW153" s="21"/>
      <c r="BX153" s="21"/>
      <c r="BY153" s="22"/>
    </row>
    <row r="154" spans="2:77" s="2" customFormat="1" ht="12.75" customHeight="1" x14ac:dyDescent="0.2">
      <c r="B154" s="37"/>
      <c r="C154" s="37"/>
      <c r="D154" s="37"/>
      <c r="E154" s="37"/>
      <c r="F154" s="37"/>
      <c r="G154" s="37"/>
      <c r="H154" s="37"/>
      <c r="I154" s="37" t="s">
        <v>0</v>
      </c>
      <c r="J154" s="37"/>
      <c r="K154" s="37"/>
      <c r="L154" s="33">
        <f>SUM(L152:Q153)</f>
        <v>1694</v>
      </c>
      <c r="M154" s="34"/>
      <c r="N154" s="34"/>
      <c r="O154" s="34"/>
      <c r="P154" s="34"/>
      <c r="Q154" s="35"/>
      <c r="R154" s="33">
        <f>SUM(R152:W153)</f>
        <v>70</v>
      </c>
      <c r="S154" s="34"/>
      <c r="T154" s="34"/>
      <c r="U154" s="34"/>
      <c r="V154" s="34"/>
      <c r="W154" s="35"/>
      <c r="X154" s="33">
        <f>SUM(X152:AC153)</f>
        <v>61</v>
      </c>
      <c r="Y154" s="34"/>
      <c r="Z154" s="34"/>
      <c r="AA154" s="34"/>
      <c r="AB154" s="34"/>
      <c r="AC154" s="35"/>
      <c r="AD154" s="33">
        <f>SUM(AD152:AI153)</f>
        <v>67</v>
      </c>
      <c r="AE154" s="34"/>
      <c r="AF154" s="34"/>
      <c r="AG154" s="34"/>
      <c r="AH154" s="34"/>
      <c r="AI154" s="35"/>
      <c r="AJ154" s="33">
        <f>SUM(AJ152:AO153)</f>
        <v>81</v>
      </c>
      <c r="AK154" s="34"/>
      <c r="AL154" s="34"/>
      <c r="AM154" s="34"/>
      <c r="AN154" s="34"/>
      <c r="AO154" s="35"/>
      <c r="AP154" s="33">
        <f>SUM(AP152:AU153)</f>
        <v>81</v>
      </c>
      <c r="AQ154" s="34"/>
      <c r="AR154" s="34"/>
      <c r="AS154" s="34"/>
      <c r="AT154" s="34"/>
      <c r="AU154" s="35"/>
      <c r="AV154" s="33">
        <f>SUM(AV152:BA153)</f>
        <v>61</v>
      </c>
      <c r="AW154" s="34"/>
      <c r="AX154" s="34"/>
      <c r="AY154" s="34"/>
      <c r="AZ154" s="34"/>
      <c r="BA154" s="35"/>
      <c r="BB154" s="33">
        <f>SUM(BB152:BG153)</f>
        <v>79</v>
      </c>
      <c r="BC154" s="34"/>
      <c r="BD154" s="34"/>
      <c r="BE154" s="34"/>
      <c r="BF154" s="34"/>
      <c r="BG154" s="35"/>
      <c r="BH154" s="33">
        <f>SUM(BH152:BM153)</f>
        <v>70</v>
      </c>
      <c r="BI154" s="34"/>
      <c r="BJ154" s="34"/>
      <c r="BK154" s="34"/>
      <c r="BL154" s="34"/>
      <c r="BM154" s="35"/>
      <c r="BN154" s="33">
        <f>SUM(BN152:BS153)</f>
        <v>91</v>
      </c>
      <c r="BO154" s="34"/>
      <c r="BP154" s="34"/>
      <c r="BQ154" s="34"/>
      <c r="BR154" s="34"/>
      <c r="BS154" s="35"/>
      <c r="BT154" s="33">
        <f>SUM(BT152:BY153)</f>
        <v>91</v>
      </c>
      <c r="BU154" s="34"/>
      <c r="BV154" s="34"/>
      <c r="BW154" s="34"/>
      <c r="BX154" s="34"/>
      <c r="BY154" s="35"/>
    </row>
    <row r="155" spans="2:77" s="2" customFormat="1" ht="12.75" customHeight="1" x14ac:dyDescent="0.2">
      <c r="B155" s="38" t="s">
        <v>7</v>
      </c>
      <c r="C155" s="38"/>
      <c r="D155" s="38"/>
      <c r="E155" s="38"/>
      <c r="F155" s="38"/>
      <c r="G155" s="38"/>
      <c r="H155" s="38"/>
      <c r="I155" s="36" t="s">
        <v>2</v>
      </c>
      <c r="J155" s="36"/>
      <c r="K155" s="36"/>
      <c r="L155" s="29">
        <f>SUM(BH187:BY187)</f>
        <v>1152</v>
      </c>
      <c r="M155" s="30"/>
      <c r="N155" s="30"/>
      <c r="O155" s="30"/>
      <c r="P155" s="30"/>
      <c r="Q155" s="31"/>
      <c r="R155" s="26">
        <v>42</v>
      </c>
      <c r="S155" s="27"/>
      <c r="T155" s="27"/>
      <c r="U155" s="27"/>
      <c r="V155" s="27"/>
      <c r="W155" s="28"/>
      <c r="X155" s="26">
        <v>49</v>
      </c>
      <c r="Y155" s="27"/>
      <c r="Z155" s="27"/>
      <c r="AA155" s="27"/>
      <c r="AB155" s="27"/>
      <c r="AC155" s="28"/>
      <c r="AD155" s="26">
        <v>54</v>
      </c>
      <c r="AE155" s="27"/>
      <c r="AF155" s="27"/>
      <c r="AG155" s="27"/>
      <c r="AH155" s="27"/>
      <c r="AI155" s="28"/>
      <c r="AJ155" s="26">
        <v>72</v>
      </c>
      <c r="AK155" s="27"/>
      <c r="AL155" s="27"/>
      <c r="AM155" s="27"/>
      <c r="AN155" s="27"/>
      <c r="AO155" s="28"/>
      <c r="AP155" s="26">
        <v>41</v>
      </c>
      <c r="AQ155" s="27"/>
      <c r="AR155" s="27"/>
      <c r="AS155" s="27"/>
      <c r="AT155" s="27"/>
      <c r="AU155" s="28"/>
      <c r="AV155" s="26">
        <v>37</v>
      </c>
      <c r="AW155" s="27"/>
      <c r="AX155" s="27"/>
      <c r="AY155" s="27"/>
      <c r="AZ155" s="27"/>
      <c r="BA155" s="28"/>
      <c r="BB155" s="26">
        <v>53</v>
      </c>
      <c r="BC155" s="27"/>
      <c r="BD155" s="27"/>
      <c r="BE155" s="27"/>
      <c r="BF155" s="27"/>
      <c r="BG155" s="28"/>
      <c r="BH155" s="26">
        <v>60</v>
      </c>
      <c r="BI155" s="27"/>
      <c r="BJ155" s="27"/>
      <c r="BK155" s="27"/>
      <c r="BL155" s="27"/>
      <c r="BM155" s="28"/>
      <c r="BN155" s="26">
        <v>71</v>
      </c>
      <c r="BO155" s="27"/>
      <c r="BP155" s="27"/>
      <c r="BQ155" s="27"/>
      <c r="BR155" s="27"/>
      <c r="BS155" s="28"/>
      <c r="BT155" s="26">
        <v>54</v>
      </c>
      <c r="BU155" s="27"/>
      <c r="BV155" s="27"/>
      <c r="BW155" s="27"/>
      <c r="BX155" s="27"/>
      <c r="BY155" s="28"/>
    </row>
    <row r="156" spans="2:77" s="2" customFormat="1" ht="12.75" customHeight="1" x14ac:dyDescent="0.2">
      <c r="B156" s="38"/>
      <c r="C156" s="38"/>
      <c r="D156" s="38"/>
      <c r="E156" s="38"/>
      <c r="F156" s="38"/>
      <c r="G156" s="38"/>
      <c r="H156" s="38"/>
      <c r="I156" s="32" t="s">
        <v>1</v>
      </c>
      <c r="J156" s="32"/>
      <c r="K156" s="32"/>
      <c r="L156" s="23">
        <f>SUM(BH188:BY188)</f>
        <v>1280</v>
      </c>
      <c r="M156" s="24"/>
      <c r="N156" s="24"/>
      <c r="O156" s="24"/>
      <c r="P156" s="24"/>
      <c r="Q156" s="25"/>
      <c r="R156" s="20">
        <v>46</v>
      </c>
      <c r="S156" s="21"/>
      <c r="T156" s="21"/>
      <c r="U156" s="21"/>
      <c r="V156" s="21"/>
      <c r="W156" s="22"/>
      <c r="X156" s="20">
        <v>59</v>
      </c>
      <c r="Y156" s="21"/>
      <c r="Z156" s="21"/>
      <c r="AA156" s="21"/>
      <c r="AB156" s="21"/>
      <c r="AC156" s="22"/>
      <c r="AD156" s="20">
        <v>53</v>
      </c>
      <c r="AE156" s="21"/>
      <c r="AF156" s="21"/>
      <c r="AG156" s="21"/>
      <c r="AH156" s="21"/>
      <c r="AI156" s="22"/>
      <c r="AJ156" s="20">
        <v>56</v>
      </c>
      <c r="AK156" s="21"/>
      <c r="AL156" s="21"/>
      <c r="AM156" s="21"/>
      <c r="AN156" s="21"/>
      <c r="AO156" s="22"/>
      <c r="AP156" s="20">
        <v>44</v>
      </c>
      <c r="AQ156" s="21"/>
      <c r="AR156" s="21"/>
      <c r="AS156" s="21"/>
      <c r="AT156" s="21"/>
      <c r="AU156" s="22"/>
      <c r="AV156" s="20">
        <v>43</v>
      </c>
      <c r="AW156" s="21"/>
      <c r="AX156" s="21"/>
      <c r="AY156" s="21"/>
      <c r="AZ156" s="21"/>
      <c r="BA156" s="22"/>
      <c r="BB156" s="20">
        <v>44</v>
      </c>
      <c r="BC156" s="21"/>
      <c r="BD156" s="21"/>
      <c r="BE156" s="21"/>
      <c r="BF156" s="21"/>
      <c r="BG156" s="22"/>
      <c r="BH156" s="20">
        <v>52</v>
      </c>
      <c r="BI156" s="21"/>
      <c r="BJ156" s="21"/>
      <c r="BK156" s="21"/>
      <c r="BL156" s="21"/>
      <c r="BM156" s="22"/>
      <c r="BN156" s="20">
        <v>47</v>
      </c>
      <c r="BO156" s="21"/>
      <c r="BP156" s="21"/>
      <c r="BQ156" s="21"/>
      <c r="BR156" s="21"/>
      <c r="BS156" s="22"/>
      <c r="BT156" s="20">
        <v>68</v>
      </c>
      <c r="BU156" s="21"/>
      <c r="BV156" s="21"/>
      <c r="BW156" s="21"/>
      <c r="BX156" s="21"/>
      <c r="BY156" s="22"/>
    </row>
    <row r="157" spans="2:77" s="2" customFormat="1" ht="12.75" customHeight="1" x14ac:dyDescent="0.2">
      <c r="B157" s="37"/>
      <c r="C157" s="37"/>
      <c r="D157" s="37"/>
      <c r="E157" s="37"/>
      <c r="F157" s="37"/>
      <c r="G157" s="37"/>
      <c r="H157" s="37"/>
      <c r="I157" s="37" t="s">
        <v>0</v>
      </c>
      <c r="J157" s="37"/>
      <c r="K157" s="37"/>
      <c r="L157" s="33">
        <f>SUM(L155:Q156)</f>
        <v>2432</v>
      </c>
      <c r="M157" s="34"/>
      <c r="N157" s="34"/>
      <c r="O157" s="34"/>
      <c r="P157" s="34"/>
      <c r="Q157" s="35"/>
      <c r="R157" s="33">
        <f>SUM(R155:W156)</f>
        <v>88</v>
      </c>
      <c r="S157" s="34"/>
      <c r="T157" s="34"/>
      <c r="U157" s="34"/>
      <c r="V157" s="34"/>
      <c r="W157" s="35"/>
      <c r="X157" s="33">
        <f>SUM(X155:AC156)</f>
        <v>108</v>
      </c>
      <c r="Y157" s="34"/>
      <c r="Z157" s="34"/>
      <c r="AA157" s="34"/>
      <c r="AB157" s="34"/>
      <c r="AC157" s="35"/>
      <c r="AD157" s="33">
        <f>SUM(AD155:AI156)</f>
        <v>107</v>
      </c>
      <c r="AE157" s="34"/>
      <c r="AF157" s="34"/>
      <c r="AG157" s="34"/>
      <c r="AH157" s="34"/>
      <c r="AI157" s="35"/>
      <c r="AJ157" s="33">
        <f>SUM(AJ155:AO156)</f>
        <v>128</v>
      </c>
      <c r="AK157" s="34"/>
      <c r="AL157" s="34"/>
      <c r="AM157" s="34"/>
      <c r="AN157" s="34"/>
      <c r="AO157" s="35"/>
      <c r="AP157" s="33">
        <f>SUM(AP155:AU156)</f>
        <v>85</v>
      </c>
      <c r="AQ157" s="34"/>
      <c r="AR157" s="34"/>
      <c r="AS157" s="34"/>
      <c r="AT157" s="34"/>
      <c r="AU157" s="35"/>
      <c r="AV157" s="33">
        <f>SUM(AV155:BA156)</f>
        <v>80</v>
      </c>
      <c r="AW157" s="34"/>
      <c r="AX157" s="34"/>
      <c r="AY157" s="34"/>
      <c r="AZ157" s="34"/>
      <c r="BA157" s="35"/>
      <c r="BB157" s="33">
        <f>SUM(BB155:BG156)</f>
        <v>97</v>
      </c>
      <c r="BC157" s="34"/>
      <c r="BD157" s="34"/>
      <c r="BE157" s="34"/>
      <c r="BF157" s="34"/>
      <c r="BG157" s="35"/>
      <c r="BH157" s="33">
        <f>SUM(BH155:BM156)</f>
        <v>112</v>
      </c>
      <c r="BI157" s="34"/>
      <c r="BJ157" s="34"/>
      <c r="BK157" s="34"/>
      <c r="BL157" s="34"/>
      <c r="BM157" s="35"/>
      <c r="BN157" s="33">
        <f>SUM(BN155:BS156)</f>
        <v>118</v>
      </c>
      <c r="BO157" s="34"/>
      <c r="BP157" s="34"/>
      <c r="BQ157" s="34"/>
      <c r="BR157" s="34"/>
      <c r="BS157" s="35"/>
      <c r="BT157" s="33">
        <f>SUM(BT155:BY156)</f>
        <v>122</v>
      </c>
      <c r="BU157" s="34"/>
      <c r="BV157" s="34"/>
      <c r="BW157" s="34"/>
      <c r="BX157" s="34"/>
      <c r="BY157" s="35"/>
    </row>
    <row r="158" spans="2:77" s="2" customFormat="1" ht="12.75" customHeight="1" x14ac:dyDescent="0.2">
      <c r="B158" s="38" t="s">
        <v>6</v>
      </c>
      <c r="C158" s="38"/>
      <c r="D158" s="38"/>
      <c r="E158" s="38"/>
      <c r="F158" s="38"/>
      <c r="G158" s="38"/>
      <c r="H158" s="38"/>
      <c r="I158" s="36" t="s">
        <v>2</v>
      </c>
      <c r="J158" s="36"/>
      <c r="K158" s="36"/>
      <c r="L158" s="29">
        <f>SUM(BH190:BY190)</f>
        <v>1077</v>
      </c>
      <c r="M158" s="30"/>
      <c r="N158" s="30"/>
      <c r="O158" s="30"/>
      <c r="P158" s="30"/>
      <c r="Q158" s="31"/>
      <c r="R158" s="26">
        <v>34</v>
      </c>
      <c r="S158" s="27"/>
      <c r="T158" s="27"/>
      <c r="U158" s="27"/>
      <c r="V158" s="27"/>
      <c r="W158" s="28"/>
      <c r="X158" s="26">
        <v>45</v>
      </c>
      <c r="Y158" s="27"/>
      <c r="Z158" s="27"/>
      <c r="AA158" s="27"/>
      <c r="AB158" s="27"/>
      <c r="AC158" s="28"/>
      <c r="AD158" s="26">
        <v>56</v>
      </c>
      <c r="AE158" s="27"/>
      <c r="AF158" s="27"/>
      <c r="AG158" s="27"/>
      <c r="AH158" s="27"/>
      <c r="AI158" s="28"/>
      <c r="AJ158" s="26">
        <v>53</v>
      </c>
      <c r="AK158" s="27"/>
      <c r="AL158" s="27"/>
      <c r="AM158" s="27"/>
      <c r="AN158" s="27"/>
      <c r="AO158" s="28"/>
      <c r="AP158" s="26">
        <v>55</v>
      </c>
      <c r="AQ158" s="27"/>
      <c r="AR158" s="27"/>
      <c r="AS158" s="27"/>
      <c r="AT158" s="27"/>
      <c r="AU158" s="28"/>
      <c r="AV158" s="26">
        <v>37</v>
      </c>
      <c r="AW158" s="27"/>
      <c r="AX158" s="27"/>
      <c r="AY158" s="27"/>
      <c r="AZ158" s="27"/>
      <c r="BA158" s="28"/>
      <c r="BB158" s="26">
        <v>52</v>
      </c>
      <c r="BC158" s="27"/>
      <c r="BD158" s="27"/>
      <c r="BE158" s="27"/>
      <c r="BF158" s="27"/>
      <c r="BG158" s="28"/>
      <c r="BH158" s="26">
        <v>48</v>
      </c>
      <c r="BI158" s="27"/>
      <c r="BJ158" s="27"/>
      <c r="BK158" s="27"/>
      <c r="BL158" s="27"/>
      <c r="BM158" s="28"/>
      <c r="BN158" s="26">
        <v>62</v>
      </c>
      <c r="BO158" s="27"/>
      <c r="BP158" s="27"/>
      <c r="BQ158" s="27"/>
      <c r="BR158" s="27"/>
      <c r="BS158" s="28"/>
      <c r="BT158" s="26">
        <v>57</v>
      </c>
      <c r="BU158" s="27"/>
      <c r="BV158" s="27"/>
      <c r="BW158" s="27"/>
      <c r="BX158" s="27"/>
      <c r="BY158" s="28"/>
    </row>
    <row r="159" spans="2:77" s="2" customFormat="1" ht="12.75" customHeight="1" x14ac:dyDescent="0.2">
      <c r="B159" s="38"/>
      <c r="C159" s="38"/>
      <c r="D159" s="38"/>
      <c r="E159" s="38"/>
      <c r="F159" s="38"/>
      <c r="G159" s="38"/>
      <c r="H159" s="38"/>
      <c r="I159" s="32" t="s">
        <v>1</v>
      </c>
      <c r="J159" s="32"/>
      <c r="K159" s="32"/>
      <c r="L159" s="23">
        <f>SUM(BH191:BY191)</f>
        <v>1164</v>
      </c>
      <c r="M159" s="24"/>
      <c r="N159" s="24"/>
      <c r="O159" s="24"/>
      <c r="P159" s="24"/>
      <c r="Q159" s="25"/>
      <c r="R159" s="20">
        <v>37</v>
      </c>
      <c r="S159" s="21"/>
      <c r="T159" s="21"/>
      <c r="U159" s="21"/>
      <c r="V159" s="21"/>
      <c r="W159" s="22"/>
      <c r="X159" s="20">
        <v>36</v>
      </c>
      <c r="Y159" s="21"/>
      <c r="Z159" s="21"/>
      <c r="AA159" s="21"/>
      <c r="AB159" s="21"/>
      <c r="AC159" s="22"/>
      <c r="AD159" s="20">
        <v>42</v>
      </c>
      <c r="AE159" s="21"/>
      <c r="AF159" s="21"/>
      <c r="AG159" s="21"/>
      <c r="AH159" s="21"/>
      <c r="AI159" s="22"/>
      <c r="AJ159" s="20">
        <v>58</v>
      </c>
      <c r="AK159" s="21"/>
      <c r="AL159" s="21"/>
      <c r="AM159" s="21"/>
      <c r="AN159" s="21"/>
      <c r="AO159" s="22"/>
      <c r="AP159" s="20">
        <v>43</v>
      </c>
      <c r="AQ159" s="21"/>
      <c r="AR159" s="21"/>
      <c r="AS159" s="21"/>
      <c r="AT159" s="21"/>
      <c r="AU159" s="22"/>
      <c r="AV159" s="20">
        <v>30</v>
      </c>
      <c r="AW159" s="21"/>
      <c r="AX159" s="21"/>
      <c r="AY159" s="21"/>
      <c r="AZ159" s="21"/>
      <c r="BA159" s="22"/>
      <c r="BB159" s="20">
        <v>48</v>
      </c>
      <c r="BC159" s="21"/>
      <c r="BD159" s="21"/>
      <c r="BE159" s="21"/>
      <c r="BF159" s="21"/>
      <c r="BG159" s="22"/>
      <c r="BH159" s="20">
        <v>46</v>
      </c>
      <c r="BI159" s="21"/>
      <c r="BJ159" s="21"/>
      <c r="BK159" s="21"/>
      <c r="BL159" s="21"/>
      <c r="BM159" s="22"/>
      <c r="BN159" s="20">
        <v>60</v>
      </c>
      <c r="BO159" s="21"/>
      <c r="BP159" s="21"/>
      <c r="BQ159" s="21"/>
      <c r="BR159" s="21"/>
      <c r="BS159" s="22"/>
      <c r="BT159" s="20">
        <v>54</v>
      </c>
      <c r="BU159" s="21"/>
      <c r="BV159" s="21"/>
      <c r="BW159" s="21"/>
      <c r="BX159" s="21"/>
      <c r="BY159" s="22"/>
    </row>
    <row r="160" spans="2:77" s="2" customFormat="1" ht="12.75" customHeight="1" x14ac:dyDescent="0.2">
      <c r="B160" s="37"/>
      <c r="C160" s="37"/>
      <c r="D160" s="37"/>
      <c r="E160" s="37"/>
      <c r="F160" s="37"/>
      <c r="G160" s="37"/>
      <c r="H160" s="37"/>
      <c r="I160" s="37" t="s">
        <v>0</v>
      </c>
      <c r="J160" s="37"/>
      <c r="K160" s="37"/>
      <c r="L160" s="33">
        <f>SUM(L158:Q159)</f>
        <v>2241</v>
      </c>
      <c r="M160" s="34"/>
      <c r="N160" s="34"/>
      <c r="O160" s="34"/>
      <c r="P160" s="34"/>
      <c r="Q160" s="35"/>
      <c r="R160" s="33">
        <f>SUM(R158:W159)</f>
        <v>71</v>
      </c>
      <c r="S160" s="34"/>
      <c r="T160" s="34"/>
      <c r="U160" s="34"/>
      <c r="V160" s="34"/>
      <c r="W160" s="35"/>
      <c r="X160" s="33">
        <f>SUM(X158:AC159)</f>
        <v>81</v>
      </c>
      <c r="Y160" s="34"/>
      <c r="Z160" s="34"/>
      <c r="AA160" s="34"/>
      <c r="AB160" s="34"/>
      <c r="AC160" s="35"/>
      <c r="AD160" s="33">
        <f>SUM(AD158:AI159)</f>
        <v>98</v>
      </c>
      <c r="AE160" s="34"/>
      <c r="AF160" s="34"/>
      <c r="AG160" s="34"/>
      <c r="AH160" s="34"/>
      <c r="AI160" s="35"/>
      <c r="AJ160" s="33">
        <f>SUM(AJ158:AO159)</f>
        <v>111</v>
      </c>
      <c r="AK160" s="34"/>
      <c r="AL160" s="34"/>
      <c r="AM160" s="34"/>
      <c r="AN160" s="34"/>
      <c r="AO160" s="35"/>
      <c r="AP160" s="33">
        <f>SUM(AP158:AU159)</f>
        <v>98</v>
      </c>
      <c r="AQ160" s="34"/>
      <c r="AR160" s="34"/>
      <c r="AS160" s="34"/>
      <c r="AT160" s="34"/>
      <c r="AU160" s="35"/>
      <c r="AV160" s="33">
        <f>SUM(AV158:BA159)</f>
        <v>67</v>
      </c>
      <c r="AW160" s="34"/>
      <c r="AX160" s="34"/>
      <c r="AY160" s="34"/>
      <c r="AZ160" s="34"/>
      <c r="BA160" s="35"/>
      <c r="BB160" s="33">
        <f>SUM(BB158:BG159)</f>
        <v>100</v>
      </c>
      <c r="BC160" s="34"/>
      <c r="BD160" s="34"/>
      <c r="BE160" s="34"/>
      <c r="BF160" s="34"/>
      <c r="BG160" s="35"/>
      <c r="BH160" s="33">
        <f>SUM(BH158:BM159)</f>
        <v>94</v>
      </c>
      <c r="BI160" s="34"/>
      <c r="BJ160" s="34"/>
      <c r="BK160" s="34"/>
      <c r="BL160" s="34"/>
      <c r="BM160" s="35"/>
      <c r="BN160" s="33">
        <f>SUM(BN158:BS159)</f>
        <v>122</v>
      </c>
      <c r="BO160" s="34"/>
      <c r="BP160" s="34"/>
      <c r="BQ160" s="34"/>
      <c r="BR160" s="34"/>
      <c r="BS160" s="35"/>
      <c r="BT160" s="33">
        <f>SUM(BT158:BY159)</f>
        <v>111</v>
      </c>
      <c r="BU160" s="34"/>
      <c r="BV160" s="34"/>
      <c r="BW160" s="34"/>
      <c r="BX160" s="34"/>
      <c r="BY160" s="35"/>
    </row>
    <row r="161" spans="2:77" s="2" customFormat="1" ht="12.75" customHeight="1" x14ac:dyDescent="0.2">
      <c r="B161" s="38" t="s">
        <v>5</v>
      </c>
      <c r="C161" s="38"/>
      <c r="D161" s="38"/>
      <c r="E161" s="38"/>
      <c r="F161" s="38"/>
      <c r="G161" s="38"/>
      <c r="H161" s="38"/>
      <c r="I161" s="36" t="s">
        <v>2</v>
      </c>
      <c r="J161" s="36"/>
      <c r="K161" s="36"/>
      <c r="L161" s="29">
        <f>SUM(BH193:BY193)</f>
        <v>898</v>
      </c>
      <c r="M161" s="30"/>
      <c r="N161" s="30"/>
      <c r="O161" s="30"/>
      <c r="P161" s="30"/>
      <c r="Q161" s="31"/>
      <c r="R161" s="26">
        <v>19</v>
      </c>
      <c r="S161" s="27"/>
      <c r="T161" s="27"/>
      <c r="U161" s="27"/>
      <c r="V161" s="27"/>
      <c r="W161" s="28"/>
      <c r="X161" s="26">
        <v>43</v>
      </c>
      <c r="Y161" s="27"/>
      <c r="Z161" s="27"/>
      <c r="AA161" s="27"/>
      <c r="AB161" s="27"/>
      <c r="AC161" s="28"/>
      <c r="AD161" s="26">
        <v>42</v>
      </c>
      <c r="AE161" s="27"/>
      <c r="AF161" s="27"/>
      <c r="AG161" s="27"/>
      <c r="AH161" s="27"/>
      <c r="AI161" s="28"/>
      <c r="AJ161" s="26">
        <v>42</v>
      </c>
      <c r="AK161" s="27"/>
      <c r="AL161" s="27"/>
      <c r="AM161" s="27"/>
      <c r="AN161" s="27"/>
      <c r="AO161" s="28"/>
      <c r="AP161" s="26">
        <v>43</v>
      </c>
      <c r="AQ161" s="27"/>
      <c r="AR161" s="27"/>
      <c r="AS161" s="27"/>
      <c r="AT161" s="27"/>
      <c r="AU161" s="28"/>
      <c r="AV161" s="26">
        <v>39</v>
      </c>
      <c r="AW161" s="27"/>
      <c r="AX161" s="27"/>
      <c r="AY161" s="27"/>
      <c r="AZ161" s="27"/>
      <c r="BA161" s="28"/>
      <c r="BB161" s="26">
        <v>27</v>
      </c>
      <c r="BC161" s="27"/>
      <c r="BD161" s="27"/>
      <c r="BE161" s="27"/>
      <c r="BF161" s="27"/>
      <c r="BG161" s="28"/>
      <c r="BH161" s="26">
        <v>43</v>
      </c>
      <c r="BI161" s="27"/>
      <c r="BJ161" s="27"/>
      <c r="BK161" s="27"/>
      <c r="BL161" s="27"/>
      <c r="BM161" s="28"/>
      <c r="BN161" s="26">
        <v>37</v>
      </c>
      <c r="BO161" s="27"/>
      <c r="BP161" s="27"/>
      <c r="BQ161" s="27"/>
      <c r="BR161" s="27"/>
      <c r="BS161" s="28"/>
      <c r="BT161" s="26">
        <v>55</v>
      </c>
      <c r="BU161" s="27"/>
      <c r="BV161" s="27"/>
      <c r="BW161" s="27"/>
      <c r="BX161" s="27"/>
      <c r="BY161" s="28"/>
    </row>
    <row r="162" spans="2:77" s="2" customFormat="1" ht="12.75" customHeight="1" x14ac:dyDescent="0.2">
      <c r="B162" s="38"/>
      <c r="C162" s="38"/>
      <c r="D162" s="38"/>
      <c r="E162" s="38"/>
      <c r="F162" s="38"/>
      <c r="G162" s="38"/>
      <c r="H162" s="38"/>
      <c r="I162" s="32" t="s">
        <v>1</v>
      </c>
      <c r="J162" s="32"/>
      <c r="K162" s="32"/>
      <c r="L162" s="23">
        <f>SUM(BH194:BY194)</f>
        <v>958</v>
      </c>
      <c r="M162" s="24"/>
      <c r="N162" s="24"/>
      <c r="O162" s="24"/>
      <c r="P162" s="24"/>
      <c r="Q162" s="25"/>
      <c r="R162" s="20">
        <v>32</v>
      </c>
      <c r="S162" s="21"/>
      <c r="T162" s="21"/>
      <c r="U162" s="21"/>
      <c r="V162" s="21"/>
      <c r="W162" s="22"/>
      <c r="X162" s="20">
        <v>29</v>
      </c>
      <c r="Y162" s="21"/>
      <c r="Z162" s="21"/>
      <c r="AA162" s="21"/>
      <c r="AB162" s="21"/>
      <c r="AC162" s="22"/>
      <c r="AD162" s="20">
        <v>53</v>
      </c>
      <c r="AE162" s="21"/>
      <c r="AF162" s="21"/>
      <c r="AG162" s="21"/>
      <c r="AH162" s="21"/>
      <c r="AI162" s="22"/>
      <c r="AJ162" s="20">
        <v>33</v>
      </c>
      <c r="AK162" s="21"/>
      <c r="AL162" s="21"/>
      <c r="AM162" s="21"/>
      <c r="AN162" s="21"/>
      <c r="AO162" s="22"/>
      <c r="AP162" s="20">
        <v>32</v>
      </c>
      <c r="AQ162" s="21"/>
      <c r="AR162" s="21"/>
      <c r="AS162" s="21"/>
      <c r="AT162" s="21"/>
      <c r="AU162" s="22"/>
      <c r="AV162" s="20">
        <v>25</v>
      </c>
      <c r="AW162" s="21"/>
      <c r="AX162" s="21"/>
      <c r="AY162" s="21"/>
      <c r="AZ162" s="21"/>
      <c r="BA162" s="22"/>
      <c r="BB162" s="20">
        <v>37</v>
      </c>
      <c r="BC162" s="21"/>
      <c r="BD162" s="21"/>
      <c r="BE162" s="21"/>
      <c r="BF162" s="21"/>
      <c r="BG162" s="22"/>
      <c r="BH162" s="20">
        <v>42</v>
      </c>
      <c r="BI162" s="21"/>
      <c r="BJ162" s="21"/>
      <c r="BK162" s="21"/>
      <c r="BL162" s="21"/>
      <c r="BM162" s="22"/>
      <c r="BN162" s="20">
        <v>42</v>
      </c>
      <c r="BO162" s="21"/>
      <c r="BP162" s="21"/>
      <c r="BQ162" s="21"/>
      <c r="BR162" s="21"/>
      <c r="BS162" s="22"/>
      <c r="BT162" s="20">
        <v>44</v>
      </c>
      <c r="BU162" s="21"/>
      <c r="BV162" s="21"/>
      <c r="BW162" s="21"/>
      <c r="BX162" s="21"/>
      <c r="BY162" s="22"/>
    </row>
    <row r="163" spans="2:77" s="2" customFormat="1" ht="12.75" customHeight="1" x14ac:dyDescent="0.2">
      <c r="B163" s="37"/>
      <c r="C163" s="37"/>
      <c r="D163" s="37"/>
      <c r="E163" s="37"/>
      <c r="F163" s="37"/>
      <c r="G163" s="37"/>
      <c r="H163" s="37"/>
      <c r="I163" s="37" t="s">
        <v>0</v>
      </c>
      <c r="J163" s="37"/>
      <c r="K163" s="37"/>
      <c r="L163" s="33">
        <f>SUM(L161:Q162)</f>
        <v>1856</v>
      </c>
      <c r="M163" s="34"/>
      <c r="N163" s="34"/>
      <c r="O163" s="34"/>
      <c r="P163" s="34"/>
      <c r="Q163" s="35"/>
      <c r="R163" s="33">
        <f>SUM(R161:W162)</f>
        <v>51</v>
      </c>
      <c r="S163" s="34"/>
      <c r="T163" s="34"/>
      <c r="U163" s="34"/>
      <c r="V163" s="34"/>
      <c r="W163" s="35"/>
      <c r="X163" s="33">
        <f>SUM(X161:AC162)</f>
        <v>72</v>
      </c>
      <c r="Y163" s="34"/>
      <c r="Z163" s="34"/>
      <c r="AA163" s="34"/>
      <c r="AB163" s="34"/>
      <c r="AC163" s="35"/>
      <c r="AD163" s="33">
        <f>SUM(AD161:AI162)</f>
        <v>95</v>
      </c>
      <c r="AE163" s="34"/>
      <c r="AF163" s="34"/>
      <c r="AG163" s="34"/>
      <c r="AH163" s="34"/>
      <c r="AI163" s="35"/>
      <c r="AJ163" s="33">
        <f>SUM(AJ161:AO162)</f>
        <v>75</v>
      </c>
      <c r="AK163" s="34"/>
      <c r="AL163" s="34"/>
      <c r="AM163" s="34"/>
      <c r="AN163" s="34"/>
      <c r="AO163" s="35"/>
      <c r="AP163" s="33">
        <f>SUM(AP161:AU162)</f>
        <v>75</v>
      </c>
      <c r="AQ163" s="34"/>
      <c r="AR163" s="34"/>
      <c r="AS163" s="34"/>
      <c r="AT163" s="34"/>
      <c r="AU163" s="35"/>
      <c r="AV163" s="33">
        <f>SUM(AV161:BA162)</f>
        <v>64</v>
      </c>
      <c r="AW163" s="34"/>
      <c r="AX163" s="34"/>
      <c r="AY163" s="34"/>
      <c r="AZ163" s="34"/>
      <c r="BA163" s="35"/>
      <c r="BB163" s="33">
        <f>SUM(BB161:BG162)</f>
        <v>64</v>
      </c>
      <c r="BC163" s="34"/>
      <c r="BD163" s="34"/>
      <c r="BE163" s="34"/>
      <c r="BF163" s="34"/>
      <c r="BG163" s="35"/>
      <c r="BH163" s="33">
        <f>SUM(BH161:BM162)</f>
        <v>85</v>
      </c>
      <c r="BI163" s="34"/>
      <c r="BJ163" s="34"/>
      <c r="BK163" s="34"/>
      <c r="BL163" s="34"/>
      <c r="BM163" s="35"/>
      <c r="BN163" s="33">
        <f>SUM(BN161:BS162)</f>
        <v>79</v>
      </c>
      <c r="BO163" s="34"/>
      <c r="BP163" s="34"/>
      <c r="BQ163" s="34"/>
      <c r="BR163" s="34"/>
      <c r="BS163" s="35"/>
      <c r="BT163" s="33">
        <f>SUM(BT161:BY162)</f>
        <v>99</v>
      </c>
      <c r="BU163" s="34"/>
      <c r="BV163" s="34"/>
      <c r="BW163" s="34"/>
      <c r="BX163" s="34"/>
      <c r="BY163" s="35"/>
    </row>
    <row r="164" spans="2:77" s="2" customFormat="1" ht="12.75" customHeight="1" x14ac:dyDescent="0.2">
      <c r="B164" s="38" t="s">
        <v>4</v>
      </c>
      <c r="C164" s="38"/>
      <c r="D164" s="38"/>
      <c r="E164" s="38"/>
      <c r="F164" s="38"/>
      <c r="G164" s="38"/>
      <c r="H164" s="38"/>
      <c r="I164" s="36" t="s">
        <v>2</v>
      </c>
      <c r="J164" s="36"/>
      <c r="K164" s="36"/>
      <c r="L164" s="29">
        <f>SUM(BH196:BY196)</f>
        <v>4120</v>
      </c>
      <c r="M164" s="30"/>
      <c r="N164" s="30"/>
      <c r="O164" s="30"/>
      <c r="P164" s="30"/>
      <c r="Q164" s="31"/>
      <c r="R164" s="26">
        <v>167</v>
      </c>
      <c r="S164" s="27"/>
      <c r="T164" s="27"/>
      <c r="U164" s="27"/>
      <c r="V164" s="27"/>
      <c r="W164" s="28"/>
      <c r="X164" s="26">
        <v>178</v>
      </c>
      <c r="Y164" s="27"/>
      <c r="Z164" s="27"/>
      <c r="AA164" s="27"/>
      <c r="AB164" s="27"/>
      <c r="AC164" s="28"/>
      <c r="AD164" s="26">
        <v>217</v>
      </c>
      <c r="AE164" s="27"/>
      <c r="AF164" s="27"/>
      <c r="AG164" s="27"/>
      <c r="AH164" s="27"/>
      <c r="AI164" s="28"/>
      <c r="AJ164" s="26">
        <v>229</v>
      </c>
      <c r="AK164" s="27"/>
      <c r="AL164" s="27"/>
      <c r="AM164" s="27"/>
      <c r="AN164" s="27"/>
      <c r="AO164" s="28"/>
      <c r="AP164" s="26">
        <v>179</v>
      </c>
      <c r="AQ164" s="27"/>
      <c r="AR164" s="27"/>
      <c r="AS164" s="27"/>
      <c r="AT164" s="27"/>
      <c r="AU164" s="28"/>
      <c r="AV164" s="26">
        <v>173</v>
      </c>
      <c r="AW164" s="27"/>
      <c r="AX164" s="27"/>
      <c r="AY164" s="27"/>
      <c r="AZ164" s="27"/>
      <c r="BA164" s="28"/>
      <c r="BB164" s="26">
        <v>233</v>
      </c>
      <c r="BC164" s="27"/>
      <c r="BD164" s="27"/>
      <c r="BE164" s="27"/>
      <c r="BF164" s="27"/>
      <c r="BG164" s="28"/>
      <c r="BH164" s="26">
        <v>239</v>
      </c>
      <c r="BI164" s="27"/>
      <c r="BJ164" s="27"/>
      <c r="BK164" s="27"/>
      <c r="BL164" s="27"/>
      <c r="BM164" s="28"/>
      <c r="BN164" s="26">
        <v>228</v>
      </c>
      <c r="BO164" s="27"/>
      <c r="BP164" s="27"/>
      <c r="BQ164" s="27"/>
      <c r="BR164" s="27"/>
      <c r="BS164" s="28"/>
      <c r="BT164" s="26">
        <v>234</v>
      </c>
      <c r="BU164" s="27"/>
      <c r="BV164" s="27"/>
      <c r="BW164" s="27"/>
      <c r="BX164" s="27"/>
      <c r="BY164" s="28"/>
    </row>
    <row r="165" spans="2:77" s="2" customFormat="1" ht="12.75" customHeight="1" x14ac:dyDescent="0.2">
      <c r="B165" s="38"/>
      <c r="C165" s="38"/>
      <c r="D165" s="38"/>
      <c r="E165" s="38"/>
      <c r="F165" s="38"/>
      <c r="G165" s="38"/>
      <c r="H165" s="38"/>
      <c r="I165" s="32" t="s">
        <v>1</v>
      </c>
      <c r="J165" s="32"/>
      <c r="K165" s="32"/>
      <c r="L165" s="23">
        <f>SUM(BH197:BY197)</f>
        <v>4506</v>
      </c>
      <c r="M165" s="24"/>
      <c r="N165" s="24"/>
      <c r="O165" s="24"/>
      <c r="P165" s="24"/>
      <c r="Q165" s="25"/>
      <c r="R165" s="20">
        <v>159</v>
      </c>
      <c r="S165" s="21"/>
      <c r="T165" s="21"/>
      <c r="U165" s="21"/>
      <c r="V165" s="21"/>
      <c r="W165" s="22"/>
      <c r="X165" s="20">
        <v>213</v>
      </c>
      <c r="Y165" s="21"/>
      <c r="Z165" s="21"/>
      <c r="AA165" s="21"/>
      <c r="AB165" s="21"/>
      <c r="AC165" s="22"/>
      <c r="AD165" s="20">
        <v>210</v>
      </c>
      <c r="AE165" s="21"/>
      <c r="AF165" s="21"/>
      <c r="AG165" s="21"/>
      <c r="AH165" s="21"/>
      <c r="AI165" s="22"/>
      <c r="AJ165" s="20">
        <v>201</v>
      </c>
      <c r="AK165" s="21"/>
      <c r="AL165" s="21"/>
      <c r="AM165" s="21"/>
      <c r="AN165" s="21"/>
      <c r="AO165" s="22"/>
      <c r="AP165" s="20">
        <v>170</v>
      </c>
      <c r="AQ165" s="21"/>
      <c r="AR165" s="21"/>
      <c r="AS165" s="21"/>
      <c r="AT165" s="21"/>
      <c r="AU165" s="22"/>
      <c r="AV165" s="20">
        <v>163</v>
      </c>
      <c r="AW165" s="21"/>
      <c r="AX165" s="21"/>
      <c r="AY165" s="21"/>
      <c r="AZ165" s="21"/>
      <c r="BA165" s="22"/>
      <c r="BB165" s="20">
        <v>207</v>
      </c>
      <c r="BC165" s="21"/>
      <c r="BD165" s="21"/>
      <c r="BE165" s="21"/>
      <c r="BF165" s="21"/>
      <c r="BG165" s="22"/>
      <c r="BH165" s="20">
        <v>235</v>
      </c>
      <c r="BI165" s="21"/>
      <c r="BJ165" s="21"/>
      <c r="BK165" s="21"/>
      <c r="BL165" s="21"/>
      <c r="BM165" s="22"/>
      <c r="BN165" s="20">
        <v>251</v>
      </c>
      <c r="BO165" s="21"/>
      <c r="BP165" s="21"/>
      <c r="BQ165" s="21"/>
      <c r="BR165" s="21"/>
      <c r="BS165" s="22"/>
      <c r="BT165" s="20">
        <v>222</v>
      </c>
      <c r="BU165" s="21"/>
      <c r="BV165" s="21"/>
      <c r="BW165" s="21"/>
      <c r="BX165" s="21"/>
      <c r="BY165" s="22"/>
    </row>
    <row r="166" spans="2:77" s="2" customFormat="1" ht="12.75" customHeight="1" x14ac:dyDescent="0.2">
      <c r="B166" s="37"/>
      <c r="C166" s="37"/>
      <c r="D166" s="37"/>
      <c r="E166" s="37"/>
      <c r="F166" s="37"/>
      <c r="G166" s="37"/>
      <c r="H166" s="37"/>
      <c r="I166" s="37" t="s">
        <v>0</v>
      </c>
      <c r="J166" s="37"/>
      <c r="K166" s="37"/>
      <c r="L166" s="33">
        <f>SUM(L164:Q165)</f>
        <v>8626</v>
      </c>
      <c r="M166" s="34"/>
      <c r="N166" s="34"/>
      <c r="O166" s="34"/>
      <c r="P166" s="34"/>
      <c r="Q166" s="35"/>
      <c r="R166" s="33">
        <f>SUM(R164:W165)</f>
        <v>326</v>
      </c>
      <c r="S166" s="34"/>
      <c r="T166" s="34"/>
      <c r="U166" s="34"/>
      <c r="V166" s="34"/>
      <c r="W166" s="35"/>
      <c r="X166" s="33">
        <f>SUM(X164:AC165)</f>
        <v>391</v>
      </c>
      <c r="Y166" s="34"/>
      <c r="Z166" s="34"/>
      <c r="AA166" s="34"/>
      <c r="AB166" s="34"/>
      <c r="AC166" s="35"/>
      <c r="AD166" s="33">
        <f>SUM(AD164:AI165)</f>
        <v>427</v>
      </c>
      <c r="AE166" s="34"/>
      <c r="AF166" s="34"/>
      <c r="AG166" s="34"/>
      <c r="AH166" s="34"/>
      <c r="AI166" s="35"/>
      <c r="AJ166" s="33">
        <f>SUM(AJ164:AO165)</f>
        <v>430</v>
      </c>
      <c r="AK166" s="34"/>
      <c r="AL166" s="34"/>
      <c r="AM166" s="34"/>
      <c r="AN166" s="34"/>
      <c r="AO166" s="35"/>
      <c r="AP166" s="33">
        <f>SUM(AP164:AU165)</f>
        <v>349</v>
      </c>
      <c r="AQ166" s="34"/>
      <c r="AR166" s="34"/>
      <c r="AS166" s="34"/>
      <c r="AT166" s="34"/>
      <c r="AU166" s="35"/>
      <c r="AV166" s="33">
        <f>SUM(AV164:BA165)</f>
        <v>336</v>
      </c>
      <c r="AW166" s="34"/>
      <c r="AX166" s="34"/>
      <c r="AY166" s="34"/>
      <c r="AZ166" s="34"/>
      <c r="BA166" s="35"/>
      <c r="BB166" s="33">
        <f>SUM(BB164:BG165)</f>
        <v>440</v>
      </c>
      <c r="BC166" s="34"/>
      <c r="BD166" s="34"/>
      <c r="BE166" s="34"/>
      <c r="BF166" s="34"/>
      <c r="BG166" s="35"/>
      <c r="BH166" s="33">
        <f>SUM(BH164:BM165)</f>
        <v>474</v>
      </c>
      <c r="BI166" s="34"/>
      <c r="BJ166" s="34"/>
      <c r="BK166" s="34"/>
      <c r="BL166" s="34"/>
      <c r="BM166" s="35"/>
      <c r="BN166" s="33">
        <f>SUM(BN164:BS165)</f>
        <v>479</v>
      </c>
      <c r="BO166" s="34"/>
      <c r="BP166" s="34"/>
      <c r="BQ166" s="34"/>
      <c r="BR166" s="34"/>
      <c r="BS166" s="35"/>
      <c r="BT166" s="33">
        <f>SUM(BT164:BY165)</f>
        <v>456</v>
      </c>
      <c r="BU166" s="34"/>
      <c r="BV166" s="34"/>
      <c r="BW166" s="34"/>
      <c r="BX166" s="34"/>
      <c r="BY166" s="35"/>
    </row>
    <row r="167" spans="2:77" s="2" customFormat="1" ht="12.75" customHeight="1" x14ac:dyDescent="0.2">
      <c r="B167" s="38" t="s">
        <v>3</v>
      </c>
      <c r="C167" s="38"/>
      <c r="D167" s="38"/>
      <c r="E167" s="38"/>
      <c r="F167" s="38"/>
      <c r="G167" s="38"/>
      <c r="H167" s="38"/>
      <c r="I167" s="36" t="s">
        <v>2</v>
      </c>
      <c r="J167" s="36"/>
      <c r="K167" s="36"/>
      <c r="L167" s="29">
        <f>SUM(BH199:BY199)</f>
        <v>3526</v>
      </c>
      <c r="M167" s="30"/>
      <c r="N167" s="30"/>
      <c r="O167" s="30"/>
      <c r="P167" s="30"/>
      <c r="Q167" s="31"/>
      <c r="R167" s="26">
        <v>136</v>
      </c>
      <c r="S167" s="27"/>
      <c r="T167" s="27"/>
      <c r="U167" s="27"/>
      <c r="V167" s="27"/>
      <c r="W167" s="28"/>
      <c r="X167" s="26">
        <v>163</v>
      </c>
      <c r="Y167" s="27"/>
      <c r="Z167" s="27"/>
      <c r="AA167" s="27"/>
      <c r="AB167" s="27"/>
      <c r="AC167" s="28"/>
      <c r="AD167" s="26">
        <v>175</v>
      </c>
      <c r="AE167" s="27"/>
      <c r="AF167" s="27"/>
      <c r="AG167" s="27"/>
      <c r="AH167" s="27"/>
      <c r="AI167" s="28"/>
      <c r="AJ167" s="26">
        <v>185</v>
      </c>
      <c r="AK167" s="27"/>
      <c r="AL167" s="27"/>
      <c r="AM167" s="27"/>
      <c r="AN167" s="27"/>
      <c r="AO167" s="28"/>
      <c r="AP167" s="26">
        <v>168</v>
      </c>
      <c r="AQ167" s="27"/>
      <c r="AR167" s="27"/>
      <c r="AS167" s="27"/>
      <c r="AT167" s="27"/>
      <c r="AU167" s="28"/>
      <c r="AV167" s="26">
        <v>138</v>
      </c>
      <c r="AW167" s="27"/>
      <c r="AX167" s="27"/>
      <c r="AY167" s="27"/>
      <c r="AZ167" s="27"/>
      <c r="BA167" s="28"/>
      <c r="BB167" s="26">
        <v>185</v>
      </c>
      <c r="BC167" s="27"/>
      <c r="BD167" s="27"/>
      <c r="BE167" s="27"/>
      <c r="BF167" s="27"/>
      <c r="BG167" s="28"/>
      <c r="BH167" s="26">
        <v>193</v>
      </c>
      <c r="BI167" s="27"/>
      <c r="BJ167" s="27"/>
      <c r="BK167" s="27"/>
      <c r="BL167" s="27"/>
      <c r="BM167" s="28"/>
      <c r="BN167" s="26">
        <v>217</v>
      </c>
      <c r="BO167" s="27"/>
      <c r="BP167" s="27"/>
      <c r="BQ167" s="27"/>
      <c r="BR167" s="27"/>
      <c r="BS167" s="28"/>
      <c r="BT167" s="26">
        <v>223</v>
      </c>
      <c r="BU167" s="27"/>
      <c r="BV167" s="27"/>
      <c r="BW167" s="27"/>
      <c r="BX167" s="27"/>
      <c r="BY167" s="28"/>
    </row>
    <row r="168" spans="2:77" s="2" customFormat="1" ht="12.75" customHeight="1" x14ac:dyDescent="0.2">
      <c r="B168" s="38"/>
      <c r="C168" s="38"/>
      <c r="D168" s="38"/>
      <c r="E168" s="38"/>
      <c r="F168" s="38"/>
      <c r="G168" s="38"/>
      <c r="H168" s="38"/>
      <c r="I168" s="32" t="s">
        <v>1</v>
      </c>
      <c r="J168" s="32"/>
      <c r="K168" s="32"/>
      <c r="L168" s="23">
        <f>SUM(BH200:BY200)</f>
        <v>3972</v>
      </c>
      <c r="M168" s="24"/>
      <c r="N168" s="24"/>
      <c r="O168" s="24"/>
      <c r="P168" s="24"/>
      <c r="Q168" s="25"/>
      <c r="R168" s="20">
        <v>107</v>
      </c>
      <c r="S168" s="21"/>
      <c r="T168" s="21"/>
      <c r="U168" s="21"/>
      <c r="V168" s="21"/>
      <c r="W168" s="22"/>
      <c r="X168" s="20">
        <v>144</v>
      </c>
      <c r="Y168" s="21"/>
      <c r="Z168" s="21"/>
      <c r="AA168" s="21"/>
      <c r="AB168" s="21"/>
      <c r="AC168" s="22"/>
      <c r="AD168" s="20">
        <v>158</v>
      </c>
      <c r="AE168" s="21"/>
      <c r="AF168" s="21"/>
      <c r="AG168" s="21"/>
      <c r="AH168" s="21"/>
      <c r="AI168" s="22"/>
      <c r="AJ168" s="20">
        <v>186</v>
      </c>
      <c r="AK168" s="21"/>
      <c r="AL168" s="21"/>
      <c r="AM168" s="21"/>
      <c r="AN168" s="21"/>
      <c r="AO168" s="22"/>
      <c r="AP168" s="20">
        <v>168</v>
      </c>
      <c r="AQ168" s="21"/>
      <c r="AR168" s="21"/>
      <c r="AS168" s="21"/>
      <c r="AT168" s="21"/>
      <c r="AU168" s="22"/>
      <c r="AV168" s="20">
        <v>163</v>
      </c>
      <c r="AW168" s="21"/>
      <c r="AX168" s="21"/>
      <c r="AY168" s="21"/>
      <c r="AZ168" s="21"/>
      <c r="BA168" s="22"/>
      <c r="BB168" s="20">
        <v>187</v>
      </c>
      <c r="BC168" s="21"/>
      <c r="BD168" s="21"/>
      <c r="BE168" s="21"/>
      <c r="BF168" s="21"/>
      <c r="BG168" s="22"/>
      <c r="BH168" s="20">
        <v>207</v>
      </c>
      <c r="BI168" s="21"/>
      <c r="BJ168" s="21"/>
      <c r="BK168" s="21"/>
      <c r="BL168" s="21"/>
      <c r="BM168" s="22"/>
      <c r="BN168" s="20">
        <v>223</v>
      </c>
      <c r="BO168" s="21"/>
      <c r="BP168" s="21"/>
      <c r="BQ168" s="21"/>
      <c r="BR168" s="21"/>
      <c r="BS168" s="22"/>
      <c r="BT168" s="20">
        <v>218</v>
      </c>
      <c r="BU168" s="21"/>
      <c r="BV168" s="21"/>
      <c r="BW168" s="21"/>
      <c r="BX168" s="21"/>
      <c r="BY168" s="22"/>
    </row>
    <row r="169" spans="2:77" s="2" customFormat="1" ht="12.75" customHeight="1" x14ac:dyDescent="0.2">
      <c r="B169" s="37"/>
      <c r="C169" s="37"/>
      <c r="D169" s="37"/>
      <c r="E169" s="37"/>
      <c r="F169" s="37"/>
      <c r="G169" s="37"/>
      <c r="H169" s="37"/>
      <c r="I169" s="37" t="s">
        <v>0</v>
      </c>
      <c r="J169" s="37"/>
      <c r="K169" s="37"/>
      <c r="L169" s="33">
        <f>SUM(L167:Q168)</f>
        <v>7498</v>
      </c>
      <c r="M169" s="34"/>
      <c r="N169" s="34"/>
      <c r="O169" s="34"/>
      <c r="P169" s="34"/>
      <c r="Q169" s="35"/>
      <c r="R169" s="33">
        <f>SUM(R167:W168)</f>
        <v>243</v>
      </c>
      <c r="S169" s="34"/>
      <c r="T169" s="34"/>
      <c r="U169" s="34"/>
      <c r="V169" s="34"/>
      <c r="W169" s="35"/>
      <c r="X169" s="33">
        <f>SUM(X167:AC168)</f>
        <v>307</v>
      </c>
      <c r="Y169" s="34"/>
      <c r="Z169" s="34"/>
      <c r="AA169" s="34"/>
      <c r="AB169" s="34"/>
      <c r="AC169" s="35"/>
      <c r="AD169" s="33">
        <f>SUM(AD167:AI168)</f>
        <v>333</v>
      </c>
      <c r="AE169" s="34"/>
      <c r="AF169" s="34"/>
      <c r="AG169" s="34"/>
      <c r="AH169" s="34"/>
      <c r="AI169" s="35"/>
      <c r="AJ169" s="33">
        <f>SUM(AJ167:AO168)</f>
        <v>371</v>
      </c>
      <c r="AK169" s="34"/>
      <c r="AL169" s="34"/>
      <c r="AM169" s="34"/>
      <c r="AN169" s="34"/>
      <c r="AO169" s="35"/>
      <c r="AP169" s="33">
        <f>SUM(AP167:AU168)</f>
        <v>336</v>
      </c>
      <c r="AQ169" s="34"/>
      <c r="AR169" s="34"/>
      <c r="AS169" s="34"/>
      <c r="AT169" s="34"/>
      <c r="AU169" s="35"/>
      <c r="AV169" s="33">
        <f>SUM(AV167:BA168)</f>
        <v>301</v>
      </c>
      <c r="AW169" s="34"/>
      <c r="AX169" s="34"/>
      <c r="AY169" s="34"/>
      <c r="AZ169" s="34"/>
      <c r="BA169" s="35"/>
      <c r="BB169" s="33">
        <f>SUM(BB167:BG168)</f>
        <v>372</v>
      </c>
      <c r="BC169" s="34"/>
      <c r="BD169" s="34"/>
      <c r="BE169" s="34"/>
      <c r="BF169" s="34"/>
      <c r="BG169" s="35"/>
      <c r="BH169" s="33">
        <f>SUM(BH167:BM168)</f>
        <v>400</v>
      </c>
      <c r="BI169" s="34"/>
      <c r="BJ169" s="34"/>
      <c r="BK169" s="34"/>
      <c r="BL169" s="34"/>
      <c r="BM169" s="35"/>
      <c r="BN169" s="33">
        <f>SUM(BN167:BS168)</f>
        <v>440</v>
      </c>
      <c r="BO169" s="34"/>
      <c r="BP169" s="34"/>
      <c r="BQ169" s="34"/>
      <c r="BR169" s="34"/>
      <c r="BS169" s="35"/>
      <c r="BT169" s="33">
        <f>SUM(BT167:BY168)</f>
        <v>441</v>
      </c>
      <c r="BU169" s="34"/>
      <c r="BV169" s="34"/>
      <c r="BW169" s="34"/>
      <c r="BX169" s="34"/>
      <c r="BY169" s="35"/>
    </row>
    <row r="170" spans="2:77" s="2" customFormat="1" ht="3.7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>
        <v>34.9</v>
      </c>
      <c r="N170" s="4"/>
      <c r="O170" s="3"/>
      <c r="P170" s="3"/>
      <c r="Q170" s="3"/>
      <c r="R170" s="3"/>
      <c r="S170" s="3"/>
      <c r="T170" s="3"/>
      <c r="U170" s="3"/>
      <c r="V170" s="3">
        <v>17.5</v>
      </c>
      <c r="W170" s="3"/>
      <c r="X170" s="3"/>
      <c r="Y170" s="3"/>
      <c r="Z170" s="3"/>
      <c r="AA170" s="3"/>
      <c r="AB170" s="3"/>
      <c r="AC170" s="3"/>
      <c r="AD170" s="3"/>
      <c r="AE170" s="3">
        <v>24.9</v>
      </c>
      <c r="AF170" s="3"/>
      <c r="AG170" s="3"/>
      <c r="AH170" s="3"/>
      <c r="AI170" s="3"/>
      <c r="AJ170" s="4"/>
      <c r="AK170" s="4"/>
      <c r="AL170" s="4"/>
      <c r="AM170" s="4"/>
      <c r="AN170" s="4">
        <v>223.5</v>
      </c>
      <c r="AO170" s="4"/>
      <c r="AP170" s="4"/>
      <c r="AQ170" s="4"/>
      <c r="AR170" s="4"/>
      <c r="AS170" s="4"/>
      <c r="AT170" s="4"/>
      <c r="AU170" s="4"/>
      <c r="AV170" s="4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</row>
    <row r="171" spans="2:77" s="2" customFormat="1" ht="12.75" customHeight="1" x14ac:dyDescent="0.2">
      <c r="B171" s="41" t="s">
        <v>24</v>
      </c>
      <c r="C171" s="42"/>
      <c r="D171" s="42"/>
      <c r="E171" s="42"/>
      <c r="F171" s="42"/>
      <c r="G171" s="42"/>
      <c r="H171" s="42"/>
      <c r="I171" s="43"/>
      <c r="J171" s="43"/>
      <c r="K171" s="44"/>
      <c r="L171" s="40" t="s">
        <v>23</v>
      </c>
      <c r="M171" s="40"/>
      <c r="N171" s="40"/>
      <c r="O171" s="40"/>
      <c r="P171" s="40"/>
      <c r="Q171" s="40"/>
      <c r="R171" s="40" t="s">
        <v>22</v>
      </c>
      <c r="S171" s="40"/>
      <c r="T171" s="40"/>
      <c r="U171" s="40"/>
      <c r="V171" s="40"/>
      <c r="W171" s="40"/>
      <c r="X171" s="40" t="s">
        <v>21</v>
      </c>
      <c r="Y171" s="40"/>
      <c r="Z171" s="40"/>
      <c r="AA171" s="40"/>
      <c r="AB171" s="40"/>
      <c r="AC171" s="40"/>
      <c r="AD171" s="40" t="s">
        <v>20</v>
      </c>
      <c r="AE171" s="40"/>
      <c r="AF171" s="40"/>
      <c r="AG171" s="40"/>
      <c r="AH171" s="40"/>
      <c r="AI171" s="40"/>
      <c r="AJ171" s="40" t="s">
        <v>19</v>
      </c>
      <c r="AK171" s="40"/>
      <c r="AL171" s="40"/>
      <c r="AM171" s="40"/>
      <c r="AN171" s="40"/>
      <c r="AO171" s="40"/>
      <c r="AP171" s="40" t="s">
        <v>18</v>
      </c>
      <c r="AQ171" s="40"/>
      <c r="AR171" s="40"/>
      <c r="AS171" s="40"/>
      <c r="AT171" s="40"/>
      <c r="AU171" s="40"/>
      <c r="AV171" s="40" t="s">
        <v>17</v>
      </c>
      <c r="AW171" s="40"/>
      <c r="AX171" s="40"/>
      <c r="AY171" s="40"/>
      <c r="AZ171" s="40"/>
      <c r="BA171" s="40"/>
      <c r="BB171" s="40" t="s">
        <v>16</v>
      </c>
      <c r="BC171" s="40"/>
      <c r="BD171" s="40"/>
      <c r="BE171" s="40"/>
      <c r="BF171" s="40"/>
      <c r="BG171" s="40"/>
      <c r="BH171" s="40" t="s">
        <v>15</v>
      </c>
      <c r="BI171" s="40"/>
      <c r="BJ171" s="40"/>
      <c r="BK171" s="40"/>
      <c r="BL171" s="40"/>
      <c r="BM171" s="40"/>
      <c r="BN171" s="40" t="s">
        <v>14</v>
      </c>
      <c r="BO171" s="40"/>
      <c r="BP171" s="40"/>
      <c r="BQ171" s="40"/>
      <c r="BR171" s="40"/>
      <c r="BS171" s="40"/>
      <c r="BT171" s="40" t="s">
        <v>13</v>
      </c>
      <c r="BU171" s="40"/>
      <c r="BV171" s="40"/>
      <c r="BW171" s="40"/>
      <c r="BX171" s="40"/>
      <c r="BY171" s="40"/>
    </row>
    <row r="172" spans="2:77" s="2" customFormat="1" ht="12.75" customHeight="1" x14ac:dyDescent="0.2">
      <c r="B172" s="38" t="s">
        <v>12</v>
      </c>
      <c r="C172" s="38"/>
      <c r="D172" s="38"/>
      <c r="E172" s="38"/>
      <c r="F172" s="38"/>
      <c r="G172" s="38"/>
      <c r="H172" s="38"/>
      <c r="I172" s="36" t="s">
        <v>2</v>
      </c>
      <c r="J172" s="36"/>
      <c r="K172" s="36"/>
      <c r="L172" s="26">
        <f>L175+L178+L181+L184+L187+L190+L193+L196+L199</f>
        <v>1381</v>
      </c>
      <c r="M172" s="27"/>
      <c r="N172" s="27"/>
      <c r="O172" s="27"/>
      <c r="P172" s="27"/>
      <c r="Q172" s="28"/>
      <c r="R172" s="26">
        <f>R175+R178+R181+R184+R187+R190+R193+R196+R199</f>
        <v>1612</v>
      </c>
      <c r="S172" s="27"/>
      <c r="T172" s="27"/>
      <c r="U172" s="27"/>
      <c r="V172" s="27"/>
      <c r="W172" s="28"/>
      <c r="X172" s="26">
        <f>X175+X178+X181+X184+X187+X190+X193+X196+X199</f>
        <v>1819</v>
      </c>
      <c r="Y172" s="27"/>
      <c r="Z172" s="27"/>
      <c r="AA172" s="27"/>
      <c r="AB172" s="27"/>
      <c r="AC172" s="28"/>
      <c r="AD172" s="26">
        <f>AD175+AD178+AD181+AD184+AD187+AD190+AD193+AD196+AD199</f>
        <v>2060</v>
      </c>
      <c r="AE172" s="27"/>
      <c r="AF172" s="27"/>
      <c r="AG172" s="27"/>
      <c r="AH172" s="27"/>
      <c r="AI172" s="28"/>
      <c r="AJ172" s="26">
        <f>AJ175+AJ178+AJ181+AJ184+AJ187+AJ190+AJ193+AJ196+AJ199</f>
        <v>1260</v>
      </c>
      <c r="AK172" s="27"/>
      <c r="AL172" s="27"/>
      <c r="AM172" s="27"/>
      <c r="AN172" s="27"/>
      <c r="AO172" s="28"/>
      <c r="AP172" s="26">
        <f>AP175+AP178+AP181+AP184+AP187+AP190+AP193+AP196+AP199</f>
        <v>1079</v>
      </c>
      <c r="AQ172" s="27"/>
      <c r="AR172" s="27"/>
      <c r="AS172" s="27"/>
      <c r="AT172" s="27"/>
      <c r="AU172" s="28"/>
      <c r="AV172" s="26">
        <f>AV175+AV178+AV181+AV184+AV187+AV190+AV193+AV196+AV199</f>
        <v>866</v>
      </c>
      <c r="AW172" s="27"/>
      <c r="AX172" s="27"/>
      <c r="AY172" s="27"/>
      <c r="AZ172" s="27"/>
      <c r="BA172" s="28"/>
      <c r="BB172" s="26">
        <f>BB175+BB178+BB181+BB184+BB187+BB190+BB193+BB196+BB199</f>
        <v>763</v>
      </c>
      <c r="BC172" s="27"/>
      <c r="BD172" s="27"/>
      <c r="BE172" s="27"/>
      <c r="BF172" s="27"/>
      <c r="BG172" s="28"/>
      <c r="BH172" s="29">
        <f>BH175+BH178+BH181+BH184+BH187+BH190+BH193+BH196+BH199</f>
        <v>3480</v>
      </c>
      <c r="BI172" s="30"/>
      <c r="BJ172" s="30"/>
      <c r="BK172" s="30"/>
      <c r="BL172" s="30"/>
      <c r="BM172" s="31"/>
      <c r="BN172" s="29">
        <f>BN175+BN178+BN181+BN184+BN187+BN190+BN193+BN196+BN199</f>
        <v>13951</v>
      </c>
      <c r="BO172" s="30"/>
      <c r="BP172" s="30"/>
      <c r="BQ172" s="30"/>
      <c r="BR172" s="30"/>
      <c r="BS172" s="31"/>
      <c r="BT172" s="29">
        <f>BT175+BT178+BT181+BT184+BT187+BT190+BT193+BT196+BT199</f>
        <v>6028</v>
      </c>
      <c r="BU172" s="30"/>
      <c r="BV172" s="30"/>
      <c r="BW172" s="30"/>
      <c r="BX172" s="30"/>
      <c r="BY172" s="31"/>
    </row>
    <row r="173" spans="2:77" s="2" customFormat="1" ht="12.75" customHeight="1" x14ac:dyDescent="0.2">
      <c r="B173" s="38"/>
      <c r="C173" s="38"/>
      <c r="D173" s="38"/>
      <c r="E173" s="38"/>
      <c r="F173" s="38"/>
      <c r="G173" s="38"/>
      <c r="H173" s="38"/>
      <c r="I173" s="32" t="s">
        <v>1</v>
      </c>
      <c r="J173" s="32"/>
      <c r="K173" s="32"/>
      <c r="L173" s="20">
        <f>L176+L179+L182+L185+L188+L191+L194+L197+L200</f>
        <v>1533</v>
      </c>
      <c r="M173" s="21"/>
      <c r="N173" s="21"/>
      <c r="O173" s="21"/>
      <c r="P173" s="21"/>
      <c r="Q173" s="22"/>
      <c r="R173" s="20">
        <f>R176+R179+R182+R185+R188+R191+R194+R197+R200</f>
        <v>1617</v>
      </c>
      <c r="S173" s="21"/>
      <c r="T173" s="21"/>
      <c r="U173" s="21"/>
      <c r="V173" s="21"/>
      <c r="W173" s="22"/>
      <c r="X173" s="20">
        <f>X176+X179+X182+X185+X188+X191+X194+X197+X200</f>
        <v>1823</v>
      </c>
      <c r="Y173" s="21"/>
      <c r="Z173" s="21"/>
      <c r="AA173" s="21"/>
      <c r="AB173" s="21"/>
      <c r="AC173" s="22"/>
      <c r="AD173" s="20">
        <f>AD176+AD179+AD182+AD185+AD188+AD191+AD194+AD197+AD200</f>
        <v>2108</v>
      </c>
      <c r="AE173" s="21"/>
      <c r="AF173" s="21"/>
      <c r="AG173" s="21"/>
      <c r="AH173" s="21"/>
      <c r="AI173" s="22"/>
      <c r="AJ173" s="20">
        <f>AJ176+AJ179+AJ182+AJ185+AJ188+AJ191+AJ194+AJ197+AJ200</f>
        <v>1444</v>
      </c>
      <c r="AK173" s="21"/>
      <c r="AL173" s="21"/>
      <c r="AM173" s="21"/>
      <c r="AN173" s="21"/>
      <c r="AO173" s="22"/>
      <c r="AP173" s="20">
        <f>AP176+AP179+AP182+AP185+AP188+AP191+AP194+AP197+AP200</f>
        <v>1430</v>
      </c>
      <c r="AQ173" s="21"/>
      <c r="AR173" s="21"/>
      <c r="AS173" s="21"/>
      <c r="AT173" s="21"/>
      <c r="AU173" s="22"/>
      <c r="AV173" s="20">
        <f>AV176+AV179+AV182+AV185+AV188+AV191+AV194+AV197+AV200</f>
        <v>1411</v>
      </c>
      <c r="AW173" s="21"/>
      <c r="AX173" s="21"/>
      <c r="AY173" s="21"/>
      <c r="AZ173" s="21"/>
      <c r="BA173" s="22"/>
      <c r="BB173" s="20">
        <f>BB176+BB179+BB182+BB185+BB188+BB191+BB194+BB197+BB200</f>
        <v>2083</v>
      </c>
      <c r="BC173" s="21"/>
      <c r="BD173" s="21"/>
      <c r="BE173" s="21"/>
      <c r="BF173" s="21"/>
      <c r="BG173" s="22"/>
      <c r="BH173" s="23">
        <f>BH176+BH179+BH182+BH185+BH188+BH191+BH194+BH197+BH200</f>
        <v>3324</v>
      </c>
      <c r="BI173" s="24"/>
      <c r="BJ173" s="24"/>
      <c r="BK173" s="24"/>
      <c r="BL173" s="24"/>
      <c r="BM173" s="25"/>
      <c r="BN173" s="23">
        <f>BN176+BN179+BN182+BN185+BN188+BN191+BN194+BN197+BN200</f>
        <v>14098</v>
      </c>
      <c r="BO173" s="24"/>
      <c r="BP173" s="24"/>
      <c r="BQ173" s="24"/>
      <c r="BR173" s="24"/>
      <c r="BS173" s="25"/>
      <c r="BT173" s="23">
        <f>BT176+BT179+BT182+BT185+BT188+BT191+BT194+BT197+BT200</f>
        <v>8476</v>
      </c>
      <c r="BU173" s="24"/>
      <c r="BV173" s="24"/>
      <c r="BW173" s="24"/>
      <c r="BX173" s="24"/>
      <c r="BY173" s="25"/>
    </row>
    <row r="174" spans="2:77" s="2" customFormat="1" ht="12.75" customHeight="1" x14ac:dyDescent="0.2">
      <c r="B174" s="37"/>
      <c r="C174" s="37"/>
      <c r="D174" s="37"/>
      <c r="E174" s="37"/>
      <c r="F174" s="37"/>
      <c r="G174" s="37"/>
      <c r="H174" s="37"/>
      <c r="I174" s="37" t="s">
        <v>0</v>
      </c>
      <c r="J174" s="37"/>
      <c r="K174" s="37"/>
      <c r="L174" s="33">
        <f>SUM(L172:Q173)</f>
        <v>2914</v>
      </c>
      <c r="M174" s="34"/>
      <c r="N174" s="34"/>
      <c r="O174" s="34"/>
      <c r="P174" s="34"/>
      <c r="Q174" s="35"/>
      <c r="R174" s="33">
        <f>SUM(R172:W173)</f>
        <v>3229</v>
      </c>
      <c r="S174" s="34"/>
      <c r="T174" s="34"/>
      <c r="U174" s="34"/>
      <c r="V174" s="34"/>
      <c r="W174" s="35"/>
      <c r="X174" s="33">
        <f>SUM(X172:AC173)</f>
        <v>3642</v>
      </c>
      <c r="Y174" s="34"/>
      <c r="Z174" s="34"/>
      <c r="AA174" s="34"/>
      <c r="AB174" s="34"/>
      <c r="AC174" s="35"/>
      <c r="AD174" s="33">
        <f>SUM(AD172:AI173)</f>
        <v>4168</v>
      </c>
      <c r="AE174" s="34"/>
      <c r="AF174" s="34"/>
      <c r="AG174" s="34"/>
      <c r="AH174" s="34"/>
      <c r="AI174" s="35"/>
      <c r="AJ174" s="33">
        <f>SUM(AJ172:AO173)</f>
        <v>2704</v>
      </c>
      <c r="AK174" s="34"/>
      <c r="AL174" s="34"/>
      <c r="AM174" s="34"/>
      <c r="AN174" s="34"/>
      <c r="AO174" s="35"/>
      <c r="AP174" s="33">
        <f>SUM(AP172:AU173)</f>
        <v>2509</v>
      </c>
      <c r="AQ174" s="34"/>
      <c r="AR174" s="34"/>
      <c r="AS174" s="34"/>
      <c r="AT174" s="34"/>
      <c r="AU174" s="35"/>
      <c r="AV174" s="33">
        <f>SUM(AV172:BA173)</f>
        <v>2277</v>
      </c>
      <c r="AW174" s="34"/>
      <c r="AX174" s="34"/>
      <c r="AY174" s="34"/>
      <c r="AZ174" s="34"/>
      <c r="BA174" s="35"/>
      <c r="BB174" s="33">
        <f>SUM(BB172:BG173)</f>
        <v>2846</v>
      </c>
      <c r="BC174" s="34"/>
      <c r="BD174" s="34"/>
      <c r="BE174" s="34"/>
      <c r="BF174" s="34"/>
      <c r="BG174" s="35"/>
      <c r="BH174" s="33">
        <f>SUM(BH172:BM173)</f>
        <v>6804</v>
      </c>
      <c r="BI174" s="34"/>
      <c r="BJ174" s="34"/>
      <c r="BK174" s="34"/>
      <c r="BL174" s="34"/>
      <c r="BM174" s="35"/>
      <c r="BN174" s="33">
        <f>SUM(BN172:BS173)</f>
        <v>28049</v>
      </c>
      <c r="BO174" s="34"/>
      <c r="BP174" s="34"/>
      <c r="BQ174" s="34"/>
      <c r="BR174" s="34"/>
      <c r="BS174" s="35"/>
      <c r="BT174" s="33">
        <f>SUM(BT172:BY173)</f>
        <v>14504</v>
      </c>
      <c r="BU174" s="34"/>
      <c r="BV174" s="34"/>
      <c r="BW174" s="34"/>
      <c r="BX174" s="34"/>
      <c r="BY174" s="35"/>
    </row>
    <row r="175" spans="2:77" s="2" customFormat="1" ht="12.75" customHeight="1" x14ac:dyDescent="0.2">
      <c r="B175" s="38" t="s">
        <v>11</v>
      </c>
      <c r="C175" s="38"/>
      <c r="D175" s="38"/>
      <c r="E175" s="38"/>
      <c r="F175" s="38"/>
      <c r="G175" s="38"/>
      <c r="H175" s="38"/>
      <c r="I175" s="36" t="s">
        <v>2</v>
      </c>
      <c r="J175" s="36"/>
      <c r="K175" s="36"/>
      <c r="L175" s="26">
        <v>480</v>
      </c>
      <c r="M175" s="27"/>
      <c r="N175" s="27"/>
      <c r="O175" s="27"/>
      <c r="P175" s="27"/>
      <c r="Q175" s="28"/>
      <c r="R175" s="26">
        <v>490</v>
      </c>
      <c r="S175" s="27"/>
      <c r="T175" s="27"/>
      <c r="U175" s="27"/>
      <c r="V175" s="27"/>
      <c r="W175" s="28"/>
      <c r="X175" s="26">
        <v>533</v>
      </c>
      <c r="Y175" s="27"/>
      <c r="Z175" s="27"/>
      <c r="AA175" s="27"/>
      <c r="AB175" s="27"/>
      <c r="AC175" s="28"/>
      <c r="AD175" s="26">
        <v>589</v>
      </c>
      <c r="AE175" s="27"/>
      <c r="AF175" s="27"/>
      <c r="AG175" s="27"/>
      <c r="AH175" s="27"/>
      <c r="AI175" s="28"/>
      <c r="AJ175" s="26">
        <v>369</v>
      </c>
      <c r="AK175" s="27"/>
      <c r="AL175" s="27"/>
      <c r="AM175" s="27"/>
      <c r="AN175" s="27"/>
      <c r="AO175" s="28"/>
      <c r="AP175" s="26">
        <v>299</v>
      </c>
      <c r="AQ175" s="27"/>
      <c r="AR175" s="27"/>
      <c r="AS175" s="27"/>
      <c r="AT175" s="27"/>
      <c r="AU175" s="28"/>
      <c r="AV175" s="26">
        <v>217</v>
      </c>
      <c r="AW175" s="27"/>
      <c r="AX175" s="27"/>
      <c r="AY175" s="27"/>
      <c r="AZ175" s="27"/>
      <c r="BA175" s="28"/>
      <c r="BB175" s="26">
        <f>133+59+7</f>
        <v>199</v>
      </c>
      <c r="BC175" s="27"/>
      <c r="BD175" s="27"/>
      <c r="BE175" s="27"/>
      <c r="BF175" s="27"/>
      <c r="BG175" s="28"/>
      <c r="BH175" s="29">
        <f>SUM(R143:AI143)</f>
        <v>1225</v>
      </c>
      <c r="BI175" s="30"/>
      <c r="BJ175" s="30"/>
      <c r="BK175" s="30"/>
      <c r="BL175" s="30"/>
      <c r="BM175" s="31"/>
      <c r="BN175" s="29">
        <f>AJ143+AP143+AV143+BB143+BH143+BN143+BT143+L175+R175+X175</f>
        <v>4884</v>
      </c>
      <c r="BO175" s="30"/>
      <c r="BP175" s="30"/>
      <c r="BQ175" s="30"/>
      <c r="BR175" s="30"/>
      <c r="BS175" s="31"/>
      <c r="BT175" s="29">
        <f>SUM(AD175:BG175)</f>
        <v>1673</v>
      </c>
      <c r="BU175" s="30"/>
      <c r="BV175" s="30"/>
      <c r="BW175" s="30"/>
      <c r="BX175" s="30"/>
      <c r="BY175" s="31"/>
    </row>
    <row r="176" spans="2:77" s="2" customFormat="1" ht="12.75" customHeight="1" x14ac:dyDescent="0.2">
      <c r="B176" s="38"/>
      <c r="C176" s="38"/>
      <c r="D176" s="38"/>
      <c r="E176" s="38"/>
      <c r="F176" s="38"/>
      <c r="G176" s="38"/>
      <c r="H176" s="38"/>
      <c r="I176" s="39" t="s">
        <v>1</v>
      </c>
      <c r="J176" s="39"/>
      <c r="K176" s="39"/>
      <c r="L176" s="20">
        <v>575</v>
      </c>
      <c r="M176" s="21"/>
      <c r="N176" s="21"/>
      <c r="O176" s="21"/>
      <c r="P176" s="21"/>
      <c r="Q176" s="22"/>
      <c r="R176" s="20">
        <v>525</v>
      </c>
      <c r="S176" s="21"/>
      <c r="T176" s="21"/>
      <c r="U176" s="21"/>
      <c r="V176" s="21"/>
      <c r="W176" s="22"/>
      <c r="X176" s="20">
        <v>579</v>
      </c>
      <c r="Y176" s="21"/>
      <c r="Z176" s="21"/>
      <c r="AA176" s="21"/>
      <c r="AB176" s="21"/>
      <c r="AC176" s="22"/>
      <c r="AD176" s="20">
        <v>617</v>
      </c>
      <c r="AE176" s="21"/>
      <c r="AF176" s="21"/>
      <c r="AG176" s="21"/>
      <c r="AH176" s="21"/>
      <c r="AI176" s="22"/>
      <c r="AJ176" s="20">
        <v>435</v>
      </c>
      <c r="AK176" s="21"/>
      <c r="AL176" s="21"/>
      <c r="AM176" s="21"/>
      <c r="AN176" s="21"/>
      <c r="AO176" s="22"/>
      <c r="AP176" s="20">
        <v>392</v>
      </c>
      <c r="AQ176" s="21"/>
      <c r="AR176" s="21"/>
      <c r="AS176" s="21"/>
      <c r="AT176" s="21"/>
      <c r="AU176" s="22"/>
      <c r="AV176" s="20">
        <v>379</v>
      </c>
      <c r="AW176" s="21"/>
      <c r="AX176" s="21"/>
      <c r="AY176" s="21"/>
      <c r="AZ176" s="21"/>
      <c r="BA176" s="22"/>
      <c r="BB176" s="20">
        <f>277+184+41+16+2</f>
        <v>520</v>
      </c>
      <c r="BC176" s="21"/>
      <c r="BD176" s="21"/>
      <c r="BE176" s="21"/>
      <c r="BF176" s="21"/>
      <c r="BG176" s="22"/>
      <c r="BH176" s="23">
        <f>SUM(R144:AI144)</f>
        <v>1206</v>
      </c>
      <c r="BI176" s="24"/>
      <c r="BJ176" s="24"/>
      <c r="BK176" s="24"/>
      <c r="BL176" s="24"/>
      <c r="BM176" s="25"/>
      <c r="BN176" s="23">
        <f>AJ144+AP144+AV144+BB144+BH144+BN144+BT144+L176+R176+X176</f>
        <v>5071</v>
      </c>
      <c r="BO176" s="24"/>
      <c r="BP176" s="24"/>
      <c r="BQ176" s="24"/>
      <c r="BR176" s="24"/>
      <c r="BS176" s="25"/>
      <c r="BT176" s="23">
        <f>SUM(AD176:BG176)</f>
        <v>2343</v>
      </c>
      <c r="BU176" s="24"/>
      <c r="BV176" s="24"/>
      <c r="BW176" s="24"/>
      <c r="BX176" s="24"/>
      <c r="BY176" s="25"/>
    </row>
    <row r="177" spans="2:77" s="2" customFormat="1" ht="12.75" customHeight="1" x14ac:dyDescent="0.2">
      <c r="B177" s="37"/>
      <c r="C177" s="37"/>
      <c r="D177" s="37"/>
      <c r="E177" s="37"/>
      <c r="F177" s="37"/>
      <c r="G177" s="37"/>
      <c r="H177" s="37"/>
      <c r="I177" s="37" t="s">
        <v>0</v>
      </c>
      <c r="J177" s="37"/>
      <c r="K177" s="37"/>
      <c r="L177" s="33">
        <f>SUM(L175:Q176)</f>
        <v>1055</v>
      </c>
      <c r="M177" s="34"/>
      <c r="N177" s="34"/>
      <c r="O177" s="34"/>
      <c r="P177" s="34"/>
      <c r="Q177" s="35"/>
      <c r="R177" s="33">
        <f>SUM(R175:W176)</f>
        <v>1015</v>
      </c>
      <c r="S177" s="34"/>
      <c r="T177" s="34"/>
      <c r="U177" s="34"/>
      <c r="V177" s="34"/>
      <c r="W177" s="35"/>
      <c r="X177" s="33">
        <f>SUM(X175:AC176)</f>
        <v>1112</v>
      </c>
      <c r="Y177" s="34"/>
      <c r="Z177" s="34"/>
      <c r="AA177" s="34"/>
      <c r="AB177" s="34"/>
      <c r="AC177" s="35"/>
      <c r="AD177" s="33">
        <f>SUM(AD175:AI176)</f>
        <v>1206</v>
      </c>
      <c r="AE177" s="34"/>
      <c r="AF177" s="34"/>
      <c r="AG177" s="34"/>
      <c r="AH177" s="34"/>
      <c r="AI177" s="35"/>
      <c r="AJ177" s="33">
        <f>SUM(AJ175:AO176)</f>
        <v>804</v>
      </c>
      <c r="AK177" s="34"/>
      <c r="AL177" s="34"/>
      <c r="AM177" s="34"/>
      <c r="AN177" s="34"/>
      <c r="AO177" s="35"/>
      <c r="AP177" s="33">
        <f>SUM(AP175:AU176)</f>
        <v>691</v>
      </c>
      <c r="AQ177" s="34"/>
      <c r="AR177" s="34"/>
      <c r="AS177" s="34"/>
      <c r="AT177" s="34"/>
      <c r="AU177" s="35"/>
      <c r="AV177" s="33">
        <f>SUM(AV175:BA176)</f>
        <v>596</v>
      </c>
      <c r="AW177" s="34"/>
      <c r="AX177" s="34"/>
      <c r="AY177" s="34"/>
      <c r="AZ177" s="34"/>
      <c r="BA177" s="35"/>
      <c r="BB177" s="33">
        <f>SUM(BB175:BG176)</f>
        <v>719</v>
      </c>
      <c r="BC177" s="34"/>
      <c r="BD177" s="34"/>
      <c r="BE177" s="34"/>
      <c r="BF177" s="34"/>
      <c r="BG177" s="35"/>
      <c r="BH177" s="33">
        <f>SUM(BH175:BM176)</f>
        <v>2431</v>
      </c>
      <c r="BI177" s="34"/>
      <c r="BJ177" s="34"/>
      <c r="BK177" s="34"/>
      <c r="BL177" s="34"/>
      <c r="BM177" s="35"/>
      <c r="BN177" s="33">
        <f>SUM(BN175:BS176)</f>
        <v>9955</v>
      </c>
      <c r="BO177" s="34"/>
      <c r="BP177" s="34"/>
      <c r="BQ177" s="34"/>
      <c r="BR177" s="34"/>
      <c r="BS177" s="35"/>
      <c r="BT177" s="33">
        <f>SUM(BT175:BY176)</f>
        <v>4016</v>
      </c>
      <c r="BU177" s="34"/>
      <c r="BV177" s="34"/>
      <c r="BW177" s="34"/>
      <c r="BX177" s="34"/>
      <c r="BY177" s="35"/>
    </row>
    <row r="178" spans="2:77" s="2" customFormat="1" ht="12.75" customHeight="1" x14ac:dyDescent="0.2">
      <c r="B178" s="38" t="s">
        <v>10</v>
      </c>
      <c r="C178" s="38"/>
      <c r="D178" s="38"/>
      <c r="E178" s="38"/>
      <c r="F178" s="38"/>
      <c r="G178" s="38"/>
      <c r="H178" s="38"/>
      <c r="I178" s="36" t="s">
        <v>2</v>
      </c>
      <c r="J178" s="36"/>
      <c r="K178" s="36"/>
      <c r="L178" s="26">
        <v>46</v>
      </c>
      <c r="M178" s="27"/>
      <c r="N178" s="27"/>
      <c r="O178" s="27"/>
      <c r="P178" s="27"/>
      <c r="Q178" s="28"/>
      <c r="R178" s="26">
        <v>92</v>
      </c>
      <c r="S178" s="27"/>
      <c r="T178" s="27"/>
      <c r="U178" s="27"/>
      <c r="V178" s="27"/>
      <c r="W178" s="28"/>
      <c r="X178" s="26">
        <v>106</v>
      </c>
      <c r="Y178" s="27"/>
      <c r="Z178" s="27"/>
      <c r="AA178" s="27"/>
      <c r="AB178" s="27"/>
      <c r="AC178" s="28"/>
      <c r="AD178" s="26">
        <v>151</v>
      </c>
      <c r="AE178" s="27"/>
      <c r="AF178" s="27"/>
      <c r="AG178" s="27"/>
      <c r="AH178" s="27"/>
      <c r="AI178" s="28"/>
      <c r="AJ178" s="26">
        <v>72</v>
      </c>
      <c r="AK178" s="27"/>
      <c r="AL178" s="27"/>
      <c r="AM178" s="27"/>
      <c r="AN178" s="27"/>
      <c r="AO178" s="28"/>
      <c r="AP178" s="26">
        <v>71</v>
      </c>
      <c r="AQ178" s="27"/>
      <c r="AR178" s="27"/>
      <c r="AS178" s="27"/>
      <c r="AT178" s="27"/>
      <c r="AU178" s="28"/>
      <c r="AV178" s="26">
        <v>53</v>
      </c>
      <c r="AW178" s="27"/>
      <c r="AX178" s="27"/>
      <c r="AY178" s="27"/>
      <c r="AZ178" s="27"/>
      <c r="BA178" s="28"/>
      <c r="BB178" s="26">
        <f>32+14</f>
        <v>46</v>
      </c>
      <c r="BC178" s="27"/>
      <c r="BD178" s="27"/>
      <c r="BE178" s="27"/>
      <c r="BF178" s="27"/>
      <c r="BG178" s="28"/>
      <c r="BH178" s="29">
        <f>SUM(R146:AI146)</f>
        <v>168</v>
      </c>
      <c r="BI178" s="30"/>
      <c r="BJ178" s="30"/>
      <c r="BK178" s="30"/>
      <c r="BL178" s="30"/>
      <c r="BM178" s="31"/>
      <c r="BN178" s="29">
        <f>AJ146+AP146+AV146+BB146+BH146+BN146+BT146+L178+R178+X178</f>
        <v>651</v>
      </c>
      <c r="BO178" s="30"/>
      <c r="BP178" s="30"/>
      <c r="BQ178" s="30"/>
      <c r="BR178" s="30"/>
      <c r="BS178" s="31"/>
      <c r="BT178" s="29">
        <f>SUM(AD178:BG178)</f>
        <v>393</v>
      </c>
      <c r="BU178" s="30"/>
      <c r="BV178" s="30"/>
      <c r="BW178" s="30"/>
      <c r="BX178" s="30"/>
      <c r="BY178" s="31"/>
    </row>
    <row r="179" spans="2:77" s="2" customFormat="1" ht="12.75" customHeight="1" x14ac:dyDescent="0.2">
      <c r="B179" s="38"/>
      <c r="C179" s="38"/>
      <c r="D179" s="38"/>
      <c r="E179" s="38"/>
      <c r="F179" s="38"/>
      <c r="G179" s="38"/>
      <c r="H179" s="38"/>
      <c r="I179" s="32" t="s">
        <v>1</v>
      </c>
      <c r="J179" s="32"/>
      <c r="K179" s="32"/>
      <c r="L179" s="20">
        <v>70</v>
      </c>
      <c r="M179" s="21"/>
      <c r="N179" s="21"/>
      <c r="O179" s="21"/>
      <c r="P179" s="21"/>
      <c r="Q179" s="22"/>
      <c r="R179" s="20">
        <v>100</v>
      </c>
      <c r="S179" s="21"/>
      <c r="T179" s="21"/>
      <c r="U179" s="21"/>
      <c r="V179" s="21"/>
      <c r="W179" s="22"/>
      <c r="X179" s="20">
        <v>102</v>
      </c>
      <c r="Y179" s="21"/>
      <c r="Z179" s="21"/>
      <c r="AA179" s="21"/>
      <c r="AB179" s="21"/>
      <c r="AC179" s="22"/>
      <c r="AD179" s="20">
        <v>133</v>
      </c>
      <c r="AE179" s="21"/>
      <c r="AF179" s="21"/>
      <c r="AG179" s="21"/>
      <c r="AH179" s="21"/>
      <c r="AI179" s="22"/>
      <c r="AJ179" s="20">
        <v>80</v>
      </c>
      <c r="AK179" s="21"/>
      <c r="AL179" s="21"/>
      <c r="AM179" s="21"/>
      <c r="AN179" s="21"/>
      <c r="AO179" s="22"/>
      <c r="AP179" s="20">
        <v>88</v>
      </c>
      <c r="AQ179" s="21"/>
      <c r="AR179" s="21"/>
      <c r="AS179" s="21"/>
      <c r="AT179" s="21"/>
      <c r="AU179" s="22"/>
      <c r="AV179" s="20">
        <v>90</v>
      </c>
      <c r="AW179" s="21"/>
      <c r="AX179" s="21"/>
      <c r="AY179" s="21"/>
      <c r="AZ179" s="21"/>
      <c r="BA179" s="22"/>
      <c r="BB179" s="20">
        <f>79+41+16+3</f>
        <v>139</v>
      </c>
      <c r="BC179" s="21"/>
      <c r="BD179" s="21"/>
      <c r="BE179" s="21"/>
      <c r="BF179" s="21"/>
      <c r="BG179" s="22"/>
      <c r="BH179" s="23">
        <f>SUM(R147:AI147)</f>
        <v>145</v>
      </c>
      <c r="BI179" s="24"/>
      <c r="BJ179" s="24"/>
      <c r="BK179" s="24"/>
      <c r="BL179" s="24"/>
      <c r="BM179" s="25"/>
      <c r="BN179" s="23">
        <f>AJ147+AP147+AV147+BB147+BH147+BN147+BT147+L179+R179+X179</f>
        <v>686</v>
      </c>
      <c r="BO179" s="24"/>
      <c r="BP179" s="24"/>
      <c r="BQ179" s="24"/>
      <c r="BR179" s="24"/>
      <c r="BS179" s="25"/>
      <c r="BT179" s="23">
        <f>SUM(AD179:BG179)</f>
        <v>530</v>
      </c>
      <c r="BU179" s="24"/>
      <c r="BV179" s="24"/>
      <c r="BW179" s="24"/>
      <c r="BX179" s="24"/>
      <c r="BY179" s="25"/>
    </row>
    <row r="180" spans="2:77" s="2" customFormat="1" ht="12.75" customHeight="1" x14ac:dyDescent="0.2">
      <c r="B180" s="37"/>
      <c r="C180" s="37"/>
      <c r="D180" s="37"/>
      <c r="E180" s="37"/>
      <c r="F180" s="37"/>
      <c r="G180" s="37"/>
      <c r="H180" s="37"/>
      <c r="I180" s="37" t="s">
        <v>0</v>
      </c>
      <c r="J180" s="37"/>
      <c r="K180" s="37"/>
      <c r="L180" s="33">
        <f>SUM(L178:Q179)</f>
        <v>116</v>
      </c>
      <c r="M180" s="34"/>
      <c r="N180" s="34"/>
      <c r="O180" s="34"/>
      <c r="P180" s="34"/>
      <c r="Q180" s="35"/>
      <c r="R180" s="33">
        <f>SUM(R178:W179)</f>
        <v>192</v>
      </c>
      <c r="S180" s="34"/>
      <c r="T180" s="34"/>
      <c r="U180" s="34"/>
      <c r="V180" s="34"/>
      <c r="W180" s="35"/>
      <c r="X180" s="33">
        <f>SUM(X178:AC179)</f>
        <v>208</v>
      </c>
      <c r="Y180" s="34"/>
      <c r="Z180" s="34"/>
      <c r="AA180" s="34"/>
      <c r="AB180" s="34"/>
      <c r="AC180" s="35"/>
      <c r="AD180" s="33">
        <f>SUM(AD178:AI179)</f>
        <v>284</v>
      </c>
      <c r="AE180" s="34"/>
      <c r="AF180" s="34"/>
      <c r="AG180" s="34"/>
      <c r="AH180" s="34"/>
      <c r="AI180" s="35"/>
      <c r="AJ180" s="33">
        <f>SUM(AJ178:AO179)</f>
        <v>152</v>
      </c>
      <c r="AK180" s="34"/>
      <c r="AL180" s="34"/>
      <c r="AM180" s="34"/>
      <c r="AN180" s="34"/>
      <c r="AO180" s="35"/>
      <c r="AP180" s="33">
        <f>SUM(AP178:AU179)</f>
        <v>159</v>
      </c>
      <c r="AQ180" s="34"/>
      <c r="AR180" s="34"/>
      <c r="AS180" s="34"/>
      <c r="AT180" s="34"/>
      <c r="AU180" s="35"/>
      <c r="AV180" s="33">
        <f>SUM(AV178:BA179)</f>
        <v>143</v>
      </c>
      <c r="AW180" s="34"/>
      <c r="AX180" s="34"/>
      <c r="AY180" s="34"/>
      <c r="AZ180" s="34"/>
      <c r="BA180" s="35"/>
      <c r="BB180" s="33">
        <f>SUM(BB178:BG179)</f>
        <v>185</v>
      </c>
      <c r="BC180" s="34"/>
      <c r="BD180" s="34"/>
      <c r="BE180" s="34"/>
      <c r="BF180" s="34"/>
      <c r="BG180" s="35"/>
      <c r="BH180" s="33">
        <f>SUM(BH178:BM179)</f>
        <v>313</v>
      </c>
      <c r="BI180" s="34"/>
      <c r="BJ180" s="34"/>
      <c r="BK180" s="34"/>
      <c r="BL180" s="34"/>
      <c r="BM180" s="35"/>
      <c r="BN180" s="33">
        <f>SUM(BN178:BS179)</f>
        <v>1337</v>
      </c>
      <c r="BO180" s="34"/>
      <c r="BP180" s="34"/>
      <c r="BQ180" s="34"/>
      <c r="BR180" s="34"/>
      <c r="BS180" s="35"/>
      <c r="BT180" s="33">
        <f>SUM(BT178:BY179)</f>
        <v>923</v>
      </c>
      <c r="BU180" s="34"/>
      <c r="BV180" s="34"/>
      <c r="BW180" s="34"/>
      <c r="BX180" s="34"/>
      <c r="BY180" s="35"/>
    </row>
    <row r="181" spans="2:77" s="2" customFormat="1" ht="12.75" customHeight="1" x14ac:dyDescent="0.2">
      <c r="B181" s="38" t="s">
        <v>9</v>
      </c>
      <c r="C181" s="38"/>
      <c r="D181" s="38"/>
      <c r="E181" s="38"/>
      <c r="F181" s="38"/>
      <c r="G181" s="38"/>
      <c r="H181" s="38"/>
      <c r="I181" s="36" t="s">
        <v>2</v>
      </c>
      <c r="J181" s="36"/>
      <c r="K181" s="36"/>
      <c r="L181" s="26">
        <v>181</v>
      </c>
      <c r="M181" s="27"/>
      <c r="N181" s="27"/>
      <c r="O181" s="27"/>
      <c r="P181" s="27"/>
      <c r="Q181" s="28"/>
      <c r="R181" s="26">
        <v>149</v>
      </c>
      <c r="S181" s="27"/>
      <c r="T181" s="27"/>
      <c r="U181" s="27"/>
      <c r="V181" s="27"/>
      <c r="W181" s="28"/>
      <c r="X181" s="26">
        <v>163</v>
      </c>
      <c r="Y181" s="27"/>
      <c r="Z181" s="27"/>
      <c r="AA181" s="27"/>
      <c r="AB181" s="27"/>
      <c r="AC181" s="28"/>
      <c r="AD181" s="26">
        <v>196</v>
      </c>
      <c r="AE181" s="27"/>
      <c r="AF181" s="27"/>
      <c r="AG181" s="27"/>
      <c r="AH181" s="27"/>
      <c r="AI181" s="28"/>
      <c r="AJ181" s="26">
        <v>130</v>
      </c>
      <c r="AK181" s="27"/>
      <c r="AL181" s="27"/>
      <c r="AM181" s="27"/>
      <c r="AN181" s="27"/>
      <c r="AO181" s="28"/>
      <c r="AP181" s="26">
        <v>125</v>
      </c>
      <c r="AQ181" s="27"/>
      <c r="AR181" s="27"/>
      <c r="AS181" s="27"/>
      <c r="AT181" s="27"/>
      <c r="AU181" s="28"/>
      <c r="AV181" s="26">
        <v>84</v>
      </c>
      <c r="AW181" s="27"/>
      <c r="AX181" s="27"/>
      <c r="AY181" s="27"/>
      <c r="AZ181" s="27"/>
      <c r="BA181" s="28"/>
      <c r="BB181" s="26">
        <f>48+14</f>
        <v>62</v>
      </c>
      <c r="BC181" s="27"/>
      <c r="BD181" s="27"/>
      <c r="BE181" s="27"/>
      <c r="BF181" s="27"/>
      <c r="BG181" s="28"/>
      <c r="BH181" s="29">
        <f>SUM(R149:AI149)</f>
        <v>561</v>
      </c>
      <c r="BI181" s="30"/>
      <c r="BJ181" s="30"/>
      <c r="BK181" s="30"/>
      <c r="BL181" s="30"/>
      <c r="BM181" s="31"/>
      <c r="BN181" s="29">
        <f>AJ149+AP149+AV149+BB149+BH149+BN149+BT149+L181+R181+X181</f>
        <v>1701</v>
      </c>
      <c r="BO181" s="30"/>
      <c r="BP181" s="30"/>
      <c r="BQ181" s="30"/>
      <c r="BR181" s="30"/>
      <c r="BS181" s="31"/>
      <c r="BT181" s="29">
        <f>SUM(AD181:BG181)</f>
        <v>597</v>
      </c>
      <c r="BU181" s="30"/>
      <c r="BV181" s="30"/>
      <c r="BW181" s="30"/>
      <c r="BX181" s="30"/>
      <c r="BY181" s="31"/>
    </row>
    <row r="182" spans="2:77" s="2" customFormat="1" ht="12.75" customHeight="1" x14ac:dyDescent="0.2">
      <c r="B182" s="38"/>
      <c r="C182" s="38"/>
      <c r="D182" s="38"/>
      <c r="E182" s="38"/>
      <c r="F182" s="38"/>
      <c r="G182" s="38"/>
      <c r="H182" s="38"/>
      <c r="I182" s="32" t="s">
        <v>1</v>
      </c>
      <c r="J182" s="32"/>
      <c r="K182" s="32"/>
      <c r="L182" s="20">
        <v>164</v>
      </c>
      <c r="M182" s="21"/>
      <c r="N182" s="21"/>
      <c r="O182" s="21"/>
      <c r="P182" s="21"/>
      <c r="Q182" s="22"/>
      <c r="R182" s="20">
        <v>159</v>
      </c>
      <c r="S182" s="21"/>
      <c r="T182" s="21"/>
      <c r="U182" s="21"/>
      <c r="V182" s="21"/>
      <c r="W182" s="22"/>
      <c r="X182" s="20">
        <v>179</v>
      </c>
      <c r="Y182" s="21"/>
      <c r="Z182" s="21"/>
      <c r="AA182" s="21"/>
      <c r="AB182" s="21"/>
      <c r="AC182" s="22"/>
      <c r="AD182" s="20">
        <v>224</v>
      </c>
      <c r="AE182" s="21"/>
      <c r="AF182" s="21"/>
      <c r="AG182" s="21"/>
      <c r="AH182" s="21"/>
      <c r="AI182" s="22"/>
      <c r="AJ182" s="20">
        <v>166</v>
      </c>
      <c r="AK182" s="21"/>
      <c r="AL182" s="21"/>
      <c r="AM182" s="21"/>
      <c r="AN182" s="21"/>
      <c r="AO182" s="22"/>
      <c r="AP182" s="20">
        <v>162</v>
      </c>
      <c r="AQ182" s="21"/>
      <c r="AR182" s="21"/>
      <c r="AS182" s="21"/>
      <c r="AT182" s="21"/>
      <c r="AU182" s="22"/>
      <c r="AV182" s="20">
        <v>137</v>
      </c>
      <c r="AW182" s="21"/>
      <c r="AX182" s="21"/>
      <c r="AY182" s="21"/>
      <c r="AZ182" s="21"/>
      <c r="BA182" s="22"/>
      <c r="BB182" s="20">
        <f>104+61+17+3</f>
        <v>185</v>
      </c>
      <c r="BC182" s="21"/>
      <c r="BD182" s="21"/>
      <c r="BE182" s="21"/>
      <c r="BF182" s="21"/>
      <c r="BG182" s="22"/>
      <c r="BH182" s="23">
        <f>SUM(R150:AI150)</f>
        <v>503</v>
      </c>
      <c r="BI182" s="24"/>
      <c r="BJ182" s="24"/>
      <c r="BK182" s="24"/>
      <c r="BL182" s="24"/>
      <c r="BM182" s="25"/>
      <c r="BN182" s="23">
        <f>AJ150+AP150+AV150+BB150+BH150+BN150+BT150+L182+R182+X182</f>
        <v>1799</v>
      </c>
      <c r="BO182" s="24"/>
      <c r="BP182" s="24"/>
      <c r="BQ182" s="24"/>
      <c r="BR182" s="24"/>
      <c r="BS182" s="25"/>
      <c r="BT182" s="23">
        <f>SUM(AD182:BG182)</f>
        <v>874</v>
      </c>
      <c r="BU182" s="24"/>
      <c r="BV182" s="24"/>
      <c r="BW182" s="24"/>
      <c r="BX182" s="24"/>
      <c r="BY182" s="25"/>
    </row>
    <row r="183" spans="2:77" s="2" customFormat="1" ht="12.75" customHeight="1" x14ac:dyDescent="0.2">
      <c r="B183" s="37"/>
      <c r="C183" s="37"/>
      <c r="D183" s="37"/>
      <c r="E183" s="37"/>
      <c r="F183" s="37"/>
      <c r="G183" s="37"/>
      <c r="H183" s="37"/>
      <c r="I183" s="37" t="s">
        <v>0</v>
      </c>
      <c r="J183" s="37"/>
      <c r="K183" s="37"/>
      <c r="L183" s="33">
        <f>SUM(L181:Q182)</f>
        <v>345</v>
      </c>
      <c r="M183" s="34"/>
      <c r="N183" s="34"/>
      <c r="O183" s="34"/>
      <c r="P183" s="34"/>
      <c r="Q183" s="35"/>
      <c r="R183" s="33">
        <f>SUM(R181:W182)</f>
        <v>308</v>
      </c>
      <c r="S183" s="34"/>
      <c r="T183" s="34"/>
      <c r="U183" s="34"/>
      <c r="V183" s="34"/>
      <c r="W183" s="35"/>
      <c r="X183" s="33">
        <f>SUM(X181:AC182)</f>
        <v>342</v>
      </c>
      <c r="Y183" s="34"/>
      <c r="Z183" s="34"/>
      <c r="AA183" s="34"/>
      <c r="AB183" s="34"/>
      <c r="AC183" s="35"/>
      <c r="AD183" s="33">
        <f>SUM(AD181:AI182)</f>
        <v>420</v>
      </c>
      <c r="AE183" s="34"/>
      <c r="AF183" s="34"/>
      <c r="AG183" s="34"/>
      <c r="AH183" s="34"/>
      <c r="AI183" s="35"/>
      <c r="AJ183" s="33">
        <f>SUM(AJ181:AO182)</f>
        <v>296</v>
      </c>
      <c r="AK183" s="34"/>
      <c r="AL183" s="34"/>
      <c r="AM183" s="34"/>
      <c r="AN183" s="34"/>
      <c r="AO183" s="35"/>
      <c r="AP183" s="33">
        <f>SUM(AP181:AU182)</f>
        <v>287</v>
      </c>
      <c r="AQ183" s="34"/>
      <c r="AR183" s="34"/>
      <c r="AS183" s="34"/>
      <c r="AT183" s="34"/>
      <c r="AU183" s="35"/>
      <c r="AV183" s="33">
        <f>SUM(AV181:BA182)</f>
        <v>221</v>
      </c>
      <c r="AW183" s="34"/>
      <c r="AX183" s="34"/>
      <c r="AY183" s="34"/>
      <c r="AZ183" s="34"/>
      <c r="BA183" s="35"/>
      <c r="BB183" s="33">
        <f>SUM(BB181:BG182)</f>
        <v>247</v>
      </c>
      <c r="BC183" s="34"/>
      <c r="BD183" s="34"/>
      <c r="BE183" s="34"/>
      <c r="BF183" s="34"/>
      <c r="BG183" s="35"/>
      <c r="BH183" s="33">
        <f>SUM(BH181:BM182)</f>
        <v>1064</v>
      </c>
      <c r="BI183" s="34"/>
      <c r="BJ183" s="34"/>
      <c r="BK183" s="34"/>
      <c r="BL183" s="34"/>
      <c r="BM183" s="35"/>
      <c r="BN183" s="33">
        <f>SUM(BN181:BS182)</f>
        <v>3500</v>
      </c>
      <c r="BO183" s="34"/>
      <c r="BP183" s="34"/>
      <c r="BQ183" s="34"/>
      <c r="BR183" s="34"/>
      <c r="BS183" s="35"/>
      <c r="BT183" s="33">
        <f>SUM(BT181:BY182)</f>
        <v>1471</v>
      </c>
      <c r="BU183" s="34"/>
      <c r="BV183" s="34"/>
      <c r="BW183" s="34"/>
      <c r="BX183" s="34"/>
      <c r="BY183" s="35"/>
    </row>
    <row r="184" spans="2:77" s="2" customFormat="1" ht="12.75" customHeight="1" x14ac:dyDescent="0.2">
      <c r="B184" s="38" t="s">
        <v>8</v>
      </c>
      <c r="C184" s="38"/>
      <c r="D184" s="38"/>
      <c r="E184" s="38"/>
      <c r="F184" s="38"/>
      <c r="G184" s="38"/>
      <c r="H184" s="38"/>
      <c r="I184" s="36" t="s">
        <v>2</v>
      </c>
      <c r="J184" s="36"/>
      <c r="K184" s="36"/>
      <c r="L184" s="26">
        <v>48</v>
      </c>
      <c r="M184" s="27"/>
      <c r="N184" s="27"/>
      <c r="O184" s="27"/>
      <c r="P184" s="27"/>
      <c r="Q184" s="28"/>
      <c r="R184" s="26">
        <v>71</v>
      </c>
      <c r="S184" s="27"/>
      <c r="T184" s="27"/>
      <c r="U184" s="27"/>
      <c r="V184" s="27"/>
      <c r="W184" s="28"/>
      <c r="X184" s="26">
        <v>85</v>
      </c>
      <c r="Y184" s="27"/>
      <c r="Z184" s="27"/>
      <c r="AA184" s="27"/>
      <c r="AB184" s="27"/>
      <c r="AC184" s="28"/>
      <c r="AD184" s="26">
        <v>73</v>
      </c>
      <c r="AE184" s="27"/>
      <c r="AF184" s="27"/>
      <c r="AG184" s="27"/>
      <c r="AH184" s="27"/>
      <c r="AI184" s="28"/>
      <c r="AJ184" s="26">
        <v>47</v>
      </c>
      <c r="AK184" s="27"/>
      <c r="AL184" s="27"/>
      <c r="AM184" s="27"/>
      <c r="AN184" s="27"/>
      <c r="AO184" s="28"/>
      <c r="AP184" s="26">
        <v>41</v>
      </c>
      <c r="AQ184" s="27"/>
      <c r="AR184" s="27"/>
      <c r="AS184" s="27"/>
      <c r="AT184" s="27"/>
      <c r="AU184" s="28"/>
      <c r="AV184" s="26">
        <v>42</v>
      </c>
      <c r="AW184" s="27"/>
      <c r="AX184" s="27"/>
      <c r="AY184" s="27"/>
      <c r="AZ184" s="27"/>
      <c r="BA184" s="28"/>
      <c r="BB184" s="26">
        <f>26+13</f>
        <v>39</v>
      </c>
      <c r="BC184" s="27"/>
      <c r="BD184" s="27"/>
      <c r="BE184" s="27"/>
      <c r="BF184" s="27"/>
      <c r="BG184" s="28"/>
      <c r="BH184" s="29">
        <f>SUM(R152:AI152)</f>
        <v>106</v>
      </c>
      <c r="BI184" s="30"/>
      <c r="BJ184" s="30"/>
      <c r="BK184" s="30"/>
      <c r="BL184" s="30"/>
      <c r="BM184" s="31"/>
      <c r="BN184" s="29">
        <f>AJ152+AP152+AV152+BB152+BH152+BN152+BT152+L184+R184+X184</f>
        <v>485</v>
      </c>
      <c r="BO184" s="30"/>
      <c r="BP184" s="30"/>
      <c r="BQ184" s="30"/>
      <c r="BR184" s="30"/>
      <c r="BS184" s="31"/>
      <c r="BT184" s="29">
        <f>SUM(AD184:BG184)</f>
        <v>242</v>
      </c>
      <c r="BU184" s="30"/>
      <c r="BV184" s="30"/>
      <c r="BW184" s="30"/>
      <c r="BX184" s="30"/>
      <c r="BY184" s="31"/>
    </row>
    <row r="185" spans="2:77" s="2" customFormat="1" ht="12.75" customHeight="1" x14ac:dyDescent="0.2">
      <c r="B185" s="38"/>
      <c r="C185" s="38"/>
      <c r="D185" s="38"/>
      <c r="E185" s="38"/>
      <c r="F185" s="38"/>
      <c r="G185" s="38"/>
      <c r="H185" s="38"/>
      <c r="I185" s="32" t="s">
        <v>1</v>
      </c>
      <c r="J185" s="32"/>
      <c r="K185" s="32"/>
      <c r="L185" s="20">
        <v>62</v>
      </c>
      <c r="M185" s="21"/>
      <c r="N185" s="21"/>
      <c r="O185" s="21"/>
      <c r="P185" s="21"/>
      <c r="Q185" s="22"/>
      <c r="R185" s="20">
        <v>43</v>
      </c>
      <c r="S185" s="21"/>
      <c r="T185" s="21"/>
      <c r="U185" s="21"/>
      <c r="V185" s="21"/>
      <c r="W185" s="22"/>
      <c r="X185" s="20">
        <v>55</v>
      </c>
      <c r="Y185" s="21"/>
      <c r="Z185" s="21"/>
      <c r="AA185" s="21"/>
      <c r="AB185" s="21"/>
      <c r="AC185" s="22"/>
      <c r="AD185" s="20">
        <v>86</v>
      </c>
      <c r="AE185" s="21"/>
      <c r="AF185" s="21"/>
      <c r="AG185" s="21"/>
      <c r="AH185" s="21"/>
      <c r="AI185" s="22"/>
      <c r="AJ185" s="20">
        <v>44</v>
      </c>
      <c r="AK185" s="21"/>
      <c r="AL185" s="21"/>
      <c r="AM185" s="21"/>
      <c r="AN185" s="21"/>
      <c r="AO185" s="22"/>
      <c r="AP185" s="20">
        <v>43</v>
      </c>
      <c r="AQ185" s="21"/>
      <c r="AR185" s="21"/>
      <c r="AS185" s="21"/>
      <c r="AT185" s="21"/>
      <c r="AU185" s="22"/>
      <c r="AV185" s="20">
        <v>55</v>
      </c>
      <c r="AW185" s="21"/>
      <c r="AX185" s="21"/>
      <c r="AY185" s="21"/>
      <c r="AZ185" s="21"/>
      <c r="BA185" s="22"/>
      <c r="BB185" s="20">
        <f>65+36+7</f>
        <v>108</v>
      </c>
      <c r="BC185" s="21"/>
      <c r="BD185" s="21"/>
      <c r="BE185" s="21"/>
      <c r="BF185" s="21"/>
      <c r="BG185" s="22"/>
      <c r="BH185" s="23">
        <f>SUM(R153:AI153)</f>
        <v>92</v>
      </c>
      <c r="BI185" s="24"/>
      <c r="BJ185" s="24"/>
      <c r="BK185" s="24"/>
      <c r="BL185" s="24"/>
      <c r="BM185" s="25"/>
      <c r="BN185" s="23">
        <f>AJ153+AP153+AV153+BB153+BH153+BN153+BT153+L185+R185+X185</f>
        <v>433</v>
      </c>
      <c r="BO185" s="24"/>
      <c r="BP185" s="24"/>
      <c r="BQ185" s="24"/>
      <c r="BR185" s="24"/>
      <c r="BS185" s="25"/>
      <c r="BT185" s="23">
        <f>SUM(AD185:BG185)</f>
        <v>336</v>
      </c>
      <c r="BU185" s="24"/>
      <c r="BV185" s="24"/>
      <c r="BW185" s="24"/>
      <c r="BX185" s="24"/>
      <c r="BY185" s="25"/>
    </row>
    <row r="186" spans="2:77" s="2" customFormat="1" ht="12.75" customHeight="1" x14ac:dyDescent="0.2">
      <c r="B186" s="37"/>
      <c r="C186" s="37"/>
      <c r="D186" s="37"/>
      <c r="E186" s="37"/>
      <c r="F186" s="37"/>
      <c r="G186" s="37"/>
      <c r="H186" s="37"/>
      <c r="I186" s="37" t="s">
        <v>0</v>
      </c>
      <c r="J186" s="37"/>
      <c r="K186" s="37"/>
      <c r="L186" s="33">
        <f>SUM(L184:Q185)</f>
        <v>110</v>
      </c>
      <c r="M186" s="34"/>
      <c r="N186" s="34"/>
      <c r="O186" s="34"/>
      <c r="P186" s="34"/>
      <c r="Q186" s="35"/>
      <c r="R186" s="33">
        <f>SUM(R184:W185)</f>
        <v>114</v>
      </c>
      <c r="S186" s="34"/>
      <c r="T186" s="34"/>
      <c r="U186" s="34"/>
      <c r="V186" s="34"/>
      <c r="W186" s="35"/>
      <c r="X186" s="33">
        <f>SUM(X184:AC185)</f>
        <v>140</v>
      </c>
      <c r="Y186" s="34"/>
      <c r="Z186" s="34"/>
      <c r="AA186" s="34"/>
      <c r="AB186" s="34"/>
      <c r="AC186" s="35"/>
      <c r="AD186" s="33">
        <f>SUM(AD184:AI185)</f>
        <v>159</v>
      </c>
      <c r="AE186" s="34"/>
      <c r="AF186" s="34"/>
      <c r="AG186" s="34"/>
      <c r="AH186" s="34"/>
      <c r="AI186" s="35"/>
      <c r="AJ186" s="33">
        <f>SUM(AJ184:AO185)</f>
        <v>91</v>
      </c>
      <c r="AK186" s="34"/>
      <c r="AL186" s="34"/>
      <c r="AM186" s="34"/>
      <c r="AN186" s="34"/>
      <c r="AO186" s="35"/>
      <c r="AP186" s="33">
        <f>SUM(AP184:AU185)</f>
        <v>84</v>
      </c>
      <c r="AQ186" s="34"/>
      <c r="AR186" s="34"/>
      <c r="AS186" s="34"/>
      <c r="AT186" s="34"/>
      <c r="AU186" s="35"/>
      <c r="AV186" s="33">
        <f>SUM(AV184:BA185)</f>
        <v>97</v>
      </c>
      <c r="AW186" s="34"/>
      <c r="AX186" s="34"/>
      <c r="AY186" s="34"/>
      <c r="AZ186" s="34"/>
      <c r="BA186" s="35"/>
      <c r="BB186" s="33">
        <f>SUM(BB184:BG185)</f>
        <v>147</v>
      </c>
      <c r="BC186" s="34"/>
      <c r="BD186" s="34"/>
      <c r="BE186" s="34"/>
      <c r="BF186" s="34"/>
      <c r="BG186" s="35"/>
      <c r="BH186" s="33">
        <f>SUM(BH184:BM185)</f>
        <v>198</v>
      </c>
      <c r="BI186" s="34"/>
      <c r="BJ186" s="34"/>
      <c r="BK186" s="34"/>
      <c r="BL186" s="34"/>
      <c r="BM186" s="35"/>
      <c r="BN186" s="33">
        <f>SUM(BN184:BS185)</f>
        <v>918</v>
      </c>
      <c r="BO186" s="34"/>
      <c r="BP186" s="34"/>
      <c r="BQ186" s="34"/>
      <c r="BR186" s="34"/>
      <c r="BS186" s="35"/>
      <c r="BT186" s="33">
        <f>SUM(BT184:BY185)</f>
        <v>578</v>
      </c>
      <c r="BU186" s="34"/>
      <c r="BV186" s="34"/>
      <c r="BW186" s="34"/>
      <c r="BX186" s="34"/>
      <c r="BY186" s="35"/>
    </row>
    <row r="187" spans="2:77" s="2" customFormat="1" ht="12.75" customHeight="1" x14ac:dyDescent="0.2">
      <c r="B187" s="38" t="s">
        <v>7</v>
      </c>
      <c r="C187" s="38"/>
      <c r="D187" s="38"/>
      <c r="E187" s="38"/>
      <c r="F187" s="38"/>
      <c r="G187" s="38"/>
      <c r="H187" s="38"/>
      <c r="I187" s="36" t="s">
        <v>2</v>
      </c>
      <c r="J187" s="36"/>
      <c r="K187" s="36"/>
      <c r="L187" s="26">
        <v>69</v>
      </c>
      <c r="M187" s="27"/>
      <c r="N187" s="27"/>
      <c r="O187" s="27"/>
      <c r="P187" s="27"/>
      <c r="Q187" s="28"/>
      <c r="R187" s="26">
        <v>99</v>
      </c>
      <c r="S187" s="27"/>
      <c r="T187" s="27"/>
      <c r="U187" s="27"/>
      <c r="V187" s="27"/>
      <c r="W187" s="28"/>
      <c r="X187" s="26">
        <v>101</v>
      </c>
      <c r="Y187" s="27"/>
      <c r="Z187" s="27"/>
      <c r="AA187" s="27"/>
      <c r="AB187" s="27"/>
      <c r="AC187" s="28"/>
      <c r="AD187" s="26">
        <v>122</v>
      </c>
      <c r="AE187" s="27"/>
      <c r="AF187" s="27"/>
      <c r="AG187" s="27"/>
      <c r="AH187" s="27"/>
      <c r="AI187" s="28"/>
      <c r="AJ187" s="26">
        <v>58</v>
      </c>
      <c r="AK187" s="27"/>
      <c r="AL187" s="27"/>
      <c r="AM187" s="27"/>
      <c r="AN187" s="27"/>
      <c r="AO187" s="28"/>
      <c r="AP187" s="26">
        <v>59</v>
      </c>
      <c r="AQ187" s="27"/>
      <c r="AR187" s="27"/>
      <c r="AS187" s="27"/>
      <c r="AT187" s="27"/>
      <c r="AU187" s="28"/>
      <c r="AV187" s="26">
        <v>63</v>
      </c>
      <c r="AW187" s="27"/>
      <c r="AX187" s="27"/>
      <c r="AY187" s="27"/>
      <c r="AZ187" s="27"/>
      <c r="BA187" s="28"/>
      <c r="BB187" s="26">
        <f>36+9+3</f>
        <v>48</v>
      </c>
      <c r="BC187" s="27"/>
      <c r="BD187" s="27"/>
      <c r="BE187" s="27"/>
      <c r="BF187" s="27"/>
      <c r="BG187" s="28"/>
      <c r="BH187" s="29">
        <f>SUM(R155:AI155)</f>
        <v>145</v>
      </c>
      <c r="BI187" s="30"/>
      <c r="BJ187" s="30"/>
      <c r="BK187" s="30"/>
      <c r="BL187" s="30"/>
      <c r="BM187" s="31"/>
      <c r="BN187" s="29">
        <f>AJ155+AP155+AV155+BB155+BH155+BN155+BT155+L187+R187+X187</f>
        <v>657</v>
      </c>
      <c r="BO187" s="30"/>
      <c r="BP187" s="30"/>
      <c r="BQ187" s="30"/>
      <c r="BR187" s="30"/>
      <c r="BS187" s="31"/>
      <c r="BT187" s="29">
        <f>SUM(AD187:BG187)</f>
        <v>350</v>
      </c>
      <c r="BU187" s="30"/>
      <c r="BV187" s="30"/>
      <c r="BW187" s="30"/>
      <c r="BX187" s="30"/>
      <c r="BY187" s="31"/>
    </row>
    <row r="188" spans="2:77" s="2" customFormat="1" ht="12.75" customHeight="1" x14ac:dyDescent="0.2">
      <c r="B188" s="38"/>
      <c r="C188" s="38"/>
      <c r="D188" s="38"/>
      <c r="E188" s="38"/>
      <c r="F188" s="38"/>
      <c r="G188" s="38"/>
      <c r="H188" s="38"/>
      <c r="I188" s="32" t="s">
        <v>1</v>
      </c>
      <c r="J188" s="32"/>
      <c r="K188" s="32"/>
      <c r="L188" s="20">
        <v>84</v>
      </c>
      <c r="M188" s="21"/>
      <c r="N188" s="21"/>
      <c r="O188" s="21"/>
      <c r="P188" s="21"/>
      <c r="Q188" s="22"/>
      <c r="R188" s="20">
        <v>73</v>
      </c>
      <c r="S188" s="21"/>
      <c r="T188" s="21"/>
      <c r="U188" s="21"/>
      <c r="V188" s="21"/>
      <c r="W188" s="22"/>
      <c r="X188" s="20">
        <v>107</v>
      </c>
      <c r="Y188" s="21"/>
      <c r="Z188" s="21"/>
      <c r="AA188" s="21"/>
      <c r="AB188" s="21"/>
      <c r="AC188" s="22"/>
      <c r="AD188" s="20">
        <v>98</v>
      </c>
      <c r="AE188" s="21"/>
      <c r="AF188" s="21"/>
      <c r="AG188" s="21"/>
      <c r="AH188" s="21"/>
      <c r="AI188" s="22"/>
      <c r="AJ188" s="20">
        <v>72</v>
      </c>
      <c r="AK188" s="21"/>
      <c r="AL188" s="21"/>
      <c r="AM188" s="21"/>
      <c r="AN188" s="21"/>
      <c r="AO188" s="22"/>
      <c r="AP188" s="20">
        <v>97</v>
      </c>
      <c r="AQ188" s="21"/>
      <c r="AR188" s="21"/>
      <c r="AS188" s="21"/>
      <c r="AT188" s="21"/>
      <c r="AU188" s="22"/>
      <c r="AV188" s="20">
        <v>93</v>
      </c>
      <c r="AW188" s="21"/>
      <c r="AX188" s="21"/>
      <c r="AY188" s="21"/>
      <c r="AZ188" s="21"/>
      <c r="BA188" s="22"/>
      <c r="BB188" s="20">
        <f>73+47+22+2</f>
        <v>144</v>
      </c>
      <c r="BC188" s="21"/>
      <c r="BD188" s="21"/>
      <c r="BE188" s="21"/>
      <c r="BF188" s="21"/>
      <c r="BG188" s="22"/>
      <c r="BH188" s="23">
        <f>SUM(R156:AI156)</f>
        <v>158</v>
      </c>
      <c r="BI188" s="24"/>
      <c r="BJ188" s="24"/>
      <c r="BK188" s="24"/>
      <c r="BL188" s="24"/>
      <c r="BM188" s="25"/>
      <c r="BN188" s="23">
        <f>AJ156+AP156+AV156+BB156+BH156+BN156+BT156+L188+R188+X188</f>
        <v>618</v>
      </c>
      <c r="BO188" s="24"/>
      <c r="BP188" s="24"/>
      <c r="BQ188" s="24"/>
      <c r="BR188" s="24"/>
      <c r="BS188" s="25"/>
      <c r="BT188" s="23">
        <f>SUM(AD188:BG188)</f>
        <v>504</v>
      </c>
      <c r="BU188" s="24"/>
      <c r="BV188" s="24"/>
      <c r="BW188" s="24"/>
      <c r="BX188" s="24"/>
      <c r="BY188" s="25"/>
    </row>
    <row r="189" spans="2:77" s="2" customFormat="1" ht="12.75" customHeight="1" x14ac:dyDescent="0.2">
      <c r="B189" s="37"/>
      <c r="C189" s="37"/>
      <c r="D189" s="37"/>
      <c r="E189" s="37"/>
      <c r="F189" s="37"/>
      <c r="G189" s="37"/>
      <c r="H189" s="37"/>
      <c r="I189" s="37" t="s">
        <v>0</v>
      </c>
      <c r="J189" s="37"/>
      <c r="K189" s="37"/>
      <c r="L189" s="33">
        <f>SUM(L187:Q188)</f>
        <v>153</v>
      </c>
      <c r="M189" s="34"/>
      <c r="N189" s="34"/>
      <c r="O189" s="34"/>
      <c r="P189" s="34"/>
      <c r="Q189" s="35"/>
      <c r="R189" s="33">
        <f>SUM(R187:W188)</f>
        <v>172</v>
      </c>
      <c r="S189" s="34"/>
      <c r="T189" s="34"/>
      <c r="U189" s="34"/>
      <c r="V189" s="34"/>
      <c r="W189" s="35"/>
      <c r="X189" s="33">
        <f>SUM(X187:AC188)</f>
        <v>208</v>
      </c>
      <c r="Y189" s="34"/>
      <c r="Z189" s="34"/>
      <c r="AA189" s="34"/>
      <c r="AB189" s="34"/>
      <c r="AC189" s="35"/>
      <c r="AD189" s="33">
        <f>SUM(AD187:AI188)</f>
        <v>220</v>
      </c>
      <c r="AE189" s="34"/>
      <c r="AF189" s="34"/>
      <c r="AG189" s="34"/>
      <c r="AH189" s="34"/>
      <c r="AI189" s="35"/>
      <c r="AJ189" s="33">
        <f>SUM(AJ187:AO188)</f>
        <v>130</v>
      </c>
      <c r="AK189" s="34"/>
      <c r="AL189" s="34"/>
      <c r="AM189" s="34"/>
      <c r="AN189" s="34"/>
      <c r="AO189" s="35"/>
      <c r="AP189" s="33">
        <f>SUM(AP187:AU188)</f>
        <v>156</v>
      </c>
      <c r="AQ189" s="34"/>
      <c r="AR189" s="34"/>
      <c r="AS189" s="34"/>
      <c r="AT189" s="34"/>
      <c r="AU189" s="35"/>
      <c r="AV189" s="33">
        <f>SUM(AV187:BA188)</f>
        <v>156</v>
      </c>
      <c r="AW189" s="34"/>
      <c r="AX189" s="34"/>
      <c r="AY189" s="34"/>
      <c r="AZ189" s="34"/>
      <c r="BA189" s="35"/>
      <c r="BB189" s="33">
        <f>SUM(BB187:BG188)</f>
        <v>192</v>
      </c>
      <c r="BC189" s="34"/>
      <c r="BD189" s="34"/>
      <c r="BE189" s="34"/>
      <c r="BF189" s="34"/>
      <c r="BG189" s="35"/>
      <c r="BH189" s="33">
        <f>SUM(BH187:BM188)</f>
        <v>303</v>
      </c>
      <c r="BI189" s="34"/>
      <c r="BJ189" s="34"/>
      <c r="BK189" s="34"/>
      <c r="BL189" s="34"/>
      <c r="BM189" s="35"/>
      <c r="BN189" s="33">
        <f>SUM(BN187:BS188)</f>
        <v>1275</v>
      </c>
      <c r="BO189" s="34"/>
      <c r="BP189" s="34"/>
      <c r="BQ189" s="34"/>
      <c r="BR189" s="34"/>
      <c r="BS189" s="35"/>
      <c r="BT189" s="33">
        <f>SUM(BT187:BY188)</f>
        <v>854</v>
      </c>
      <c r="BU189" s="34"/>
      <c r="BV189" s="34"/>
      <c r="BW189" s="34"/>
      <c r="BX189" s="34"/>
      <c r="BY189" s="35"/>
    </row>
    <row r="190" spans="2:77" s="2" customFormat="1" ht="12.75" customHeight="1" x14ac:dyDescent="0.2">
      <c r="B190" s="38" t="s">
        <v>6</v>
      </c>
      <c r="C190" s="38"/>
      <c r="D190" s="38"/>
      <c r="E190" s="38"/>
      <c r="F190" s="38"/>
      <c r="G190" s="38"/>
      <c r="H190" s="38"/>
      <c r="I190" s="36" t="s">
        <v>2</v>
      </c>
      <c r="J190" s="36"/>
      <c r="K190" s="36"/>
      <c r="L190" s="26">
        <v>84</v>
      </c>
      <c r="M190" s="27"/>
      <c r="N190" s="27"/>
      <c r="O190" s="27"/>
      <c r="P190" s="27"/>
      <c r="Q190" s="28"/>
      <c r="R190" s="26">
        <v>93</v>
      </c>
      <c r="S190" s="27"/>
      <c r="T190" s="27"/>
      <c r="U190" s="27"/>
      <c r="V190" s="27"/>
      <c r="W190" s="28"/>
      <c r="X190" s="26">
        <v>92</v>
      </c>
      <c r="Y190" s="27"/>
      <c r="Z190" s="27"/>
      <c r="AA190" s="27"/>
      <c r="AB190" s="27"/>
      <c r="AC190" s="28"/>
      <c r="AD190" s="26">
        <v>101</v>
      </c>
      <c r="AE190" s="27"/>
      <c r="AF190" s="27"/>
      <c r="AG190" s="27"/>
      <c r="AH190" s="27"/>
      <c r="AI190" s="28"/>
      <c r="AJ190" s="26">
        <v>53</v>
      </c>
      <c r="AK190" s="27"/>
      <c r="AL190" s="27"/>
      <c r="AM190" s="27"/>
      <c r="AN190" s="27"/>
      <c r="AO190" s="28"/>
      <c r="AP190" s="26">
        <v>54</v>
      </c>
      <c r="AQ190" s="27"/>
      <c r="AR190" s="27"/>
      <c r="AS190" s="27"/>
      <c r="AT190" s="27"/>
      <c r="AU190" s="28"/>
      <c r="AV190" s="26">
        <v>52</v>
      </c>
      <c r="AW190" s="27"/>
      <c r="AX190" s="27"/>
      <c r="AY190" s="27"/>
      <c r="AZ190" s="27"/>
      <c r="BA190" s="28"/>
      <c r="BB190" s="26">
        <f>33+15+1</f>
        <v>49</v>
      </c>
      <c r="BC190" s="27"/>
      <c r="BD190" s="27"/>
      <c r="BE190" s="27"/>
      <c r="BF190" s="27"/>
      <c r="BG190" s="28"/>
      <c r="BH190" s="29">
        <f>SUM(R158:AI158)</f>
        <v>135</v>
      </c>
      <c r="BI190" s="30"/>
      <c r="BJ190" s="30"/>
      <c r="BK190" s="30"/>
      <c r="BL190" s="30"/>
      <c r="BM190" s="31"/>
      <c r="BN190" s="29">
        <f>AJ158+AP158+AV158+BB158+BH158+BN158+BT158+L190+R190+X190</f>
        <v>633</v>
      </c>
      <c r="BO190" s="30"/>
      <c r="BP190" s="30"/>
      <c r="BQ190" s="30"/>
      <c r="BR190" s="30"/>
      <c r="BS190" s="31"/>
      <c r="BT190" s="29">
        <f>SUM(AD190:BG190)</f>
        <v>309</v>
      </c>
      <c r="BU190" s="30"/>
      <c r="BV190" s="30"/>
      <c r="BW190" s="30"/>
      <c r="BX190" s="30"/>
      <c r="BY190" s="31"/>
    </row>
    <row r="191" spans="2:77" s="2" customFormat="1" ht="12.75" customHeight="1" x14ac:dyDescent="0.2">
      <c r="B191" s="38"/>
      <c r="C191" s="38"/>
      <c r="D191" s="38"/>
      <c r="E191" s="38"/>
      <c r="F191" s="38"/>
      <c r="G191" s="38"/>
      <c r="H191" s="38"/>
      <c r="I191" s="32" t="s">
        <v>1</v>
      </c>
      <c r="J191" s="32"/>
      <c r="K191" s="32"/>
      <c r="L191" s="20">
        <v>65</v>
      </c>
      <c r="M191" s="21"/>
      <c r="N191" s="21"/>
      <c r="O191" s="21"/>
      <c r="P191" s="21"/>
      <c r="Q191" s="22"/>
      <c r="R191" s="20">
        <v>95</v>
      </c>
      <c r="S191" s="21"/>
      <c r="T191" s="21"/>
      <c r="U191" s="21"/>
      <c r="V191" s="21"/>
      <c r="W191" s="22"/>
      <c r="X191" s="20">
        <v>78</v>
      </c>
      <c r="Y191" s="21"/>
      <c r="Z191" s="21"/>
      <c r="AA191" s="21"/>
      <c r="AB191" s="21"/>
      <c r="AC191" s="22"/>
      <c r="AD191" s="20">
        <v>94</v>
      </c>
      <c r="AE191" s="21"/>
      <c r="AF191" s="21"/>
      <c r="AG191" s="21"/>
      <c r="AH191" s="21"/>
      <c r="AI191" s="22"/>
      <c r="AJ191" s="20">
        <v>61</v>
      </c>
      <c r="AK191" s="21"/>
      <c r="AL191" s="21"/>
      <c r="AM191" s="21"/>
      <c r="AN191" s="21"/>
      <c r="AO191" s="22"/>
      <c r="AP191" s="20">
        <v>90</v>
      </c>
      <c r="AQ191" s="21"/>
      <c r="AR191" s="21"/>
      <c r="AS191" s="21"/>
      <c r="AT191" s="21"/>
      <c r="AU191" s="22"/>
      <c r="AV191" s="20">
        <v>84</v>
      </c>
      <c r="AW191" s="21"/>
      <c r="AX191" s="21"/>
      <c r="AY191" s="21"/>
      <c r="AZ191" s="21"/>
      <c r="BA191" s="22"/>
      <c r="BB191" s="20">
        <f>75+51+12+5</f>
        <v>143</v>
      </c>
      <c r="BC191" s="21"/>
      <c r="BD191" s="21"/>
      <c r="BE191" s="21"/>
      <c r="BF191" s="21"/>
      <c r="BG191" s="22"/>
      <c r="BH191" s="23">
        <f>SUM(R159:AI159)</f>
        <v>115</v>
      </c>
      <c r="BI191" s="24"/>
      <c r="BJ191" s="24"/>
      <c r="BK191" s="24"/>
      <c r="BL191" s="24"/>
      <c r="BM191" s="25"/>
      <c r="BN191" s="23">
        <f>AJ159+AP159+AV159+BB159+BH159+BN159+BT159+L191+R191+X191</f>
        <v>577</v>
      </c>
      <c r="BO191" s="24"/>
      <c r="BP191" s="24"/>
      <c r="BQ191" s="24"/>
      <c r="BR191" s="24"/>
      <c r="BS191" s="25"/>
      <c r="BT191" s="23">
        <f>SUM(AD191:BG191)</f>
        <v>472</v>
      </c>
      <c r="BU191" s="24"/>
      <c r="BV191" s="24"/>
      <c r="BW191" s="24"/>
      <c r="BX191" s="24"/>
      <c r="BY191" s="25"/>
    </row>
    <row r="192" spans="2:77" s="2" customFormat="1" ht="12.75" customHeight="1" x14ac:dyDescent="0.2">
      <c r="B192" s="37"/>
      <c r="C192" s="37"/>
      <c r="D192" s="37"/>
      <c r="E192" s="37"/>
      <c r="F192" s="37"/>
      <c r="G192" s="37"/>
      <c r="H192" s="37"/>
      <c r="I192" s="37" t="s">
        <v>0</v>
      </c>
      <c r="J192" s="37"/>
      <c r="K192" s="37"/>
      <c r="L192" s="33">
        <f>SUM(L190:Q191)</f>
        <v>149</v>
      </c>
      <c r="M192" s="34"/>
      <c r="N192" s="34"/>
      <c r="O192" s="34"/>
      <c r="P192" s="34"/>
      <c r="Q192" s="35"/>
      <c r="R192" s="33">
        <f>SUM(R190:W191)</f>
        <v>188</v>
      </c>
      <c r="S192" s="34"/>
      <c r="T192" s="34"/>
      <c r="U192" s="34"/>
      <c r="V192" s="34"/>
      <c r="W192" s="35"/>
      <c r="X192" s="33">
        <f>SUM(X190:AC191)</f>
        <v>170</v>
      </c>
      <c r="Y192" s="34"/>
      <c r="Z192" s="34"/>
      <c r="AA192" s="34"/>
      <c r="AB192" s="34"/>
      <c r="AC192" s="35"/>
      <c r="AD192" s="33">
        <f>SUM(AD190:AI191)</f>
        <v>195</v>
      </c>
      <c r="AE192" s="34"/>
      <c r="AF192" s="34"/>
      <c r="AG192" s="34"/>
      <c r="AH192" s="34"/>
      <c r="AI192" s="35"/>
      <c r="AJ192" s="33">
        <f>SUM(AJ190:AO191)</f>
        <v>114</v>
      </c>
      <c r="AK192" s="34"/>
      <c r="AL192" s="34"/>
      <c r="AM192" s="34"/>
      <c r="AN192" s="34"/>
      <c r="AO192" s="35"/>
      <c r="AP192" s="33">
        <f>SUM(AP190:AU191)</f>
        <v>144</v>
      </c>
      <c r="AQ192" s="34"/>
      <c r="AR192" s="34"/>
      <c r="AS192" s="34"/>
      <c r="AT192" s="34"/>
      <c r="AU192" s="35"/>
      <c r="AV192" s="33">
        <f>SUM(AV190:BA191)</f>
        <v>136</v>
      </c>
      <c r="AW192" s="34"/>
      <c r="AX192" s="34"/>
      <c r="AY192" s="34"/>
      <c r="AZ192" s="34"/>
      <c r="BA192" s="35"/>
      <c r="BB192" s="33">
        <f>SUM(BB190:BG191)</f>
        <v>192</v>
      </c>
      <c r="BC192" s="34"/>
      <c r="BD192" s="34"/>
      <c r="BE192" s="34"/>
      <c r="BF192" s="34"/>
      <c r="BG192" s="35"/>
      <c r="BH192" s="33">
        <f>SUM(BH190:BM191)</f>
        <v>250</v>
      </c>
      <c r="BI192" s="34"/>
      <c r="BJ192" s="34"/>
      <c r="BK192" s="34"/>
      <c r="BL192" s="34"/>
      <c r="BM192" s="35"/>
      <c r="BN192" s="33">
        <f>SUM(BN190:BS191)</f>
        <v>1210</v>
      </c>
      <c r="BO192" s="34"/>
      <c r="BP192" s="34"/>
      <c r="BQ192" s="34"/>
      <c r="BR192" s="34"/>
      <c r="BS192" s="35"/>
      <c r="BT192" s="33">
        <f>SUM(BT190:BY191)</f>
        <v>781</v>
      </c>
      <c r="BU192" s="34"/>
      <c r="BV192" s="34"/>
      <c r="BW192" s="34"/>
      <c r="BX192" s="34"/>
      <c r="BY192" s="35"/>
    </row>
    <row r="193" spans="2:77" s="2" customFormat="1" ht="12.75" customHeight="1" x14ac:dyDescent="0.2">
      <c r="B193" s="38" t="s">
        <v>5</v>
      </c>
      <c r="C193" s="38"/>
      <c r="D193" s="38"/>
      <c r="E193" s="38"/>
      <c r="F193" s="38"/>
      <c r="G193" s="38"/>
      <c r="H193" s="38"/>
      <c r="I193" s="36" t="s">
        <v>2</v>
      </c>
      <c r="J193" s="36"/>
      <c r="K193" s="36"/>
      <c r="L193" s="26">
        <v>59</v>
      </c>
      <c r="M193" s="27"/>
      <c r="N193" s="27"/>
      <c r="O193" s="27"/>
      <c r="P193" s="27"/>
      <c r="Q193" s="28"/>
      <c r="R193" s="26">
        <v>75</v>
      </c>
      <c r="S193" s="27"/>
      <c r="T193" s="27"/>
      <c r="U193" s="27"/>
      <c r="V193" s="27"/>
      <c r="W193" s="28"/>
      <c r="X193" s="26">
        <v>81</v>
      </c>
      <c r="Y193" s="27"/>
      <c r="Z193" s="27"/>
      <c r="AA193" s="27"/>
      <c r="AB193" s="27"/>
      <c r="AC193" s="28"/>
      <c r="AD193" s="26">
        <v>92</v>
      </c>
      <c r="AE193" s="27"/>
      <c r="AF193" s="27"/>
      <c r="AG193" s="27"/>
      <c r="AH193" s="27"/>
      <c r="AI193" s="28"/>
      <c r="AJ193" s="26">
        <v>51</v>
      </c>
      <c r="AK193" s="27"/>
      <c r="AL193" s="27"/>
      <c r="AM193" s="27"/>
      <c r="AN193" s="27"/>
      <c r="AO193" s="28"/>
      <c r="AP193" s="26">
        <v>60</v>
      </c>
      <c r="AQ193" s="27"/>
      <c r="AR193" s="27"/>
      <c r="AS193" s="27"/>
      <c r="AT193" s="27"/>
      <c r="AU193" s="28"/>
      <c r="AV193" s="26">
        <v>49</v>
      </c>
      <c r="AW193" s="27"/>
      <c r="AX193" s="27"/>
      <c r="AY193" s="27"/>
      <c r="AZ193" s="27"/>
      <c r="BA193" s="28"/>
      <c r="BB193" s="26">
        <f>30+9+2</f>
        <v>41</v>
      </c>
      <c r="BC193" s="27"/>
      <c r="BD193" s="27"/>
      <c r="BE193" s="27"/>
      <c r="BF193" s="27"/>
      <c r="BG193" s="28"/>
      <c r="BH193" s="29">
        <f>SUM(R161:AI161)</f>
        <v>104</v>
      </c>
      <c r="BI193" s="30"/>
      <c r="BJ193" s="30"/>
      <c r="BK193" s="30"/>
      <c r="BL193" s="30"/>
      <c r="BM193" s="31"/>
      <c r="BN193" s="29">
        <f>AJ161+AP161+AV161+BB161+BH161+BN161+BT161+L193+R193+X193</f>
        <v>501</v>
      </c>
      <c r="BO193" s="30"/>
      <c r="BP193" s="30"/>
      <c r="BQ193" s="30"/>
      <c r="BR193" s="30"/>
      <c r="BS193" s="31"/>
      <c r="BT193" s="29">
        <f>SUM(AD193:BG193)</f>
        <v>293</v>
      </c>
      <c r="BU193" s="30"/>
      <c r="BV193" s="30"/>
      <c r="BW193" s="30"/>
      <c r="BX193" s="30"/>
      <c r="BY193" s="31"/>
    </row>
    <row r="194" spans="2:77" s="2" customFormat="1" ht="12.75" customHeight="1" x14ac:dyDescent="0.2">
      <c r="B194" s="38"/>
      <c r="C194" s="38"/>
      <c r="D194" s="38"/>
      <c r="E194" s="38"/>
      <c r="F194" s="38"/>
      <c r="G194" s="38"/>
      <c r="H194" s="38"/>
      <c r="I194" s="32" t="s">
        <v>1</v>
      </c>
      <c r="J194" s="32"/>
      <c r="K194" s="32"/>
      <c r="L194" s="20">
        <v>68</v>
      </c>
      <c r="M194" s="21"/>
      <c r="N194" s="21"/>
      <c r="O194" s="21"/>
      <c r="P194" s="21"/>
      <c r="Q194" s="22"/>
      <c r="R194" s="20">
        <v>65</v>
      </c>
      <c r="S194" s="21"/>
      <c r="T194" s="21"/>
      <c r="U194" s="21"/>
      <c r="V194" s="21"/>
      <c r="W194" s="22"/>
      <c r="X194" s="20">
        <v>98</v>
      </c>
      <c r="Y194" s="21"/>
      <c r="Z194" s="21"/>
      <c r="AA194" s="21"/>
      <c r="AB194" s="21"/>
      <c r="AC194" s="22"/>
      <c r="AD194" s="20">
        <v>69</v>
      </c>
      <c r="AE194" s="21"/>
      <c r="AF194" s="21"/>
      <c r="AG194" s="21"/>
      <c r="AH194" s="21"/>
      <c r="AI194" s="22"/>
      <c r="AJ194" s="20">
        <v>67</v>
      </c>
      <c r="AK194" s="21"/>
      <c r="AL194" s="21"/>
      <c r="AM194" s="21"/>
      <c r="AN194" s="21"/>
      <c r="AO194" s="22"/>
      <c r="AP194" s="20">
        <v>62</v>
      </c>
      <c r="AQ194" s="21"/>
      <c r="AR194" s="21"/>
      <c r="AS194" s="21"/>
      <c r="AT194" s="21"/>
      <c r="AU194" s="22"/>
      <c r="AV194" s="20">
        <v>64</v>
      </c>
      <c r="AW194" s="21"/>
      <c r="AX194" s="21"/>
      <c r="AY194" s="21"/>
      <c r="AZ194" s="21"/>
      <c r="BA194" s="22"/>
      <c r="BB194" s="20">
        <f>57+28+11</f>
        <v>96</v>
      </c>
      <c r="BC194" s="21"/>
      <c r="BD194" s="21"/>
      <c r="BE194" s="21"/>
      <c r="BF194" s="21"/>
      <c r="BG194" s="22"/>
      <c r="BH194" s="23">
        <f>SUM(R162:AI162)</f>
        <v>114</v>
      </c>
      <c r="BI194" s="24"/>
      <c r="BJ194" s="24"/>
      <c r="BK194" s="24"/>
      <c r="BL194" s="24"/>
      <c r="BM194" s="25"/>
      <c r="BN194" s="23">
        <f>AJ162+AP162+AV162+BB162+BH162+BN162+BT162+L194+R194+X194</f>
        <v>486</v>
      </c>
      <c r="BO194" s="24"/>
      <c r="BP194" s="24"/>
      <c r="BQ194" s="24"/>
      <c r="BR194" s="24"/>
      <c r="BS194" s="25"/>
      <c r="BT194" s="23">
        <f>SUM(AD194:BG194)</f>
        <v>358</v>
      </c>
      <c r="BU194" s="24"/>
      <c r="BV194" s="24"/>
      <c r="BW194" s="24"/>
      <c r="BX194" s="24"/>
      <c r="BY194" s="25"/>
    </row>
    <row r="195" spans="2:77" s="2" customFormat="1" ht="12.75" customHeight="1" x14ac:dyDescent="0.2">
      <c r="B195" s="37"/>
      <c r="C195" s="37"/>
      <c r="D195" s="37"/>
      <c r="E195" s="37"/>
      <c r="F195" s="37"/>
      <c r="G195" s="37"/>
      <c r="H195" s="37"/>
      <c r="I195" s="37" t="s">
        <v>0</v>
      </c>
      <c r="J195" s="37"/>
      <c r="K195" s="37"/>
      <c r="L195" s="33">
        <f>SUM(L193:Q194)</f>
        <v>127</v>
      </c>
      <c r="M195" s="34"/>
      <c r="N195" s="34"/>
      <c r="O195" s="34"/>
      <c r="P195" s="34"/>
      <c r="Q195" s="35"/>
      <c r="R195" s="33">
        <f>SUM(R193:W194)</f>
        <v>140</v>
      </c>
      <c r="S195" s="34"/>
      <c r="T195" s="34"/>
      <c r="U195" s="34"/>
      <c r="V195" s="34"/>
      <c r="W195" s="35"/>
      <c r="X195" s="33">
        <f>SUM(X193:AC194)</f>
        <v>179</v>
      </c>
      <c r="Y195" s="34"/>
      <c r="Z195" s="34"/>
      <c r="AA195" s="34"/>
      <c r="AB195" s="34"/>
      <c r="AC195" s="35"/>
      <c r="AD195" s="33">
        <f>SUM(AD193:AI194)</f>
        <v>161</v>
      </c>
      <c r="AE195" s="34"/>
      <c r="AF195" s="34"/>
      <c r="AG195" s="34"/>
      <c r="AH195" s="34"/>
      <c r="AI195" s="35"/>
      <c r="AJ195" s="33">
        <f>SUM(AJ193:AO194)</f>
        <v>118</v>
      </c>
      <c r="AK195" s="34"/>
      <c r="AL195" s="34"/>
      <c r="AM195" s="34"/>
      <c r="AN195" s="34"/>
      <c r="AO195" s="35"/>
      <c r="AP195" s="33">
        <f>SUM(AP193:AU194)</f>
        <v>122</v>
      </c>
      <c r="AQ195" s="34"/>
      <c r="AR195" s="34"/>
      <c r="AS195" s="34"/>
      <c r="AT195" s="34"/>
      <c r="AU195" s="35"/>
      <c r="AV195" s="33">
        <f>SUM(AV193:BA194)</f>
        <v>113</v>
      </c>
      <c r="AW195" s="34"/>
      <c r="AX195" s="34"/>
      <c r="AY195" s="34"/>
      <c r="AZ195" s="34"/>
      <c r="BA195" s="35"/>
      <c r="BB195" s="33">
        <f>SUM(BB193:BG194)</f>
        <v>137</v>
      </c>
      <c r="BC195" s="34"/>
      <c r="BD195" s="34"/>
      <c r="BE195" s="34"/>
      <c r="BF195" s="34"/>
      <c r="BG195" s="35"/>
      <c r="BH195" s="33">
        <f>SUM(BH193:BM194)</f>
        <v>218</v>
      </c>
      <c r="BI195" s="34"/>
      <c r="BJ195" s="34"/>
      <c r="BK195" s="34"/>
      <c r="BL195" s="34"/>
      <c r="BM195" s="35"/>
      <c r="BN195" s="33">
        <f>SUM(BN193:BS194)</f>
        <v>987</v>
      </c>
      <c r="BO195" s="34"/>
      <c r="BP195" s="34"/>
      <c r="BQ195" s="34"/>
      <c r="BR195" s="34"/>
      <c r="BS195" s="35"/>
      <c r="BT195" s="33">
        <f>SUM(BT193:BY194)</f>
        <v>651</v>
      </c>
      <c r="BU195" s="34"/>
      <c r="BV195" s="34"/>
      <c r="BW195" s="34"/>
      <c r="BX195" s="34"/>
      <c r="BY195" s="35"/>
    </row>
    <row r="196" spans="2:77" s="2" customFormat="1" ht="12.75" customHeight="1" x14ac:dyDescent="0.2">
      <c r="B196" s="38" t="s">
        <v>4</v>
      </c>
      <c r="C196" s="38"/>
      <c r="D196" s="38"/>
      <c r="E196" s="38"/>
      <c r="F196" s="38"/>
      <c r="G196" s="38"/>
      <c r="H196" s="38"/>
      <c r="I196" s="36" t="s">
        <v>2</v>
      </c>
      <c r="J196" s="36"/>
      <c r="K196" s="36"/>
      <c r="L196" s="26">
        <v>228</v>
      </c>
      <c r="M196" s="27"/>
      <c r="N196" s="27"/>
      <c r="O196" s="27"/>
      <c r="P196" s="27"/>
      <c r="Q196" s="28"/>
      <c r="R196" s="26">
        <v>303</v>
      </c>
      <c r="S196" s="27"/>
      <c r="T196" s="27"/>
      <c r="U196" s="27"/>
      <c r="V196" s="27"/>
      <c r="W196" s="28"/>
      <c r="X196" s="26">
        <v>348</v>
      </c>
      <c r="Y196" s="27"/>
      <c r="Z196" s="27"/>
      <c r="AA196" s="27"/>
      <c r="AB196" s="27"/>
      <c r="AC196" s="28"/>
      <c r="AD196" s="26">
        <v>397</v>
      </c>
      <c r="AE196" s="27"/>
      <c r="AF196" s="27"/>
      <c r="AG196" s="27"/>
      <c r="AH196" s="27"/>
      <c r="AI196" s="28"/>
      <c r="AJ196" s="26">
        <v>250</v>
      </c>
      <c r="AK196" s="27"/>
      <c r="AL196" s="27"/>
      <c r="AM196" s="27"/>
      <c r="AN196" s="27"/>
      <c r="AO196" s="28"/>
      <c r="AP196" s="26">
        <v>187</v>
      </c>
      <c r="AQ196" s="27"/>
      <c r="AR196" s="27"/>
      <c r="AS196" s="27"/>
      <c r="AT196" s="27"/>
      <c r="AU196" s="28"/>
      <c r="AV196" s="26">
        <v>182</v>
      </c>
      <c r="AW196" s="27"/>
      <c r="AX196" s="27"/>
      <c r="AY196" s="27"/>
      <c r="AZ196" s="27"/>
      <c r="BA196" s="28"/>
      <c r="BB196" s="26">
        <f>97+44+7</f>
        <v>148</v>
      </c>
      <c r="BC196" s="27"/>
      <c r="BD196" s="27"/>
      <c r="BE196" s="27"/>
      <c r="BF196" s="27"/>
      <c r="BG196" s="28"/>
      <c r="BH196" s="29">
        <f>SUM(R164:AI164)</f>
        <v>562</v>
      </c>
      <c r="BI196" s="30"/>
      <c r="BJ196" s="30"/>
      <c r="BK196" s="30"/>
      <c r="BL196" s="30"/>
      <c r="BM196" s="31"/>
      <c r="BN196" s="29">
        <f>AJ164+AP164+AV164+BB164+BH164+BN164+BT164+L196+R196+X196</f>
        <v>2394</v>
      </c>
      <c r="BO196" s="30"/>
      <c r="BP196" s="30"/>
      <c r="BQ196" s="30"/>
      <c r="BR196" s="30"/>
      <c r="BS196" s="31"/>
      <c r="BT196" s="29">
        <f>SUM(AD196:BG196)</f>
        <v>1164</v>
      </c>
      <c r="BU196" s="30"/>
      <c r="BV196" s="30"/>
      <c r="BW196" s="30"/>
      <c r="BX196" s="30"/>
      <c r="BY196" s="31"/>
    </row>
    <row r="197" spans="2:77" s="2" customFormat="1" ht="12.75" customHeight="1" x14ac:dyDescent="0.2">
      <c r="B197" s="38"/>
      <c r="C197" s="38"/>
      <c r="D197" s="38"/>
      <c r="E197" s="38"/>
      <c r="F197" s="38"/>
      <c r="G197" s="38"/>
      <c r="H197" s="38"/>
      <c r="I197" s="32" t="s">
        <v>1</v>
      </c>
      <c r="J197" s="32"/>
      <c r="K197" s="32"/>
      <c r="L197" s="20">
        <v>243</v>
      </c>
      <c r="M197" s="21"/>
      <c r="N197" s="21"/>
      <c r="O197" s="21"/>
      <c r="P197" s="21"/>
      <c r="Q197" s="22"/>
      <c r="R197" s="20">
        <v>277</v>
      </c>
      <c r="S197" s="21"/>
      <c r="T197" s="21"/>
      <c r="U197" s="21"/>
      <c r="V197" s="21"/>
      <c r="W197" s="22"/>
      <c r="X197" s="20">
        <v>335</v>
      </c>
      <c r="Y197" s="21"/>
      <c r="Z197" s="21"/>
      <c r="AA197" s="21"/>
      <c r="AB197" s="21"/>
      <c r="AC197" s="22"/>
      <c r="AD197" s="20">
        <v>397</v>
      </c>
      <c r="AE197" s="21"/>
      <c r="AF197" s="21"/>
      <c r="AG197" s="21"/>
      <c r="AH197" s="21"/>
      <c r="AI197" s="22"/>
      <c r="AJ197" s="20">
        <v>271</v>
      </c>
      <c r="AK197" s="21"/>
      <c r="AL197" s="21"/>
      <c r="AM197" s="21"/>
      <c r="AN197" s="21"/>
      <c r="AO197" s="22"/>
      <c r="AP197" s="20">
        <v>267</v>
      </c>
      <c r="AQ197" s="21"/>
      <c r="AR197" s="21"/>
      <c r="AS197" s="21"/>
      <c r="AT197" s="21"/>
      <c r="AU197" s="22"/>
      <c r="AV197" s="20">
        <v>284</v>
      </c>
      <c r="AW197" s="21"/>
      <c r="AX197" s="21"/>
      <c r="AY197" s="21"/>
      <c r="AZ197" s="21"/>
      <c r="BA197" s="22"/>
      <c r="BB197" s="20">
        <f>222+134+40+3+2</f>
        <v>401</v>
      </c>
      <c r="BC197" s="21"/>
      <c r="BD197" s="21"/>
      <c r="BE197" s="21"/>
      <c r="BF197" s="21"/>
      <c r="BG197" s="22"/>
      <c r="BH197" s="23">
        <f>SUM(R165:AI165)</f>
        <v>582</v>
      </c>
      <c r="BI197" s="24"/>
      <c r="BJ197" s="24"/>
      <c r="BK197" s="24"/>
      <c r="BL197" s="24"/>
      <c r="BM197" s="25"/>
      <c r="BN197" s="23">
        <f>AJ165+AP165+AV165+BB165+BH165+BN165+BT165+L197+R197+X197</f>
        <v>2304</v>
      </c>
      <c r="BO197" s="24"/>
      <c r="BP197" s="24"/>
      <c r="BQ197" s="24"/>
      <c r="BR197" s="24"/>
      <c r="BS197" s="25"/>
      <c r="BT197" s="23">
        <f>SUM(AD197:BG197)</f>
        <v>1620</v>
      </c>
      <c r="BU197" s="24"/>
      <c r="BV197" s="24"/>
      <c r="BW197" s="24"/>
      <c r="BX197" s="24"/>
      <c r="BY197" s="25"/>
    </row>
    <row r="198" spans="2:77" s="2" customFormat="1" ht="12.75" customHeight="1" x14ac:dyDescent="0.2">
      <c r="B198" s="37"/>
      <c r="C198" s="37"/>
      <c r="D198" s="37"/>
      <c r="E198" s="37"/>
      <c r="F198" s="37"/>
      <c r="G198" s="37"/>
      <c r="H198" s="37"/>
      <c r="I198" s="37" t="s">
        <v>0</v>
      </c>
      <c r="J198" s="37"/>
      <c r="K198" s="37"/>
      <c r="L198" s="33">
        <f>SUM(L196:Q197)</f>
        <v>471</v>
      </c>
      <c r="M198" s="34"/>
      <c r="N198" s="34"/>
      <c r="O198" s="34"/>
      <c r="P198" s="34"/>
      <c r="Q198" s="35"/>
      <c r="R198" s="33">
        <f>SUM(R196:W197)</f>
        <v>580</v>
      </c>
      <c r="S198" s="34"/>
      <c r="T198" s="34"/>
      <c r="U198" s="34"/>
      <c r="V198" s="34"/>
      <c r="W198" s="35"/>
      <c r="X198" s="33">
        <f>SUM(X196:AC197)</f>
        <v>683</v>
      </c>
      <c r="Y198" s="34"/>
      <c r="Z198" s="34"/>
      <c r="AA198" s="34"/>
      <c r="AB198" s="34"/>
      <c r="AC198" s="35"/>
      <c r="AD198" s="33">
        <f>SUM(AD196:AI197)</f>
        <v>794</v>
      </c>
      <c r="AE198" s="34"/>
      <c r="AF198" s="34"/>
      <c r="AG198" s="34"/>
      <c r="AH198" s="34"/>
      <c r="AI198" s="35"/>
      <c r="AJ198" s="33">
        <f>SUM(AJ196:AO197)</f>
        <v>521</v>
      </c>
      <c r="AK198" s="34"/>
      <c r="AL198" s="34"/>
      <c r="AM198" s="34"/>
      <c r="AN198" s="34"/>
      <c r="AO198" s="35"/>
      <c r="AP198" s="33">
        <f>SUM(AP196:AU197)</f>
        <v>454</v>
      </c>
      <c r="AQ198" s="34"/>
      <c r="AR198" s="34"/>
      <c r="AS198" s="34"/>
      <c r="AT198" s="34"/>
      <c r="AU198" s="35"/>
      <c r="AV198" s="33">
        <f>SUM(AV196:BA197)</f>
        <v>466</v>
      </c>
      <c r="AW198" s="34"/>
      <c r="AX198" s="34"/>
      <c r="AY198" s="34"/>
      <c r="AZ198" s="34"/>
      <c r="BA198" s="35"/>
      <c r="BB198" s="33">
        <f>SUM(BB196:BG197)</f>
        <v>549</v>
      </c>
      <c r="BC198" s="34"/>
      <c r="BD198" s="34"/>
      <c r="BE198" s="34"/>
      <c r="BF198" s="34"/>
      <c r="BG198" s="35"/>
      <c r="BH198" s="33">
        <f>SUM(BH196:BM197)</f>
        <v>1144</v>
      </c>
      <c r="BI198" s="34"/>
      <c r="BJ198" s="34"/>
      <c r="BK198" s="34"/>
      <c r="BL198" s="34"/>
      <c r="BM198" s="35"/>
      <c r="BN198" s="33">
        <f>SUM(BN196:BS197)</f>
        <v>4698</v>
      </c>
      <c r="BO198" s="34"/>
      <c r="BP198" s="34"/>
      <c r="BQ198" s="34"/>
      <c r="BR198" s="34"/>
      <c r="BS198" s="35"/>
      <c r="BT198" s="33">
        <f>SUM(BT196:BY197)</f>
        <v>2784</v>
      </c>
      <c r="BU198" s="34"/>
      <c r="BV198" s="34"/>
      <c r="BW198" s="34"/>
      <c r="BX198" s="34"/>
      <c r="BY198" s="35"/>
    </row>
    <row r="199" spans="2:77" s="2" customFormat="1" ht="12.75" customHeight="1" x14ac:dyDescent="0.2">
      <c r="B199" s="38" t="s">
        <v>3</v>
      </c>
      <c r="C199" s="38"/>
      <c r="D199" s="38"/>
      <c r="E199" s="38"/>
      <c r="F199" s="38"/>
      <c r="G199" s="38"/>
      <c r="H199" s="38"/>
      <c r="I199" s="36" t="s">
        <v>2</v>
      </c>
      <c r="J199" s="36"/>
      <c r="K199" s="36"/>
      <c r="L199" s="26">
        <v>186</v>
      </c>
      <c r="M199" s="27"/>
      <c r="N199" s="27"/>
      <c r="O199" s="27"/>
      <c r="P199" s="27"/>
      <c r="Q199" s="28"/>
      <c r="R199" s="26">
        <v>240</v>
      </c>
      <c r="S199" s="27"/>
      <c r="T199" s="27"/>
      <c r="U199" s="27"/>
      <c r="V199" s="27"/>
      <c r="W199" s="28"/>
      <c r="X199" s="26">
        <v>310</v>
      </c>
      <c r="Y199" s="27"/>
      <c r="Z199" s="27"/>
      <c r="AA199" s="27"/>
      <c r="AB199" s="27"/>
      <c r="AC199" s="28"/>
      <c r="AD199" s="26">
        <v>339</v>
      </c>
      <c r="AE199" s="27"/>
      <c r="AF199" s="27"/>
      <c r="AG199" s="27"/>
      <c r="AH199" s="27"/>
      <c r="AI199" s="28"/>
      <c r="AJ199" s="26">
        <v>230</v>
      </c>
      <c r="AK199" s="27"/>
      <c r="AL199" s="27"/>
      <c r="AM199" s="27"/>
      <c r="AN199" s="27"/>
      <c r="AO199" s="28"/>
      <c r="AP199" s="26">
        <v>183</v>
      </c>
      <c r="AQ199" s="27"/>
      <c r="AR199" s="27"/>
      <c r="AS199" s="27"/>
      <c r="AT199" s="27"/>
      <c r="AU199" s="28"/>
      <c r="AV199" s="26">
        <v>124</v>
      </c>
      <c r="AW199" s="27"/>
      <c r="AX199" s="27"/>
      <c r="AY199" s="27"/>
      <c r="AZ199" s="27"/>
      <c r="BA199" s="28"/>
      <c r="BB199" s="26">
        <f>81+42+8</f>
        <v>131</v>
      </c>
      <c r="BC199" s="27"/>
      <c r="BD199" s="27"/>
      <c r="BE199" s="27"/>
      <c r="BF199" s="27"/>
      <c r="BG199" s="28"/>
      <c r="BH199" s="29">
        <f>SUM(R167:AI167)</f>
        <v>474</v>
      </c>
      <c r="BI199" s="30"/>
      <c r="BJ199" s="30"/>
      <c r="BK199" s="30"/>
      <c r="BL199" s="30"/>
      <c r="BM199" s="31"/>
      <c r="BN199" s="29">
        <f>AJ167+AP167+AV167+BB167+BH167+BN167+BT167+L199+R199+X199</f>
        <v>2045</v>
      </c>
      <c r="BO199" s="30"/>
      <c r="BP199" s="30"/>
      <c r="BQ199" s="30"/>
      <c r="BR199" s="30"/>
      <c r="BS199" s="31"/>
      <c r="BT199" s="29">
        <f>SUM(AD199:BG199)</f>
        <v>1007</v>
      </c>
      <c r="BU199" s="30"/>
      <c r="BV199" s="30"/>
      <c r="BW199" s="30"/>
      <c r="BX199" s="30"/>
      <c r="BY199" s="31"/>
    </row>
    <row r="200" spans="2:77" s="2" customFormat="1" ht="12.75" customHeight="1" x14ac:dyDescent="0.2">
      <c r="B200" s="38"/>
      <c r="C200" s="38"/>
      <c r="D200" s="38"/>
      <c r="E200" s="38"/>
      <c r="F200" s="38"/>
      <c r="G200" s="38"/>
      <c r="H200" s="38"/>
      <c r="I200" s="32" t="s">
        <v>1</v>
      </c>
      <c r="J200" s="32"/>
      <c r="K200" s="32"/>
      <c r="L200" s="20">
        <v>202</v>
      </c>
      <c r="M200" s="21"/>
      <c r="N200" s="21"/>
      <c r="O200" s="21"/>
      <c r="P200" s="21"/>
      <c r="Q200" s="22"/>
      <c r="R200" s="20">
        <v>280</v>
      </c>
      <c r="S200" s="21"/>
      <c r="T200" s="21"/>
      <c r="U200" s="21"/>
      <c r="V200" s="21"/>
      <c r="W200" s="22"/>
      <c r="X200" s="20">
        <v>290</v>
      </c>
      <c r="Y200" s="21"/>
      <c r="Z200" s="21"/>
      <c r="AA200" s="21"/>
      <c r="AB200" s="21"/>
      <c r="AC200" s="22"/>
      <c r="AD200" s="20">
        <v>390</v>
      </c>
      <c r="AE200" s="21"/>
      <c r="AF200" s="21"/>
      <c r="AG200" s="21"/>
      <c r="AH200" s="21"/>
      <c r="AI200" s="22"/>
      <c r="AJ200" s="20">
        <v>248</v>
      </c>
      <c r="AK200" s="21"/>
      <c r="AL200" s="21"/>
      <c r="AM200" s="21"/>
      <c r="AN200" s="21"/>
      <c r="AO200" s="22"/>
      <c r="AP200" s="20">
        <v>229</v>
      </c>
      <c r="AQ200" s="21"/>
      <c r="AR200" s="21"/>
      <c r="AS200" s="21"/>
      <c r="AT200" s="21"/>
      <c r="AU200" s="22"/>
      <c r="AV200" s="20">
        <v>225</v>
      </c>
      <c r="AW200" s="21"/>
      <c r="AX200" s="21"/>
      <c r="AY200" s="21"/>
      <c r="AZ200" s="21"/>
      <c r="BA200" s="22"/>
      <c r="BB200" s="20">
        <f>185+114+41+7</f>
        <v>347</v>
      </c>
      <c r="BC200" s="21"/>
      <c r="BD200" s="21"/>
      <c r="BE200" s="21"/>
      <c r="BF200" s="21"/>
      <c r="BG200" s="22"/>
      <c r="BH200" s="23">
        <f>SUM(R168:AI168)</f>
        <v>409</v>
      </c>
      <c r="BI200" s="24"/>
      <c r="BJ200" s="24"/>
      <c r="BK200" s="24"/>
      <c r="BL200" s="24"/>
      <c r="BM200" s="25"/>
      <c r="BN200" s="23">
        <f>AJ168+AP168+AV168+BB168+BH168+BN168+BT168+L200+R200+X200</f>
        <v>2124</v>
      </c>
      <c r="BO200" s="24"/>
      <c r="BP200" s="24"/>
      <c r="BQ200" s="24"/>
      <c r="BR200" s="24"/>
      <c r="BS200" s="25"/>
      <c r="BT200" s="23">
        <f>SUM(AD200:BG200)</f>
        <v>1439</v>
      </c>
      <c r="BU200" s="24"/>
      <c r="BV200" s="24"/>
      <c r="BW200" s="24"/>
      <c r="BX200" s="24"/>
      <c r="BY200" s="25"/>
    </row>
    <row r="201" spans="2:77" s="2" customFormat="1" ht="12.75" customHeight="1" x14ac:dyDescent="0.2">
      <c r="B201" s="37"/>
      <c r="C201" s="37"/>
      <c r="D201" s="37"/>
      <c r="E201" s="37"/>
      <c r="F201" s="37"/>
      <c r="G201" s="37"/>
      <c r="H201" s="37"/>
      <c r="I201" s="37" t="s">
        <v>0</v>
      </c>
      <c r="J201" s="37"/>
      <c r="K201" s="37"/>
      <c r="L201" s="33">
        <f>SUM(L199:Q200)</f>
        <v>388</v>
      </c>
      <c r="M201" s="34"/>
      <c r="N201" s="34"/>
      <c r="O201" s="34"/>
      <c r="P201" s="34"/>
      <c r="Q201" s="35"/>
      <c r="R201" s="33">
        <f>SUM(R199:W200)</f>
        <v>520</v>
      </c>
      <c r="S201" s="34"/>
      <c r="T201" s="34"/>
      <c r="U201" s="34"/>
      <c r="V201" s="34"/>
      <c r="W201" s="35"/>
      <c r="X201" s="33">
        <f>SUM(X199:AC200)</f>
        <v>600</v>
      </c>
      <c r="Y201" s="34"/>
      <c r="Z201" s="34"/>
      <c r="AA201" s="34"/>
      <c r="AB201" s="34"/>
      <c r="AC201" s="35"/>
      <c r="AD201" s="33">
        <f>SUM(AD199:AI200)</f>
        <v>729</v>
      </c>
      <c r="AE201" s="34"/>
      <c r="AF201" s="34"/>
      <c r="AG201" s="34"/>
      <c r="AH201" s="34"/>
      <c r="AI201" s="35"/>
      <c r="AJ201" s="33">
        <f>SUM(AJ199:AO200)</f>
        <v>478</v>
      </c>
      <c r="AK201" s="34"/>
      <c r="AL201" s="34"/>
      <c r="AM201" s="34"/>
      <c r="AN201" s="34"/>
      <c r="AO201" s="35"/>
      <c r="AP201" s="33">
        <f>SUM(AP199:AU200)</f>
        <v>412</v>
      </c>
      <c r="AQ201" s="34"/>
      <c r="AR201" s="34"/>
      <c r="AS201" s="34"/>
      <c r="AT201" s="34"/>
      <c r="AU201" s="35"/>
      <c r="AV201" s="33">
        <f>SUM(AV199:BA200)</f>
        <v>349</v>
      </c>
      <c r="AW201" s="34"/>
      <c r="AX201" s="34"/>
      <c r="AY201" s="34"/>
      <c r="AZ201" s="34"/>
      <c r="BA201" s="35"/>
      <c r="BB201" s="33">
        <f>SUM(BB199:BG200)</f>
        <v>478</v>
      </c>
      <c r="BC201" s="34"/>
      <c r="BD201" s="34"/>
      <c r="BE201" s="34"/>
      <c r="BF201" s="34"/>
      <c r="BG201" s="35"/>
      <c r="BH201" s="33">
        <f>SUM(BH199:BM200)</f>
        <v>883</v>
      </c>
      <c r="BI201" s="34"/>
      <c r="BJ201" s="34"/>
      <c r="BK201" s="34"/>
      <c r="BL201" s="34"/>
      <c r="BM201" s="35"/>
      <c r="BN201" s="33">
        <f>SUM(BN199:BS200)</f>
        <v>4169</v>
      </c>
      <c r="BO201" s="34"/>
      <c r="BP201" s="34"/>
      <c r="BQ201" s="34"/>
      <c r="BR201" s="34"/>
      <c r="BS201" s="35"/>
      <c r="BT201" s="33">
        <f>SUM(BT199:BY200)</f>
        <v>2446</v>
      </c>
      <c r="BU201" s="34"/>
      <c r="BV201" s="34"/>
      <c r="BW201" s="34"/>
      <c r="BX201" s="34"/>
      <c r="BY201" s="35"/>
    </row>
    <row r="202" spans="2:77" s="2" customFormat="1" ht="12.75" customHeight="1" x14ac:dyDescent="0.2"/>
  </sheetData>
  <mergeCells count="1669">
    <mergeCell ref="AR19:AX19"/>
    <mergeCell ref="B19:H19"/>
    <mergeCell ref="B18:H18"/>
    <mergeCell ref="I18:O18"/>
    <mergeCell ref="P18:V18"/>
    <mergeCell ref="W18:AC18"/>
    <mergeCell ref="I19:O19"/>
    <mergeCell ref="P19:V19"/>
    <mergeCell ref="W19:AC19"/>
    <mergeCell ref="AR16:AX16"/>
    <mergeCell ref="AK18:AQ18"/>
    <mergeCell ref="AR18:AX18"/>
    <mergeCell ref="I16:O16"/>
    <mergeCell ref="P16:V16"/>
    <mergeCell ref="W16:AC16"/>
    <mergeCell ref="AD16:AJ16"/>
    <mergeCell ref="AD18:AJ18"/>
    <mergeCell ref="AK16:AQ16"/>
    <mergeCell ref="AR17:AX17"/>
    <mergeCell ref="B65:R65"/>
    <mergeCell ref="S65:AC65"/>
    <mergeCell ref="AD65:AI65"/>
    <mergeCell ref="AJ65:AT65"/>
    <mergeCell ref="AU65:AZ65"/>
    <mergeCell ref="BA65:BK65"/>
    <mergeCell ref="BL68:BQ68"/>
    <mergeCell ref="B16:H16"/>
    <mergeCell ref="B67:R67"/>
    <mergeCell ref="S67:AC67"/>
    <mergeCell ref="AD67:AI67"/>
    <mergeCell ref="AJ67:AT67"/>
    <mergeCell ref="AU67:AZ67"/>
    <mergeCell ref="BA67:BK67"/>
    <mergeCell ref="BL65:BQ65"/>
    <mergeCell ref="B66:R66"/>
    <mergeCell ref="B68:R68"/>
    <mergeCell ref="S68:AC68"/>
    <mergeCell ref="AD68:AI68"/>
    <mergeCell ref="AJ68:AT68"/>
    <mergeCell ref="AU68:AZ68"/>
    <mergeCell ref="BA68:BK68"/>
    <mergeCell ref="AD19:AJ19"/>
    <mergeCell ref="BL67:BQ67"/>
    <mergeCell ref="S66:AC66"/>
    <mergeCell ref="AD66:AI66"/>
    <mergeCell ref="AJ66:AT66"/>
    <mergeCell ref="AU66:AZ66"/>
    <mergeCell ref="BA66:BK66"/>
    <mergeCell ref="BL66:BQ66"/>
    <mergeCell ref="BL63:BQ63"/>
    <mergeCell ref="BL64:BQ64"/>
    <mergeCell ref="B62:R62"/>
    <mergeCell ref="S62:AC62"/>
    <mergeCell ref="AD62:AI62"/>
    <mergeCell ref="AJ62:AT62"/>
    <mergeCell ref="AU62:AZ62"/>
    <mergeCell ref="BA62:BK62"/>
    <mergeCell ref="BL62:BQ62"/>
    <mergeCell ref="B61:R61"/>
    <mergeCell ref="S61:AC61"/>
    <mergeCell ref="B63:R63"/>
    <mergeCell ref="S63:AC63"/>
    <mergeCell ref="AD63:AI63"/>
    <mergeCell ref="AJ63:AT63"/>
    <mergeCell ref="AU63:AZ63"/>
    <mergeCell ref="BA63:BK63"/>
    <mergeCell ref="B64:R64"/>
    <mergeCell ref="S64:AC64"/>
    <mergeCell ref="AD64:AI64"/>
    <mergeCell ref="AJ64:AT64"/>
    <mergeCell ref="AU64:AZ64"/>
    <mergeCell ref="BA64:BK64"/>
    <mergeCell ref="BA60:BK60"/>
    <mergeCell ref="BL60:BQ60"/>
    <mergeCell ref="B59:R59"/>
    <mergeCell ref="S59:AC59"/>
    <mergeCell ref="AD59:AI59"/>
    <mergeCell ref="AJ59:AT59"/>
    <mergeCell ref="AU59:AZ59"/>
    <mergeCell ref="BA59:BK59"/>
    <mergeCell ref="AD61:AI61"/>
    <mergeCell ref="AJ61:AT61"/>
    <mergeCell ref="AU61:AZ61"/>
    <mergeCell ref="BA61:BK61"/>
    <mergeCell ref="BL59:BQ59"/>
    <mergeCell ref="B60:R60"/>
    <mergeCell ref="S60:AC60"/>
    <mergeCell ref="AD60:AI60"/>
    <mergeCell ref="AJ60:AT60"/>
    <mergeCell ref="AU60:AZ60"/>
    <mergeCell ref="BL61:BQ61"/>
    <mergeCell ref="AD57:AI57"/>
    <mergeCell ref="AJ57:AT57"/>
    <mergeCell ref="AU57:AZ57"/>
    <mergeCell ref="BA57:BK57"/>
    <mergeCell ref="BL55:BQ55"/>
    <mergeCell ref="B56:R56"/>
    <mergeCell ref="S56:AC56"/>
    <mergeCell ref="AD56:AI56"/>
    <mergeCell ref="AJ56:AT56"/>
    <mergeCell ref="AU56:AZ56"/>
    <mergeCell ref="BL57:BQ57"/>
    <mergeCell ref="B58:R58"/>
    <mergeCell ref="S58:AC58"/>
    <mergeCell ref="AD58:AI58"/>
    <mergeCell ref="AJ58:AT58"/>
    <mergeCell ref="AU58:AZ58"/>
    <mergeCell ref="BA58:BK58"/>
    <mergeCell ref="BL58:BQ58"/>
    <mergeCell ref="B57:R57"/>
    <mergeCell ref="S57:AC57"/>
    <mergeCell ref="B54:R54"/>
    <mergeCell ref="S54:AC54"/>
    <mergeCell ref="AD54:AI54"/>
    <mergeCell ref="AJ54:AT54"/>
    <mergeCell ref="AU54:AZ54"/>
    <mergeCell ref="BA54:BK54"/>
    <mergeCell ref="BL54:BQ54"/>
    <mergeCell ref="B53:R53"/>
    <mergeCell ref="S53:AC53"/>
    <mergeCell ref="BA56:BK56"/>
    <mergeCell ref="BL56:BQ56"/>
    <mergeCell ref="B55:R55"/>
    <mergeCell ref="S55:AC55"/>
    <mergeCell ref="AD55:AI55"/>
    <mergeCell ref="AJ55:AT55"/>
    <mergeCell ref="AU55:AZ55"/>
    <mergeCell ref="BA55:BK55"/>
    <mergeCell ref="BA52:BK52"/>
    <mergeCell ref="BL52:BQ52"/>
    <mergeCell ref="B51:R51"/>
    <mergeCell ref="S51:AC51"/>
    <mergeCell ref="AD51:AI51"/>
    <mergeCell ref="AJ51:AT51"/>
    <mergeCell ref="AU51:AZ51"/>
    <mergeCell ref="BA51:BK51"/>
    <mergeCell ref="AD53:AI53"/>
    <mergeCell ref="AJ53:AT53"/>
    <mergeCell ref="AU53:AZ53"/>
    <mergeCell ref="BA53:BK53"/>
    <mergeCell ref="BL51:BQ51"/>
    <mergeCell ref="B52:R52"/>
    <mergeCell ref="S52:AC52"/>
    <mergeCell ref="AD52:AI52"/>
    <mergeCell ref="AJ52:AT52"/>
    <mergeCell ref="AU52:AZ52"/>
    <mergeCell ref="BL53:BQ53"/>
    <mergeCell ref="T42:AB42"/>
    <mergeCell ref="AC42:AK42"/>
    <mergeCell ref="AL42:AT42"/>
    <mergeCell ref="B49:R50"/>
    <mergeCell ref="S49:AI49"/>
    <mergeCell ref="AJ49:AZ49"/>
    <mergeCell ref="K43:S43"/>
    <mergeCell ref="T43:AB43"/>
    <mergeCell ref="AC43:AK43"/>
    <mergeCell ref="AL43:AT43"/>
    <mergeCell ref="T44:AB44"/>
    <mergeCell ref="AC44:AK44"/>
    <mergeCell ref="AL44:AT44"/>
    <mergeCell ref="BA49:BQ49"/>
    <mergeCell ref="S50:AC50"/>
    <mergeCell ref="AD50:AI50"/>
    <mergeCell ref="AJ50:AT50"/>
    <mergeCell ref="AU50:AZ50"/>
    <mergeCell ref="BA50:BK50"/>
    <mergeCell ref="BL50:BQ50"/>
    <mergeCell ref="T34:AB34"/>
    <mergeCell ref="AC34:AK34"/>
    <mergeCell ref="AL34:AT34"/>
    <mergeCell ref="K35:S35"/>
    <mergeCell ref="T35:AB35"/>
    <mergeCell ref="AC35:AK35"/>
    <mergeCell ref="AL35:AT35"/>
    <mergeCell ref="AL39:AT39"/>
    <mergeCell ref="T36:AB36"/>
    <mergeCell ref="AC36:AK36"/>
    <mergeCell ref="AL36:AT36"/>
    <mergeCell ref="K37:S37"/>
    <mergeCell ref="T37:AB37"/>
    <mergeCell ref="AC37:AK37"/>
    <mergeCell ref="AL37:AT37"/>
    <mergeCell ref="K39:S39"/>
    <mergeCell ref="T41:AB41"/>
    <mergeCell ref="AC41:AK41"/>
    <mergeCell ref="AL41:AT41"/>
    <mergeCell ref="T38:AB38"/>
    <mergeCell ref="AC38:AK38"/>
    <mergeCell ref="AL38:AT38"/>
    <mergeCell ref="T39:AB39"/>
    <mergeCell ref="AC39:AK39"/>
    <mergeCell ref="T40:AB40"/>
    <mergeCell ref="AC40:AK40"/>
    <mergeCell ref="AL40:AT40"/>
    <mergeCell ref="B41:J41"/>
    <mergeCell ref="B42:J42"/>
    <mergeCell ref="B35:J35"/>
    <mergeCell ref="B36:J36"/>
    <mergeCell ref="B37:J37"/>
    <mergeCell ref="B38:J38"/>
    <mergeCell ref="K41:S41"/>
    <mergeCell ref="B29:J29"/>
    <mergeCell ref="B43:J43"/>
    <mergeCell ref="B44:J44"/>
    <mergeCell ref="B34:J34"/>
    <mergeCell ref="K34:S34"/>
    <mergeCell ref="K36:S36"/>
    <mergeCell ref="K38:S38"/>
    <mergeCell ref="K40:S40"/>
    <mergeCell ref="K42:S42"/>
    <mergeCell ref="K44:S44"/>
    <mergeCell ref="B39:J39"/>
    <mergeCell ref="AL29:AT29"/>
    <mergeCell ref="B17:H17"/>
    <mergeCell ref="I17:O17"/>
    <mergeCell ref="P17:V17"/>
    <mergeCell ref="W17:AC17"/>
    <mergeCell ref="AD17:AJ17"/>
    <mergeCell ref="AK17:AQ17"/>
    <mergeCell ref="B28:J28"/>
    <mergeCell ref="B24:J24"/>
    <mergeCell ref="K24:S24"/>
    <mergeCell ref="AF45:AT45"/>
    <mergeCell ref="B25:J25"/>
    <mergeCell ref="B26:J26"/>
    <mergeCell ref="B27:J27"/>
    <mergeCell ref="T28:AB28"/>
    <mergeCell ref="T24:AB24"/>
    <mergeCell ref="K29:S29"/>
    <mergeCell ref="AC24:AK24"/>
    <mergeCell ref="AL24:AT24"/>
    <mergeCell ref="AL28:AT28"/>
    <mergeCell ref="AL25:AT25"/>
    <mergeCell ref="AC28:AK28"/>
    <mergeCell ref="T26:AB26"/>
    <mergeCell ref="AC26:AK26"/>
    <mergeCell ref="AL26:AT26"/>
    <mergeCell ref="K27:S27"/>
    <mergeCell ref="T27:AB27"/>
    <mergeCell ref="AC27:AK27"/>
    <mergeCell ref="AL27:AT27"/>
    <mergeCell ref="K28:S28"/>
    <mergeCell ref="K26:S26"/>
    <mergeCell ref="B40:J40"/>
    <mergeCell ref="B7:I7"/>
    <mergeCell ref="J7:P7"/>
    <mergeCell ref="Q7:W7"/>
    <mergeCell ref="X7:AD7"/>
    <mergeCell ref="B11:I11"/>
    <mergeCell ref="B10:I10"/>
    <mergeCell ref="J11:P11"/>
    <mergeCell ref="Q11:W11"/>
    <mergeCell ref="X11:AD11"/>
    <mergeCell ref="X9:AD9"/>
    <mergeCell ref="AE11:AK11"/>
    <mergeCell ref="X10:AD10"/>
    <mergeCell ref="AE10:AK10"/>
    <mergeCell ref="Q10:W10"/>
    <mergeCell ref="J10:P10"/>
    <mergeCell ref="T29:AB29"/>
    <mergeCell ref="AC29:AK29"/>
    <mergeCell ref="K25:S25"/>
    <mergeCell ref="T25:AB25"/>
    <mergeCell ref="AC25:AK25"/>
    <mergeCell ref="AK19:AQ19"/>
    <mergeCell ref="AE133:AI133"/>
    <mergeCell ref="AE134:AI134"/>
    <mergeCell ref="AE135:AI135"/>
    <mergeCell ref="AE77:AI77"/>
    <mergeCell ref="AE126:AI126"/>
    <mergeCell ref="AE127:AI127"/>
    <mergeCell ref="AE128:AI128"/>
    <mergeCell ref="AE129:AI129"/>
    <mergeCell ref="AE130:AI130"/>
    <mergeCell ref="AE78:AI78"/>
    <mergeCell ref="AW130:BA130"/>
    <mergeCell ref="BB130:BF130"/>
    <mergeCell ref="BG130:BL130"/>
    <mergeCell ref="BM130:BQ130"/>
    <mergeCell ref="AJ130:AV130"/>
    <mergeCell ref="AE132:AI132"/>
    <mergeCell ref="B5:I6"/>
    <mergeCell ref="AE5:AK6"/>
    <mergeCell ref="J5:AD5"/>
    <mergeCell ref="J6:P6"/>
    <mergeCell ref="B9:I9"/>
    <mergeCell ref="J9:P9"/>
    <mergeCell ref="Q9:W9"/>
    <mergeCell ref="AE9:AK9"/>
    <mergeCell ref="Q6:W6"/>
    <mergeCell ref="X6:AD6"/>
    <mergeCell ref="AE7:AK7"/>
    <mergeCell ref="B8:I8"/>
    <mergeCell ref="J8:P8"/>
    <mergeCell ref="Q8:W8"/>
    <mergeCell ref="X8:AD8"/>
    <mergeCell ref="AE8:AK8"/>
    <mergeCell ref="AE131:AI131"/>
    <mergeCell ref="B72:G73"/>
    <mergeCell ref="H72:N73"/>
    <mergeCell ref="O73:S73"/>
    <mergeCell ref="T73:X73"/>
    <mergeCell ref="H76:N76"/>
    <mergeCell ref="Y76:AD76"/>
    <mergeCell ref="H74:N74"/>
    <mergeCell ref="O74:S74"/>
    <mergeCell ref="T74:X74"/>
    <mergeCell ref="Y74:AD74"/>
    <mergeCell ref="AE74:AI74"/>
    <mergeCell ref="AP74:AV74"/>
    <mergeCell ref="AJ74:AO81"/>
    <mergeCell ref="H77:N77"/>
    <mergeCell ref="H75:N75"/>
    <mergeCell ref="O75:S75"/>
    <mergeCell ref="O77:S77"/>
    <mergeCell ref="T77:X77"/>
    <mergeCell ref="Y77:AD77"/>
    <mergeCell ref="AP76:AV76"/>
    <mergeCell ref="AW76:BA76"/>
    <mergeCell ref="AE76:AI76"/>
    <mergeCell ref="O76:S76"/>
    <mergeCell ref="T76:X76"/>
    <mergeCell ref="BM72:BQ73"/>
    <mergeCell ref="AW73:BA73"/>
    <mergeCell ref="BB73:BF73"/>
    <mergeCell ref="BG73:BL73"/>
    <mergeCell ref="BB74:BF74"/>
    <mergeCell ref="BG74:BL74"/>
    <mergeCell ref="BM74:BQ74"/>
    <mergeCell ref="AW74:BA74"/>
    <mergeCell ref="AP72:AV73"/>
    <mergeCell ref="AW72:BL72"/>
    <mergeCell ref="Y73:AD73"/>
    <mergeCell ref="AE72:AI73"/>
    <mergeCell ref="O72:AD72"/>
    <mergeCell ref="AJ72:AO73"/>
    <mergeCell ref="T75:X75"/>
    <mergeCell ref="Y75:AD75"/>
    <mergeCell ref="AE75:AI75"/>
    <mergeCell ref="AE80:AI80"/>
    <mergeCell ref="H81:N81"/>
    <mergeCell ref="O81:S81"/>
    <mergeCell ref="T81:X81"/>
    <mergeCell ref="Y81:AD81"/>
    <mergeCell ref="AE81:AI81"/>
    <mergeCell ref="H80:N80"/>
    <mergeCell ref="O80:S80"/>
    <mergeCell ref="T80:X80"/>
    <mergeCell ref="Y80:AD80"/>
    <mergeCell ref="H79:N79"/>
    <mergeCell ref="O79:S79"/>
    <mergeCell ref="T79:X79"/>
    <mergeCell ref="Y79:AD79"/>
    <mergeCell ref="AE79:AI79"/>
    <mergeCell ref="H78:N78"/>
    <mergeCell ref="O78:S78"/>
    <mergeCell ref="T78:X78"/>
    <mergeCell ref="Y78:AD78"/>
    <mergeCell ref="AE84:AI84"/>
    <mergeCell ref="H85:N85"/>
    <mergeCell ref="O85:S85"/>
    <mergeCell ref="T85:X85"/>
    <mergeCell ref="Y85:AD85"/>
    <mergeCell ref="AE85:AI85"/>
    <mergeCell ref="H84:N84"/>
    <mergeCell ref="O84:S84"/>
    <mergeCell ref="T84:X84"/>
    <mergeCell ref="Y84:AD84"/>
    <mergeCell ref="AE82:AI82"/>
    <mergeCell ref="H83:N83"/>
    <mergeCell ref="O83:S83"/>
    <mergeCell ref="T83:X83"/>
    <mergeCell ref="Y83:AD83"/>
    <mergeCell ref="AE83:AI83"/>
    <mergeCell ref="H82:N82"/>
    <mergeCell ref="O82:S82"/>
    <mergeCell ref="T82:X82"/>
    <mergeCell ref="Y82:AD82"/>
    <mergeCell ref="AE88:AI88"/>
    <mergeCell ref="H89:N89"/>
    <mergeCell ref="O89:S89"/>
    <mergeCell ref="T89:X89"/>
    <mergeCell ref="Y89:AD89"/>
    <mergeCell ref="AE89:AI89"/>
    <mergeCell ref="H88:N88"/>
    <mergeCell ref="O88:S88"/>
    <mergeCell ref="T88:X88"/>
    <mergeCell ref="Y88:AD88"/>
    <mergeCell ref="AE86:AI86"/>
    <mergeCell ref="H87:N87"/>
    <mergeCell ref="O87:S87"/>
    <mergeCell ref="T87:X87"/>
    <mergeCell ref="Y87:AD87"/>
    <mergeCell ref="AE87:AI87"/>
    <mergeCell ref="H86:N86"/>
    <mergeCell ref="O86:S86"/>
    <mergeCell ref="T86:X86"/>
    <mergeCell ref="Y86:AD86"/>
    <mergeCell ref="AE92:AI92"/>
    <mergeCell ref="H93:N93"/>
    <mergeCell ref="O93:S93"/>
    <mergeCell ref="T93:X93"/>
    <mergeCell ref="Y93:AD93"/>
    <mergeCell ref="AE93:AI93"/>
    <mergeCell ref="H92:N92"/>
    <mergeCell ref="O92:S92"/>
    <mergeCell ref="T92:X92"/>
    <mergeCell ref="Y92:AD92"/>
    <mergeCell ref="AE90:AI90"/>
    <mergeCell ref="H91:N91"/>
    <mergeCell ref="O91:S91"/>
    <mergeCell ref="T91:X91"/>
    <mergeCell ref="Y91:AD91"/>
    <mergeCell ref="AE91:AI91"/>
    <mergeCell ref="H90:N90"/>
    <mergeCell ref="O90:S90"/>
    <mergeCell ref="T90:X90"/>
    <mergeCell ref="Y90:AD90"/>
    <mergeCell ref="AE96:AI96"/>
    <mergeCell ref="H97:N97"/>
    <mergeCell ref="O97:S97"/>
    <mergeCell ref="T97:X97"/>
    <mergeCell ref="Y97:AD97"/>
    <mergeCell ref="AE97:AI97"/>
    <mergeCell ref="H96:N96"/>
    <mergeCell ref="O96:S96"/>
    <mergeCell ref="T96:X96"/>
    <mergeCell ref="Y96:AD96"/>
    <mergeCell ref="AE94:AI94"/>
    <mergeCell ref="H95:N95"/>
    <mergeCell ref="O95:S95"/>
    <mergeCell ref="T95:X95"/>
    <mergeCell ref="Y95:AD95"/>
    <mergeCell ref="AE95:AI95"/>
    <mergeCell ref="H94:N94"/>
    <mergeCell ref="O94:S94"/>
    <mergeCell ref="T94:X94"/>
    <mergeCell ref="Y94:AD94"/>
    <mergeCell ref="AE100:AI100"/>
    <mergeCell ref="H101:N101"/>
    <mergeCell ref="O101:S101"/>
    <mergeCell ref="T101:X101"/>
    <mergeCell ref="Y101:AD101"/>
    <mergeCell ref="AE101:AI101"/>
    <mergeCell ref="H100:N100"/>
    <mergeCell ref="O100:S100"/>
    <mergeCell ref="T100:X100"/>
    <mergeCell ref="Y100:AD100"/>
    <mergeCell ref="AE98:AI98"/>
    <mergeCell ref="H99:N99"/>
    <mergeCell ref="O99:S99"/>
    <mergeCell ref="T99:X99"/>
    <mergeCell ref="Y99:AD99"/>
    <mergeCell ref="AE99:AI99"/>
    <mergeCell ref="H98:N98"/>
    <mergeCell ref="O98:S98"/>
    <mergeCell ref="T98:X98"/>
    <mergeCell ref="Y98:AD98"/>
    <mergeCell ref="AE104:AI104"/>
    <mergeCell ref="H105:N105"/>
    <mergeCell ref="O105:S105"/>
    <mergeCell ref="T105:X105"/>
    <mergeCell ref="Y105:AD105"/>
    <mergeCell ref="AE105:AI105"/>
    <mergeCell ref="H104:N104"/>
    <mergeCell ref="O104:S104"/>
    <mergeCell ref="T104:X104"/>
    <mergeCell ref="Y104:AD104"/>
    <mergeCell ref="AE102:AI102"/>
    <mergeCell ref="H103:N103"/>
    <mergeCell ref="O103:S103"/>
    <mergeCell ref="T103:X103"/>
    <mergeCell ref="Y103:AD103"/>
    <mergeCell ref="AE103:AI103"/>
    <mergeCell ref="H102:N102"/>
    <mergeCell ref="O102:S102"/>
    <mergeCell ref="T102:X102"/>
    <mergeCell ref="Y102:AD102"/>
    <mergeCell ref="AE108:AI108"/>
    <mergeCell ref="H109:N109"/>
    <mergeCell ref="O109:S109"/>
    <mergeCell ref="T109:X109"/>
    <mergeCell ref="Y109:AD109"/>
    <mergeCell ref="AE109:AI109"/>
    <mergeCell ref="H108:N108"/>
    <mergeCell ref="O108:S108"/>
    <mergeCell ref="T108:X108"/>
    <mergeCell ref="Y108:AD108"/>
    <mergeCell ref="AE106:AI106"/>
    <mergeCell ref="H107:N107"/>
    <mergeCell ref="O107:S107"/>
    <mergeCell ref="T107:X107"/>
    <mergeCell ref="Y107:AD107"/>
    <mergeCell ref="AE107:AI107"/>
    <mergeCell ref="H106:N106"/>
    <mergeCell ref="O106:S106"/>
    <mergeCell ref="T106:X106"/>
    <mergeCell ref="Y106:AD106"/>
    <mergeCell ref="AE112:AI112"/>
    <mergeCell ref="H113:N113"/>
    <mergeCell ref="O113:S113"/>
    <mergeCell ref="T113:X113"/>
    <mergeCell ref="Y113:AD113"/>
    <mergeCell ref="AE113:AI113"/>
    <mergeCell ref="H112:N112"/>
    <mergeCell ref="O112:S112"/>
    <mergeCell ref="T112:X112"/>
    <mergeCell ref="Y112:AD112"/>
    <mergeCell ref="AE110:AI110"/>
    <mergeCell ref="H111:N111"/>
    <mergeCell ref="O111:S111"/>
    <mergeCell ref="T111:X111"/>
    <mergeCell ref="Y111:AD111"/>
    <mergeCell ref="AE111:AI111"/>
    <mergeCell ref="H110:N110"/>
    <mergeCell ref="O110:S110"/>
    <mergeCell ref="T110:X110"/>
    <mergeCell ref="Y110:AD110"/>
    <mergeCell ref="AE116:AI116"/>
    <mergeCell ref="H117:N117"/>
    <mergeCell ref="O117:S117"/>
    <mergeCell ref="T117:X117"/>
    <mergeCell ref="Y117:AD117"/>
    <mergeCell ref="AE117:AI117"/>
    <mergeCell ref="H116:N116"/>
    <mergeCell ref="O116:S116"/>
    <mergeCell ref="T116:X116"/>
    <mergeCell ref="Y116:AD116"/>
    <mergeCell ref="AE114:AI114"/>
    <mergeCell ref="H115:N115"/>
    <mergeCell ref="O115:S115"/>
    <mergeCell ref="T115:X115"/>
    <mergeCell ref="Y115:AD115"/>
    <mergeCell ref="AE115:AI115"/>
    <mergeCell ref="H114:N114"/>
    <mergeCell ref="O114:S114"/>
    <mergeCell ref="T114:X114"/>
    <mergeCell ref="Y114:AD114"/>
    <mergeCell ref="AE120:AI120"/>
    <mergeCell ref="H121:N121"/>
    <mergeCell ref="O121:S121"/>
    <mergeCell ref="T121:X121"/>
    <mergeCell ref="Y121:AD121"/>
    <mergeCell ref="AE121:AI121"/>
    <mergeCell ref="H120:N120"/>
    <mergeCell ref="O120:S120"/>
    <mergeCell ref="T120:X120"/>
    <mergeCell ref="Y120:AD120"/>
    <mergeCell ref="AE118:AI118"/>
    <mergeCell ref="H119:N119"/>
    <mergeCell ref="O119:S119"/>
    <mergeCell ref="T119:X119"/>
    <mergeCell ref="Y119:AD119"/>
    <mergeCell ref="AE119:AI119"/>
    <mergeCell ref="H118:N118"/>
    <mergeCell ref="O118:S118"/>
    <mergeCell ref="T118:X118"/>
    <mergeCell ref="Y118:AD118"/>
    <mergeCell ref="AE124:AI124"/>
    <mergeCell ref="H125:N125"/>
    <mergeCell ref="O125:S125"/>
    <mergeCell ref="T125:X125"/>
    <mergeCell ref="Y125:AD125"/>
    <mergeCell ref="AE125:AI125"/>
    <mergeCell ref="H124:N124"/>
    <mergeCell ref="O124:S124"/>
    <mergeCell ref="T124:X124"/>
    <mergeCell ref="Y124:AD124"/>
    <mergeCell ref="AE122:AI122"/>
    <mergeCell ref="H123:N123"/>
    <mergeCell ref="O123:S123"/>
    <mergeCell ref="T123:X123"/>
    <mergeCell ref="Y123:AD123"/>
    <mergeCell ref="AE123:AI123"/>
    <mergeCell ref="H122:N122"/>
    <mergeCell ref="O122:S122"/>
    <mergeCell ref="T122:X122"/>
    <mergeCell ref="Y122:AD122"/>
    <mergeCell ref="H130:N130"/>
    <mergeCell ref="O130:S130"/>
    <mergeCell ref="T130:X130"/>
    <mergeCell ref="Y130:AD130"/>
    <mergeCell ref="H129:N129"/>
    <mergeCell ref="O129:S129"/>
    <mergeCell ref="T129:X129"/>
    <mergeCell ref="Y129:AD129"/>
    <mergeCell ref="H128:N128"/>
    <mergeCell ref="O128:S128"/>
    <mergeCell ref="T128:X128"/>
    <mergeCell ref="Y128:AD128"/>
    <mergeCell ref="H127:N127"/>
    <mergeCell ref="O127:S127"/>
    <mergeCell ref="T127:X127"/>
    <mergeCell ref="Y127:AD127"/>
    <mergeCell ref="H126:N126"/>
    <mergeCell ref="O126:S126"/>
    <mergeCell ref="T126:X126"/>
    <mergeCell ref="Y126:AD126"/>
    <mergeCell ref="H135:N135"/>
    <mergeCell ref="O135:S135"/>
    <mergeCell ref="T135:X135"/>
    <mergeCell ref="Y135:AD135"/>
    <mergeCell ref="H134:N134"/>
    <mergeCell ref="O134:S134"/>
    <mergeCell ref="T134:X134"/>
    <mergeCell ref="Y134:AD134"/>
    <mergeCell ref="H133:N133"/>
    <mergeCell ref="O133:S133"/>
    <mergeCell ref="T133:X133"/>
    <mergeCell ref="Y133:AD133"/>
    <mergeCell ref="H132:N132"/>
    <mergeCell ref="O132:S132"/>
    <mergeCell ref="T132:X132"/>
    <mergeCell ref="Y132:AD132"/>
    <mergeCell ref="H131:N131"/>
    <mergeCell ref="O131:S131"/>
    <mergeCell ref="T131:X131"/>
    <mergeCell ref="Y131:AD131"/>
    <mergeCell ref="BM79:BQ79"/>
    <mergeCell ref="AP80:AV80"/>
    <mergeCell ref="AW80:BA80"/>
    <mergeCell ref="BB80:BF80"/>
    <mergeCell ref="BG80:BL80"/>
    <mergeCell ref="BM80:BQ80"/>
    <mergeCell ref="AP79:AV79"/>
    <mergeCell ref="AP78:AV78"/>
    <mergeCell ref="AW78:BA78"/>
    <mergeCell ref="BB78:BF78"/>
    <mergeCell ref="BG78:BL78"/>
    <mergeCell ref="BM78:BQ78"/>
    <mergeCell ref="AP77:AV77"/>
    <mergeCell ref="AW77:BA77"/>
    <mergeCell ref="BB77:BF77"/>
    <mergeCell ref="BG77:BL77"/>
    <mergeCell ref="BB75:BF75"/>
    <mergeCell ref="BG75:BL75"/>
    <mergeCell ref="BM75:BQ75"/>
    <mergeCell ref="AW79:BA79"/>
    <mergeCell ref="BB79:BF79"/>
    <mergeCell ref="BG79:BL79"/>
    <mergeCell ref="BM77:BQ77"/>
    <mergeCell ref="BB76:BF76"/>
    <mergeCell ref="BG76:BL76"/>
    <mergeCell ref="BM76:BQ76"/>
    <mergeCell ref="AP75:AV75"/>
    <mergeCell ref="AW75:BA75"/>
    <mergeCell ref="BM83:BQ83"/>
    <mergeCell ref="AP84:AV84"/>
    <mergeCell ref="AW84:BA84"/>
    <mergeCell ref="BB84:BF84"/>
    <mergeCell ref="BG84:BL84"/>
    <mergeCell ref="BM84:BQ84"/>
    <mergeCell ref="AP83:AV83"/>
    <mergeCell ref="AW83:BA83"/>
    <mergeCell ref="BB83:BF83"/>
    <mergeCell ref="BG83:BL83"/>
    <mergeCell ref="BM81:BQ81"/>
    <mergeCell ref="AP82:AV82"/>
    <mergeCell ref="AW82:BA82"/>
    <mergeCell ref="BB82:BF82"/>
    <mergeCell ref="BG82:BL82"/>
    <mergeCell ref="BM82:BQ82"/>
    <mergeCell ref="AP81:AV81"/>
    <mergeCell ref="AW81:BA81"/>
    <mergeCell ref="BB81:BF81"/>
    <mergeCell ref="BG81:BL81"/>
    <mergeCell ref="BM87:BQ87"/>
    <mergeCell ref="AP88:AV88"/>
    <mergeCell ref="AW88:BA88"/>
    <mergeCell ref="BB88:BF88"/>
    <mergeCell ref="BG88:BL88"/>
    <mergeCell ref="BM88:BQ88"/>
    <mergeCell ref="AP87:AV87"/>
    <mergeCell ref="AW87:BA87"/>
    <mergeCell ref="BB87:BF87"/>
    <mergeCell ref="BG87:BL87"/>
    <mergeCell ref="BM85:BQ85"/>
    <mergeCell ref="AP86:AV86"/>
    <mergeCell ref="AW86:BA86"/>
    <mergeCell ref="BB86:BF86"/>
    <mergeCell ref="BG86:BL86"/>
    <mergeCell ref="BM86:BQ86"/>
    <mergeCell ref="AP85:AV85"/>
    <mergeCell ref="AW85:BA85"/>
    <mergeCell ref="BB85:BF85"/>
    <mergeCell ref="BG85:BL85"/>
    <mergeCell ref="BM91:BQ91"/>
    <mergeCell ref="AP92:AV92"/>
    <mergeCell ref="AW92:BA92"/>
    <mergeCell ref="BB92:BF92"/>
    <mergeCell ref="BG92:BL92"/>
    <mergeCell ref="BM92:BQ92"/>
    <mergeCell ref="AP91:AV91"/>
    <mergeCell ref="AW91:BA91"/>
    <mergeCell ref="BB91:BF91"/>
    <mergeCell ref="BG91:BL91"/>
    <mergeCell ref="BM89:BQ89"/>
    <mergeCell ref="AP90:AV90"/>
    <mergeCell ref="AW90:BA90"/>
    <mergeCell ref="BB90:BF90"/>
    <mergeCell ref="BG90:BL90"/>
    <mergeCell ref="BM90:BQ90"/>
    <mergeCell ref="AP89:AV89"/>
    <mergeCell ref="AW89:BA89"/>
    <mergeCell ref="BB89:BF89"/>
    <mergeCell ref="BG89:BL89"/>
    <mergeCell ref="AP106:AV106"/>
    <mergeCell ref="AW106:BA106"/>
    <mergeCell ref="BB106:BF106"/>
    <mergeCell ref="BG106:BL106"/>
    <mergeCell ref="BM106:BQ106"/>
    <mergeCell ref="BM95:BQ95"/>
    <mergeCell ref="AP96:AV96"/>
    <mergeCell ref="AP95:AV95"/>
    <mergeCell ref="AW95:BA95"/>
    <mergeCell ref="AP107:AV107"/>
    <mergeCell ref="AW107:BA107"/>
    <mergeCell ref="BB107:BF107"/>
    <mergeCell ref="BG107:BL107"/>
    <mergeCell ref="BM107:BQ107"/>
    <mergeCell ref="BB95:BF95"/>
    <mergeCell ref="BG95:BL95"/>
    <mergeCell ref="BM93:BQ93"/>
    <mergeCell ref="AP94:AV94"/>
    <mergeCell ref="AW94:BA94"/>
    <mergeCell ref="BB94:BF94"/>
    <mergeCell ref="BG94:BL94"/>
    <mergeCell ref="BM94:BQ94"/>
    <mergeCell ref="AP93:AV93"/>
    <mergeCell ref="AW93:BA93"/>
    <mergeCell ref="BB93:BF93"/>
    <mergeCell ref="BG93:BL93"/>
    <mergeCell ref="BG102:BL102"/>
    <mergeCell ref="BM102:BQ102"/>
    <mergeCell ref="AP103:AV103"/>
    <mergeCell ref="AW103:BA103"/>
    <mergeCell ref="BB103:BF103"/>
    <mergeCell ref="BG103:BL103"/>
    <mergeCell ref="BM103:BQ103"/>
    <mergeCell ref="AP104:AV104"/>
    <mergeCell ref="AW104:BA104"/>
    <mergeCell ref="BB104:BF104"/>
    <mergeCell ref="BG104:BL104"/>
    <mergeCell ref="BM104:BQ104"/>
    <mergeCell ref="AP105:AV105"/>
    <mergeCell ref="AW105:BA105"/>
    <mergeCell ref="BB105:BF105"/>
    <mergeCell ref="BG105:BL105"/>
    <mergeCell ref="BM105:BQ105"/>
    <mergeCell ref="BM109:BQ109"/>
    <mergeCell ref="AP110:AV110"/>
    <mergeCell ref="AW110:BA110"/>
    <mergeCell ref="BB110:BF110"/>
    <mergeCell ref="BG110:BL110"/>
    <mergeCell ref="BM110:BQ110"/>
    <mergeCell ref="AP109:AV109"/>
    <mergeCell ref="AW109:BA109"/>
    <mergeCell ref="AP108:AV108"/>
    <mergeCell ref="AW108:BA108"/>
    <mergeCell ref="BB108:BF108"/>
    <mergeCell ref="BG108:BL108"/>
    <mergeCell ref="BM108:BQ108"/>
    <mergeCell ref="AW99:BA99"/>
    <mergeCell ref="BB99:BF99"/>
    <mergeCell ref="BG99:BL99"/>
    <mergeCell ref="BM99:BQ99"/>
    <mergeCell ref="AP100:AV100"/>
    <mergeCell ref="BB109:BF109"/>
    <mergeCell ref="BG109:BL109"/>
    <mergeCell ref="AW100:BA100"/>
    <mergeCell ref="BB100:BF100"/>
    <mergeCell ref="BG100:BL100"/>
    <mergeCell ref="BM100:BQ100"/>
    <mergeCell ref="AP101:AV101"/>
    <mergeCell ref="AW101:BA101"/>
    <mergeCell ref="BB101:BF101"/>
    <mergeCell ref="BG101:BL101"/>
    <mergeCell ref="BM101:BQ101"/>
    <mergeCell ref="AP102:AV102"/>
    <mergeCell ref="AW102:BA102"/>
    <mergeCell ref="BB102:BF102"/>
    <mergeCell ref="BM113:BQ113"/>
    <mergeCell ref="AP114:AV114"/>
    <mergeCell ref="AW114:BA114"/>
    <mergeCell ref="BB114:BF114"/>
    <mergeCell ref="BG114:BL114"/>
    <mergeCell ref="BM114:BQ114"/>
    <mergeCell ref="AP113:AV113"/>
    <mergeCell ref="AW113:BA113"/>
    <mergeCell ref="BB113:BF113"/>
    <mergeCell ref="BG113:BL113"/>
    <mergeCell ref="BM111:BQ111"/>
    <mergeCell ref="AP112:AV112"/>
    <mergeCell ref="AW112:BA112"/>
    <mergeCell ref="BB112:BF112"/>
    <mergeCell ref="BG112:BL112"/>
    <mergeCell ref="BM112:BQ112"/>
    <mergeCell ref="AP111:AV111"/>
    <mergeCell ref="AW111:BA111"/>
    <mergeCell ref="BB111:BF111"/>
    <mergeCell ref="BG111:BL111"/>
    <mergeCell ref="BM117:BQ117"/>
    <mergeCell ref="AP118:AV118"/>
    <mergeCell ref="AW118:BA118"/>
    <mergeCell ref="BB118:BF118"/>
    <mergeCell ref="BG118:BL118"/>
    <mergeCell ref="BM118:BQ118"/>
    <mergeCell ref="AP117:AV117"/>
    <mergeCell ref="AW117:BA117"/>
    <mergeCell ref="BB117:BF117"/>
    <mergeCell ref="BG117:BL117"/>
    <mergeCell ref="BM115:BQ115"/>
    <mergeCell ref="AP116:AV116"/>
    <mergeCell ref="AW116:BA116"/>
    <mergeCell ref="BB116:BF116"/>
    <mergeCell ref="BG116:BL116"/>
    <mergeCell ref="BM116:BQ116"/>
    <mergeCell ref="AP115:AV115"/>
    <mergeCell ref="AW115:BA115"/>
    <mergeCell ref="BB115:BF115"/>
    <mergeCell ref="BG115:BL115"/>
    <mergeCell ref="AW122:BA122"/>
    <mergeCell ref="BB122:BF122"/>
    <mergeCell ref="BG122:BL122"/>
    <mergeCell ref="BM122:BQ122"/>
    <mergeCell ref="AP121:AV121"/>
    <mergeCell ref="AW121:BA121"/>
    <mergeCell ref="BB121:BF121"/>
    <mergeCell ref="BG121:BL121"/>
    <mergeCell ref="BM119:BQ119"/>
    <mergeCell ref="AP120:AV120"/>
    <mergeCell ref="AW120:BA120"/>
    <mergeCell ref="BB120:BF120"/>
    <mergeCell ref="BG120:BL120"/>
    <mergeCell ref="BM120:BQ120"/>
    <mergeCell ref="AP119:AV119"/>
    <mergeCell ref="AW119:BA119"/>
    <mergeCell ref="BB119:BF119"/>
    <mergeCell ref="BG119:BL119"/>
    <mergeCell ref="AJ88:AO94"/>
    <mergeCell ref="BM129:BQ129"/>
    <mergeCell ref="AP129:AV129"/>
    <mergeCell ref="AW129:BA129"/>
    <mergeCell ref="BB129:BF129"/>
    <mergeCell ref="BG129:BL129"/>
    <mergeCell ref="BM128:BQ128"/>
    <mergeCell ref="AP127:AV127"/>
    <mergeCell ref="AW127:BA127"/>
    <mergeCell ref="AP99:AV99"/>
    <mergeCell ref="B74:G96"/>
    <mergeCell ref="B97:G110"/>
    <mergeCell ref="B111:G119"/>
    <mergeCell ref="B120:G135"/>
    <mergeCell ref="AJ82:AO87"/>
    <mergeCell ref="BM127:BQ127"/>
    <mergeCell ref="AP128:AV128"/>
    <mergeCell ref="AW128:BA128"/>
    <mergeCell ref="BB128:BF128"/>
    <mergeCell ref="BG128:BL128"/>
    <mergeCell ref="BB127:BF127"/>
    <mergeCell ref="BG127:BL127"/>
    <mergeCell ref="BM125:BQ125"/>
    <mergeCell ref="AP126:AV126"/>
    <mergeCell ref="AW126:BA126"/>
    <mergeCell ref="BB126:BF126"/>
    <mergeCell ref="BG126:BL126"/>
    <mergeCell ref="BM126:BQ126"/>
    <mergeCell ref="AP125:AV125"/>
    <mergeCell ref="AW125:BA125"/>
    <mergeCell ref="BB125:BF125"/>
    <mergeCell ref="BG125:BL125"/>
    <mergeCell ref="AW136:BA136"/>
    <mergeCell ref="BB136:BF136"/>
    <mergeCell ref="BG136:BL136"/>
    <mergeCell ref="BM136:BQ136"/>
    <mergeCell ref="AJ95:AO108"/>
    <mergeCell ref="AJ109:AO129"/>
    <mergeCell ref="AW96:BA96"/>
    <mergeCell ref="BB96:BF96"/>
    <mergeCell ref="BG96:BL96"/>
    <mergeCell ref="BM96:BQ96"/>
    <mergeCell ref="AP97:AV97"/>
    <mergeCell ref="AW97:BA97"/>
    <mergeCell ref="BB97:BF97"/>
    <mergeCell ref="BG97:BL97"/>
    <mergeCell ref="BM97:BQ97"/>
    <mergeCell ref="AP98:AV98"/>
    <mergeCell ref="AW98:BA98"/>
    <mergeCell ref="BB98:BF98"/>
    <mergeCell ref="BG98:BL98"/>
    <mergeCell ref="BM98:BQ98"/>
    <mergeCell ref="BM123:BQ123"/>
    <mergeCell ref="AP124:AV124"/>
    <mergeCell ref="AW124:BA124"/>
    <mergeCell ref="BB124:BF124"/>
    <mergeCell ref="BG124:BL124"/>
    <mergeCell ref="BM124:BQ124"/>
    <mergeCell ref="AP123:AV123"/>
    <mergeCell ref="AW123:BA123"/>
    <mergeCell ref="BB123:BF123"/>
    <mergeCell ref="BG123:BL123"/>
    <mergeCell ref="BM121:BQ121"/>
    <mergeCell ref="AP122:AV122"/>
    <mergeCell ref="B199:H201"/>
    <mergeCell ref="I201:K201"/>
    <mergeCell ref="L201:Q201"/>
    <mergeCell ref="R201:W201"/>
    <mergeCell ref="R169:W169"/>
    <mergeCell ref="B149:H151"/>
    <mergeCell ref="B152:H154"/>
    <mergeCell ref="I152:K152"/>
    <mergeCell ref="AJ201:AO201"/>
    <mergeCell ref="AP201:AU201"/>
    <mergeCell ref="BT201:BY201"/>
    <mergeCell ref="AV201:BA201"/>
    <mergeCell ref="BB201:BG201"/>
    <mergeCell ref="BH201:BM201"/>
    <mergeCell ref="BN201:BS201"/>
    <mergeCell ref="L164:Q164"/>
    <mergeCell ref="L165:Q165"/>
    <mergeCell ref="X164:AC164"/>
    <mergeCell ref="X201:AC201"/>
    <mergeCell ref="AD201:AI201"/>
    <mergeCell ref="B171:H171"/>
    <mergeCell ref="I171:K171"/>
    <mergeCell ref="L167:Q167"/>
    <mergeCell ref="L168:Q168"/>
    <mergeCell ref="L169:Q169"/>
    <mergeCell ref="X166:AC166"/>
    <mergeCell ref="X167:AC167"/>
    <mergeCell ref="L156:Q156"/>
    <mergeCell ref="X144:AC144"/>
    <mergeCell ref="X150:AC150"/>
    <mergeCell ref="X152:AC152"/>
    <mergeCell ref="X153:AC153"/>
    <mergeCell ref="X154:AC154"/>
    <mergeCell ref="X148:AC148"/>
    <mergeCell ref="X145:AC145"/>
    <mergeCell ref="X146:AC146"/>
    <mergeCell ref="X147:AC147"/>
    <mergeCell ref="R145:W145"/>
    <mergeCell ref="R146:W146"/>
    <mergeCell ref="R147:W147"/>
    <mergeCell ref="R148:W148"/>
    <mergeCell ref="L150:Q150"/>
    <mergeCell ref="X151:AC151"/>
    <mergeCell ref="B172:H174"/>
    <mergeCell ref="I153:K153"/>
    <mergeCell ref="X156:AC156"/>
    <mergeCell ref="X157:AC157"/>
    <mergeCell ref="X158:AC158"/>
    <mergeCell ref="X159:AC159"/>
    <mergeCell ref="X155:AC155"/>
    <mergeCell ref="X161:AC161"/>
    <mergeCell ref="X163:AC163"/>
    <mergeCell ref="I156:K156"/>
    <mergeCell ref="I151:K151"/>
    <mergeCell ref="R156:W156"/>
    <mergeCell ref="R157:W157"/>
    <mergeCell ref="R164:W164"/>
    <mergeCell ref="R165:W165"/>
    <mergeCell ref="R158:W158"/>
    <mergeCell ref="R159:W159"/>
    <mergeCell ref="R162:W162"/>
    <mergeCell ref="R163:W163"/>
    <mergeCell ref="R166:W166"/>
    <mergeCell ref="R167:W167"/>
    <mergeCell ref="R160:W160"/>
    <mergeCell ref="R161:W161"/>
    <mergeCell ref="X160:AC160"/>
    <mergeCell ref="B140:H142"/>
    <mergeCell ref="I141:K141"/>
    <mergeCell ref="I140:K140"/>
    <mergeCell ref="I142:K142"/>
    <mergeCell ref="B146:H148"/>
    <mergeCell ref="I146:K146"/>
    <mergeCell ref="B155:H157"/>
    <mergeCell ref="R150:W150"/>
    <mergeCell ref="R151:W151"/>
    <mergeCell ref="R152:W152"/>
    <mergeCell ref="R153:W153"/>
    <mergeCell ref="I147:K147"/>
    <mergeCell ref="I148:K148"/>
    <mergeCell ref="R149:W149"/>
    <mergeCell ref="I149:K149"/>
    <mergeCell ref="X149:AC149"/>
    <mergeCell ref="I154:K154"/>
    <mergeCell ref="I157:K157"/>
    <mergeCell ref="I158:K158"/>
    <mergeCell ref="AV139:BA139"/>
    <mergeCell ref="AD139:AI139"/>
    <mergeCell ref="AJ139:AO139"/>
    <mergeCell ref="I144:K144"/>
    <mergeCell ref="X143:AC143"/>
    <mergeCell ref="BB139:BG139"/>
    <mergeCell ref="BH139:BM139"/>
    <mergeCell ref="BN139:BS139"/>
    <mergeCell ref="BT139:BY139"/>
    <mergeCell ref="B143:H145"/>
    <mergeCell ref="I143:K143"/>
    <mergeCell ref="R140:W140"/>
    <mergeCell ref="R141:W141"/>
    <mergeCell ref="X140:AC140"/>
    <mergeCell ref="X139:AC139"/>
    <mergeCell ref="B139:H139"/>
    <mergeCell ref="I139:K139"/>
    <mergeCell ref="AP139:AU139"/>
    <mergeCell ref="R142:W142"/>
    <mergeCell ref="L142:Q142"/>
    <mergeCell ref="L143:Q143"/>
    <mergeCell ref="L144:Q144"/>
    <mergeCell ref="L139:Q139"/>
    <mergeCell ref="R139:W139"/>
    <mergeCell ref="BH140:BM140"/>
    <mergeCell ref="BN140:BS140"/>
    <mergeCell ref="BT140:BY140"/>
    <mergeCell ref="AV141:BA141"/>
    <mergeCell ref="BB141:BG141"/>
    <mergeCell ref="BH141:BM141"/>
    <mergeCell ref="BN141:BS141"/>
    <mergeCell ref="BT141:BY141"/>
    <mergeCell ref="AP140:AU140"/>
    <mergeCell ref="AV140:BA140"/>
    <mergeCell ref="BB140:BG140"/>
    <mergeCell ref="X141:AC141"/>
    <mergeCell ref="AD141:AI141"/>
    <mergeCell ref="AJ141:AO141"/>
    <mergeCell ref="AP141:AU141"/>
    <mergeCell ref="AD140:AI140"/>
    <mergeCell ref="I145:K145"/>
    <mergeCell ref="X142:AC142"/>
    <mergeCell ref="AD142:AI142"/>
    <mergeCell ref="AD143:AI143"/>
    <mergeCell ref="AJ140:AO140"/>
    <mergeCell ref="BB145:BG145"/>
    <mergeCell ref="BH145:BM145"/>
    <mergeCell ref="BN145:BS145"/>
    <mergeCell ref="BT145:BY145"/>
    <mergeCell ref="R144:W144"/>
    <mergeCell ref="R143:W143"/>
    <mergeCell ref="AD145:AI145"/>
    <mergeCell ref="AJ145:AO145"/>
    <mergeCell ref="AP145:AU145"/>
    <mergeCell ref="AV145:BA145"/>
    <mergeCell ref="AV143:BA143"/>
    <mergeCell ref="AP143:AU143"/>
    <mergeCell ref="AJ143:AO143"/>
    <mergeCell ref="AD144:AI144"/>
    <mergeCell ref="BB142:BG142"/>
    <mergeCell ref="BH142:BM142"/>
    <mergeCell ref="AJ142:AO142"/>
    <mergeCell ref="AP142:AU142"/>
    <mergeCell ref="AV142:BA142"/>
    <mergeCell ref="AJ144:AO144"/>
    <mergeCell ref="BN142:BS142"/>
    <mergeCell ref="BT142:BY142"/>
    <mergeCell ref="BT143:BY143"/>
    <mergeCell ref="BN143:BS143"/>
    <mergeCell ref="BH143:BM143"/>
    <mergeCell ref="BB143:BG143"/>
    <mergeCell ref="BT144:BY144"/>
    <mergeCell ref="BN144:BS144"/>
    <mergeCell ref="BH144:BM144"/>
    <mergeCell ref="BB144:BG144"/>
    <mergeCell ref="AV144:BA144"/>
    <mergeCell ref="AP144:AU144"/>
    <mergeCell ref="BN148:BS148"/>
    <mergeCell ref="BT148:BY148"/>
    <mergeCell ref="AD149:AI149"/>
    <mergeCell ref="AJ149:AO149"/>
    <mergeCell ref="AP149:AU149"/>
    <mergeCell ref="AV149:BA149"/>
    <mergeCell ref="BB149:BG149"/>
    <mergeCell ref="BH149:BM149"/>
    <mergeCell ref="BN149:BS149"/>
    <mergeCell ref="BT149:BY149"/>
    <mergeCell ref="AD148:AI148"/>
    <mergeCell ref="AJ148:AO148"/>
    <mergeCell ref="AP148:AU148"/>
    <mergeCell ref="AV148:BA148"/>
    <mergeCell ref="BB148:BG148"/>
    <mergeCell ref="BH148:BM148"/>
    <mergeCell ref="BN146:BS146"/>
    <mergeCell ref="BT146:BY146"/>
    <mergeCell ref="AD147:AI147"/>
    <mergeCell ref="AJ147:AO147"/>
    <mergeCell ref="AP147:AU147"/>
    <mergeCell ref="AV147:BA147"/>
    <mergeCell ref="BB147:BG147"/>
    <mergeCell ref="BH147:BM147"/>
    <mergeCell ref="BN147:BS147"/>
    <mergeCell ref="BT147:BY147"/>
    <mergeCell ref="AD146:AI146"/>
    <mergeCell ref="AJ146:AO146"/>
    <mergeCell ref="AP146:AU146"/>
    <mergeCell ref="AV146:BA146"/>
    <mergeCell ref="BB146:BG146"/>
    <mergeCell ref="BH146:BM146"/>
    <mergeCell ref="BB150:BG150"/>
    <mergeCell ref="BH150:BM150"/>
    <mergeCell ref="BN150:BS150"/>
    <mergeCell ref="BT150:BY150"/>
    <mergeCell ref="BB151:BG151"/>
    <mergeCell ref="BH151:BM151"/>
    <mergeCell ref="BN151:BS151"/>
    <mergeCell ref="BT151:BY151"/>
    <mergeCell ref="I155:K155"/>
    <mergeCell ref="AD150:AI150"/>
    <mergeCell ref="AJ150:AO150"/>
    <mergeCell ref="AP150:AU150"/>
    <mergeCell ref="AV150:BA150"/>
    <mergeCell ref="AD151:AI151"/>
    <mergeCell ref="AJ151:AO151"/>
    <mergeCell ref="AP151:AU151"/>
    <mergeCell ref="AV151:BA151"/>
    <mergeCell ref="AP155:AU155"/>
    <mergeCell ref="R154:W154"/>
    <mergeCell ref="R155:W155"/>
    <mergeCell ref="I150:K150"/>
    <mergeCell ref="L151:Q151"/>
    <mergeCell ref="L152:Q152"/>
    <mergeCell ref="L153:Q153"/>
    <mergeCell ref="L154:Q154"/>
    <mergeCell ref="L155:Q155"/>
    <mergeCell ref="BT153:BY153"/>
    <mergeCell ref="AD154:AI154"/>
    <mergeCell ref="AJ154:AO154"/>
    <mergeCell ref="AP154:AU154"/>
    <mergeCell ref="AV154:BA154"/>
    <mergeCell ref="BB154:BG154"/>
    <mergeCell ref="BN155:BS155"/>
    <mergeCell ref="BH154:BM154"/>
    <mergeCell ref="BN154:BS154"/>
    <mergeCell ref="BT154:BY154"/>
    <mergeCell ref="BN152:BS152"/>
    <mergeCell ref="BT152:BY152"/>
    <mergeCell ref="AD153:AI153"/>
    <mergeCell ref="AJ153:AO153"/>
    <mergeCell ref="AP153:AU153"/>
    <mergeCell ref="AV153:BA153"/>
    <mergeCell ref="BB153:BG153"/>
    <mergeCell ref="BH153:BM153"/>
    <mergeCell ref="BN153:BS153"/>
    <mergeCell ref="AD152:AI152"/>
    <mergeCell ref="AJ152:AO152"/>
    <mergeCell ref="AP152:AU152"/>
    <mergeCell ref="AV152:BA152"/>
    <mergeCell ref="BB152:BG152"/>
    <mergeCell ref="BH152:BM152"/>
    <mergeCell ref="BH156:BM156"/>
    <mergeCell ref="BN156:BS156"/>
    <mergeCell ref="BB157:BG157"/>
    <mergeCell ref="BH157:BM157"/>
    <mergeCell ref="BN157:BS157"/>
    <mergeCell ref="BT155:BY155"/>
    <mergeCell ref="AD156:AI156"/>
    <mergeCell ref="AJ156:AO156"/>
    <mergeCell ref="AP156:AU156"/>
    <mergeCell ref="AV156:BA156"/>
    <mergeCell ref="BB156:BG156"/>
    <mergeCell ref="BT156:BY156"/>
    <mergeCell ref="AD155:AI155"/>
    <mergeCell ref="AJ155:AO155"/>
    <mergeCell ref="AV155:BA155"/>
    <mergeCell ref="BB155:BG155"/>
    <mergeCell ref="BH155:BM155"/>
    <mergeCell ref="BN158:BS158"/>
    <mergeCell ref="BT158:BY158"/>
    <mergeCell ref="BB159:BG159"/>
    <mergeCell ref="BH159:BM159"/>
    <mergeCell ref="BN159:BS159"/>
    <mergeCell ref="BT159:BY159"/>
    <mergeCell ref="BB158:BG158"/>
    <mergeCell ref="BH158:BM158"/>
    <mergeCell ref="AD159:AI159"/>
    <mergeCell ref="AJ159:AO159"/>
    <mergeCell ref="AP159:AU159"/>
    <mergeCell ref="AV159:BA159"/>
    <mergeCell ref="AD158:AI158"/>
    <mergeCell ref="AJ158:AO158"/>
    <mergeCell ref="BT157:BY157"/>
    <mergeCell ref="B161:H163"/>
    <mergeCell ref="I161:K161"/>
    <mergeCell ref="AP158:AU158"/>
    <mergeCell ref="AV158:BA158"/>
    <mergeCell ref="I162:K162"/>
    <mergeCell ref="AD160:AI160"/>
    <mergeCell ref="AJ160:AO160"/>
    <mergeCell ref="AP160:AU160"/>
    <mergeCell ref="B158:H160"/>
    <mergeCell ref="AD157:AI157"/>
    <mergeCell ref="AJ157:AO157"/>
    <mergeCell ref="AP157:AU157"/>
    <mergeCell ref="AV157:BA157"/>
    <mergeCell ref="I163:K163"/>
    <mergeCell ref="I159:K159"/>
    <mergeCell ref="I160:K160"/>
    <mergeCell ref="X162:AC162"/>
    <mergeCell ref="AP163:AU163"/>
    <mergeCell ref="AV163:BA163"/>
    <mergeCell ref="AD164:AI164"/>
    <mergeCell ref="AJ164:AO164"/>
    <mergeCell ref="AD162:AI162"/>
    <mergeCell ref="AJ162:AO162"/>
    <mergeCell ref="AP162:AU162"/>
    <mergeCell ref="AV162:BA162"/>
    <mergeCell ref="BB162:BG162"/>
    <mergeCell ref="BH162:BM162"/>
    <mergeCell ref="BH160:BM160"/>
    <mergeCell ref="BN160:BS160"/>
    <mergeCell ref="BT160:BY160"/>
    <mergeCell ref="BB161:BG161"/>
    <mergeCell ref="BH161:BM161"/>
    <mergeCell ref="BN161:BS161"/>
    <mergeCell ref="BT161:BY161"/>
    <mergeCell ref="AV160:BA160"/>
    <mergeCell ref="BB160:BG160"/>
    <mergeCell ref="AD161:AI161"/>
    <mergeCell ref="AJ161:AO161"/>
    <mergeCell ref="AP161:AU161"/>
    <mergeCell ref="AV161:BA161"/>
    <mergeCell ref="B167:H169"/>
    <mergeCell ref="I167:K167"/>
    <mergeCell ref="BN166:BS166"/>
    <mergeCell ref="BT166:BY166"/>
    <mergeCell ref="AD167:AI167"/>
    <mergeCell ref="AJ167:AO167"/>
    <mergeCell ref="AP167:AU167"/>
    <mergeCell ref="AV167:BA167"/>
    <mergeCell ref="BB167:BG167"/>
    <mergeCell ref="BH167:BM167"/>
    <mergeCell ref="I166:K166"/>
    <mergeCell ref="BH165:BM165"/>
    <mergeCell ref="BN165:BS165"/>
    <mergeCell ref="BT165:BY165"/>
    <mergeCell ref="AD166:AI166"/>
    <mergeCell ref="AJ166:AO166"/>
    <mergeCell ref="AP166:AU166"/>
    <mergeCell ref="AV166:BA166"/>
    <mergeCell ref="BB166:BG166"/>
    <mergeCell ref="BH166:BM166"/>
    <mergeCell ref="I165:K165"/>
    <mergeCell ref="AD165:AI165"/>
    <mergeCell ref="AJ165:AO165"/>
    <mergeCell ref="AP165:AU165"/>
    <mergeCell ref="AV165:BA165"/>
    <mergeCell ref="BB165:BG165"/>
    <mergeCell ref="X165:AC165"/>
    <mergeCell ref="B164:H166"/>
    <mergeCell ref="I164:K164"/>
    <mergeCell ref="R168:W168"/>
    <mergeCell ref="I168:K168"/>
    <mergeCell ref="AD169:AI169"/>
    <mergeCell ref="AJ169:AO169"/>
    <mergeCell ref="AP169:AU169"/>
    <mergeCell ref="AV169:BA169"/>
    <mergeCell ref="BB169:BG169"/>
    <mergeCell ref="I169:K169"/>
    <mergeCell ref="X168:AC168"/>
    <mergeCell ref="X169:AC169"/>
    <mergeCell ref="BN167:BS167"/>
    <mergeCell ref="BT167:BY167"/>
    <mergeCell ref="AD168:AI168"/>
    <mergeCell ref="AJ168:AO168"/>
    <mergeCell ref="AP168:AU168"/>
    <mergeCell ref="AV168:BA168"/>
    <mergeCell ref="BB168:BG168"/>
    <mergeCell ref="BH168:BM168"/>
    <mergeCell ref="BN168:BS168"/>
    <mergeCell ref="BT168:BY168"/>
    <mergeCell ref="L157:Q157"/>
    <mergeCell ref="L158:Q158"/>
    <mergeCell ref="L159:Q159"/>
    <mergeCell ref="L160:Q160"/>
    <mergeCell ref="L166:Q166"/>
    <mergeCell ref="L161:Q161"/>
    <mergeCell ref="L162:Q162"/>
    <mergeCell ref="L163:Q163"/>
    <mergeCell ref="BH169:BM169"/>
    <mergeCell ref="BN169:BS169"/>
    <mergeCell ref="BT169:BY169"/>
    <mergeCell ref="L140:Q140"/>
    <mergeCell ref="L141:Q141"/>
    <mergeCell ref="L145:Q145"/>
    <mergeCell ref="L146:Q146"/>
    <mergeCell ref="L147:Q147"/>
    <mergeCell ref="L148:Q148"/>
    <mergeCell ref="L149:Q149"/>
    <mergeCell ref="AP164:AU164"/>
    <mergeCell ref="AV164:BA164"/>
    <mergeCell ref="BB163:BG163"/>
    <mergeCell ref="BH163:BM163"/>
    <mergeCell ref="BN163:BS163"/>
    <mergeCell ref="BT163:BY163"/>
    <mergeCell ref="BB164:BG164"/>
    <mergeCell ref="BH164:BM164"/>
    <mergeCell ref="BN164:BS164"/>
    <mergeCell ref="BT164:BY164"/>
    <mergeCell ref="BN162:BS162"/>
    <mergeCell ref="BT162:BY162"/>
    <mergeCell ref="AD163:AI163"/>
    <mergeCell ref="AJ163:AO163"/>
    <mergeCell ref="BH171:BM171"/>
    <mergeCell ref="BN171:BS171"/>
    <mergeCell ref="BT171:BY171"/>
    <mergeCell ref="I172:K172"/>
    <mergeCell ref="L172:Q172"/>
    <mergeCell ref="R172:W172"/>
    <mergeCell ref="X172:AC172"/>
    <mergeCell ref="AD172:AI172"/>
    <mergeCell ref="AJ172:AO172"/>
    <mergeCell ref="AP172:AU172"/>
    <mergeCell ref="X171:AC171"/>
    <mergeCell ref="AD171:AI171"/>
    <mergeCell ref="AJ171:AO171"/>
    <mergeCell ref="AP171:AU171"/>
    <mergeCell ref="AV171:BA171"/>
    <mergeCell ref="BB171:BG171"/>
    <mergeCell ref="L171:Q171"/>
    <mergeCell ref="R171:W171"/>
    <mergeCell ref="BT173:BY173"/>
    <mergeCell ref="I174:K174"/>
    <mergeCell ref="L174:Q174"/>
    <mergeCell ref="R174:W174"/>
    <mergeCell ref="X174:AC174"/>
    <mergeCell ref="AD174:AI174"/>
    <mergeCell ref="AJ174:AO174"/>
    <mergeCell ref="AP174:AU174"/>
    <mergeCell ref="AV174:BA174"/>
    <mergeCell ref="BB174:BG174"/>
    <mergeCell ref="AJ173:AO173"/>
    <mergeCell ref="AP173:AU173"/>
    <mergeCell ref="AV173:BA173"/>
    <mergeCell ref="BB173:BG173"/>
    <mergeCell ref="BH173:BM173"/>
    <mergeCell ref="BN173:BS173"/>
    <mergeCell ref="AV172:BA172"/>
    <mergeCell ref="BB172:BG172"/>
    <mergeCell ref="BH172:BM172"/>
    <mergeCell ref="BN172:BS172"/>
    <mergeCell ref="BT172:BY172"/>
    <mergeCell ref="I173:K173"/>
    <mergeCell ref="L173:Q173"/>
    <mergeCell ref="R173:W173"/>
    <mergeCell ref="X173:AC173"/>
    <mergeCell ref="AD173:AI173"/>
    <mergeCell ref="BT176:BY176"/>
    <mergeCell ref="BH176:BM176"/>
    <mergeCell ref="AV175:BA175"/>
    <mergeCell ref="BB175:BG175"/>
    <mergeCell ref="BH175:BM175"/>
    <mergeCell ref="BN175:BS175"/>
    <mergeCell ref="BT175:BY175"/>
    <mergeCell ref="I176:K176"/>
    <mergeCell ref="L176:Q176"/>
    <mergeCell ref="R176:W176"/>
    <mergeCell ref="X176:AC176"/>
    <mergeCell ref="AD176:AI176"/>
    <mergeCell ref="BH174:BM174"/>
    <mergeCell ref="BN174:BS174"/>
    <mergeCell ref="BT174:BY174"/>
    <mergeCell ref="I175:K175"/>
    <mergeCell ref="L175:Q175"/>
    <mergeCell ref="R175:W175"/>
    <mergeCell ref="X175:AC175"/>
    <mergeCell ref="AD175:AI175"/>
    <mergeCell ref="AJ175:AO175"/>
    <mergeCell ref="AP175:AU175"/>
    <mergeCell ref="B178:H180"/>
    <mergeCell ref="B175:H177"/>
    <mergeCell ref="X177:AC177"/>
    <mergeCell ref="AD177:AI177"/>
    <mergeCell ref="BH178:BM178"/>
    <mergeCell ref="BN178:BS178"/>
    <mergeCell ref="BH179:BM179"/>
    <mergeCell ref="BN179:BS179"/>
    <mergeCell ref="I177:K177"/>
    <mergeCell ref="L177:Q177"/>
    <mergeCell ref="R177:W177"/>
    <mergeCell ref="AJ177:AO177"/>
    <mergeCell ref="AP177:AU177"/>
    <mergeCell ref="AV177:BA177"/>
    <mergeCell ref="AJ176:AO176"/>
    <mergeCell ref="AP176:AU176"/>
    <mergeCell ref="AV176:BA176"/>
    <mergeCell ref="BB176:BG176"/>
    <mergeCell ref="BN176:BS176"/>
    <mergeCell ref="BB179:BG179"/>
    <mergeCell ref="BT179:BY179"/>
    <mergeCell ref="I180:K180"/>
    <mergeCell ref="L180:Q180"/>
    <mergeCell ref="R180:W180"/>
    <mergeCell ref="X180:AC180"/>
    <mergeCell ref="AD180:AI180"/>
    <mergeCell ref="AJ180:AO180"/>
    <mergeCell ref="AP180:AU180"/>
    <mergeCell ref="AV180:BA180"/>
    <mergeCell ref="BH177:BM177"/>
    <mergeCell ref="BT178:BY178"/>
    <mergeCell ref="I179:K179"/>
    <mergeCell ref="L179:Q179"/>
    <mergeCell ref="R179:W179"/>
    <mergeCell ref="X179:AC179"/>
    <mergeCell ref="AD179:AI179"/>
    <mergeCell ref="AJ179:AO179"/>
    <mergeCell ref="AP179:AU179"/>
    <mergeCell ref="AV179:BA179"/>
    <mergeCell ref="BB178:BG178"/>
    <mergeCell ref="BT177:BY177"/>
    <mergeCell ref="I178:K178"/>
    <mergeCell ref="L178:Q178"/>
    <mergeCell ref="R178:W178"/>
    <mergeCell ref="X178:AC178"/>
    <mergeCell ref="AD178:AI178"/>
    <mergeCell ref="AJ178:AO178"/>
    <mergeCell ref="AP178:AU178"/>
    <mergeCell ref="AV178:BA178"/>
    <mergeCell ref="BB177:BG177"/>
    <mergeCell ref="BN177:BS177"/>
    <mergeCell ref="AD182:AI182"/>
    <mergeCell ref="AJ182:AO182"/>
    <mergeCell ref="AP182:AU182"/>
    <mergeCell ref="AV182:BA182"/>
    <mergeCell ref="BN181:BS181"/>
    <mergeCell ref="BT181:BY181"/>
    <mergeCell ref="BN180:BS180"/>
    <mergeCell ref="BT180:BY180"/>
    <mergeCell ref="L182:Q182"/>
    <mergeCell ref="R182:W182"/>
    <mergeCell ref="X182:AC182"/>
    <mergeCell ref="BB181:BG181"/>
    <mergeCell ref="AD181:AI181"/>
    <mergeCell ref="BH182:BM182"/>
    <mergeCell ref="BB180:BG180"/>
    <mergeCell ref="I181:K181"/>
    <mergeCell ref="L181:Q181"/>
    <mergeCell ref="R181:W181"/>
    <mergeCell ref="X181:AC181"/>
    <mergeCell ref="BH181:BM181"/>
    <mergeCell ref="AP181:AU181"/>
    <mergeCell ref="AV181:BA181"/>
    <mergeCell ref="AJ181:AO181"/>
    <mergeCell ref="BH180:BM180"/>
    <mergeCell ref="BN183:BS183"/>
    <mergeCell ref="BT183:BY183"/>
    <mergeCell ref="I184:K184"/>
    <mergeCell ref="L184:Q184"/>
    <mergeCell ref="R184:W184"/>
    <mergeCell ref="X184:AC184"/>
    <mergeCell ref="AD184:AI184"/>
    <mergeCell ref="AJ184:AO184"/>
    <mergeCell ref="AP184:AU184"/>
    <mergeCell ref="AV184:BA184"/>
    <mergeCell ref="B184:H186"/>
    <mergeCell ref="X183:AC183"/>
    <mergeCell ref="AD183:AI183"/>
    <mergeCell ref="BH183:BM183"/>
    <mergeCell ref="BB184:BG184"/>
    <mergeCell ref="BH184:BM184"/>
    <mergeCell ref="BB185:BG185"/>
    <mergeCell ref="BH185:BM185"/>
    <mergeCell ref="BB186:BG186"/>
    <mergeCell ref="BH186:BM186"/>
    <mergeCell ref="AP183:AU183"/>
    <mergeCell ref="AV183:BA183"/>
    <mergeCell ref="BB183:BG183"/>
    <mergeCell ref="B181:H183"/>
    <mergeCell ref="I183:K183"/>
    <mergeCell ref="L183:Q183"/>
    <mergeCell ref="R183:W183"/>
    <mergeCell ref="AJ183:AO183"/>
    <mergeCell ref="BB182:BG182"/>
    <mergeCell ref="I182:K182"/>
    <mergeCell ref="BN182:BS182"/>
    <mergeCell ref="BT182:BY182"/>
    <mergeCell ref="BN185:BS185"/>
    <mergeCell ref="BT185:BY185"/>
    <mergeCell ref="I186:K186"/>
    <mergeCell ref="L186:Q186"/>
    <mergeCell ref="R186:W186"/>
    <mergeCell ref="X186:AC186"/>
    <mergeCell ref="AD186:AI186"/>
    <mergeCell ref="AJ186:AO186"/>
    <mergeCell ref="AP186:AU186"/>
    <mergeCell ref="AV186:BA186"/>
    <mergeCell ref="BN184:BS184"/>
    <mergeCell ref="BT184:BY184"/>
    <mergeCell ref="I185:K185"/>
    <mergeCell ref="L185:Q185"/>
    <mergeCell ref="R185:W185"/>
    <mergeCell ref="X185:AC185"/>
    <mergeCell ref="AD185:AI185"/>
    <mergeCell ref="AJ185:AO185"/>
    <mergeCell ref="AP185:AU185"/>
    <mergeCell ref="AV185:BA185"/>
    <mergeCell ref="BT188:BY188"/>
    <mergeCell ref="BB187:BG187"/>
    <mergeCell ref="BH187:BM187"/>
    <mergeCell ref="BN187:BS187"/>
    <mergeCell ref="BT187:BY187"/>
    <mergeCell ref="I188:K188"/>
    <mergeCell ref="L188:Q188"/>
    <mergeCell ref="R188:W188"/>
    <mergeCell ref="X188:AC188"/>
    <mergeCell ref="AD188:AI188"/>
    <mergeCell ref="AJ188:AO188"/>
    <mergeCell ref="BN186:BS186"/>
    <mergeCell ref="BT186:BY186"/>
    <mergeCell ref="I187:K187"/>
    <mergeCell ref="L187:Q187"/>
    <mergeCell ref="R187:W187"/>
    <mergeCell ref="X187:AC187"/>
    <mergeCell ref="AD187:AI187"/>
    <mergeCell ref="AJ187:AO187"/>
    <mergeCell ref="AP187:AU187"/>
    <mergeCell ref="AV187:BA187"/>
    <mergeCell ref="B187:H189"/>
    <mergeCell ref="B190:H192"/>
    <mergeCell ref="X189:AC189"/>
    <mergeCell ref="AD189:AI189"/>
    <mergeCell ref="BH190:BM190"/>
    <mergeCell ref="BN190:BS190"/>
    <mergeCell ref="BH191:BM191"/>
    <mergeCell ref="I189:K189"/>
    <mergeCell ref="L189:Q189"/>
    <mergeCell ref="R189:W189"/>
    <mergeCell ref="AJ189:AO189"/>
    <mergeCell ref="AP189:AU189"/>
    <mergeCell ref="AV189:BA189"/>
    <mergeCell ref="AP188:AU188"/>
    <mergeCell ref="AV188:BA188"/>
    <mergeCell ref="BB188:BG188"/>
    <mergeCell ref="BH188:BM188"/>
    <mergeCell ref="BN188:BS188"/>
    <mergeCell ref="AV190:BA190"/>
    <mergeCell ref="BB190:BG190"/>
    <mergeCell ref="BT190:BY190"/>
    <mergeCell ref="I191:K191"/>
    <mergeCell ref="L191:Q191"/>
    <mergeCell ref="R191:W191"/>
    <mergeCell ref="X191:AC191"/>
    <mergeCell ref="AD191:AI191"/>
    <mergeCell ref="AJ191:AO191"/>
    <mergeCell ref="AP191:AU191"/>
    <mergeCell ref="BN191:BS191"/>
    <mergeCell ref="BH192:BM192"/>
    <mergeCell ref="BT189:BY189"/>
    <mergeCell ref="I190:K190"/>
    <mergeCell ref="L190:Q190"/>
    <mergeCell ref="R190:W190"/>
    <mergeCell ref="X190:AC190"/>
    <mergeCell ref="AD190:AI190"/>
    <mergeCell ref="AJ190:AO190"/>
    <mergeCell ref="AP190:AU190"/>
    <mergeCell ref="BB189:BG189"/>
    <mergeCell ref="BH189:BM189"/>
    <mergeCell ref="BN189:BS189"/>
    <mergeCell ref="I193:K193"/>
    <mergeCell ref="L193:Q193"/>
    <mergeCell ref="R193:W193"/>
    <mergeCell ref="X193:AC193"/>
    <mergeCell ref="AJ193:AO193"/>
    <mergeCell ref="AP193:AU193"/>
    <mergeCell ref="AV193:BA193"/>
    <mergeCell ref="AV191:BA191"/>
    <mergeCell ref="BB191:BG191"/>
    <mergeCell ref="BT191:BY191"/>
    <mergeCell ref="I192:K192"/>
    <mergeCell ref="L192:Q192"/>
    <mergeCell ref="R192:W192"/>
    <mergeCell ref="X192:AC192"/>
    <mergeCell ref="AD192:AI192"/>
    <mergeCell ref="AJ192:AO192"/>
    <mergeCell ref="AP192:AU192"/>
    <mergeCell ref="BT194:BY194"/>
    <mergeCell ref="AD194:AI194"/>
    <mergeCell ref="AJ194:AO194"/>
    <mergeCell ref="AP194:AU194"/>
    <mergeCell ref="AV194:BA194"/>
    <mergeCell ref="BH193:BM193"/>
    <mergeCell ref="BN193:BS193"/>
    <mergeCell ref="BT193:BY193"/>
    <mergeCell ref="BN192:BS192"/>
    <mergeCell ref="BT192:BY192"/>
    <mergeCell ref="L194:Q194"/>
    <mergeCell ref="R194:W194"/>
    <mergeCell ref="X194:AC194"/>
    <mergeCell ref="BB193:BG193"/>
    <mergeCell ref="AD193:AI193"/>
    <mergeCell ref="AV192:BA192"/>
    <mergeCell ref="BB192:BG192"/>
    <mergeCell ref="BN195:BS195"/>
    <mergeCell ref="BT195:BY195"/>
    <mergeCell ref="I196:K196"/>
    <mergeCell ref="L196:Q196"/>
    <mergeCell ref="R196:W196"/>
    <mergeCell ref="X196:AC196"/>
    <mergeCell ref="AD196:AI196"/>
    <mergeCell ref="AJ196:AO196"/>
    <mergeCell ref="AP196:AU196"/>
    <mergeCell ref="AV196:BA196"/>
    <mergeCell ref="B196:H198"/>
    <mergeCell ref="X195:AC195"/>
    <mergeCell ref="AD195:AI195"/>
    <mergeCell ref="BH195:BM195"/>
    <mergeCell ref="BB196:BG196"/>
    <mergeCell ref="BH196:BM196"/>
    <mergeCell ref="BB197:BG197"/>
    <mergeCell ref="BH197:BM197"/>
    <mergeCell ref="BB198:BG198"/>
    <mergeCell ref="BH198:BM198"/>
    <mergeCell ref="AP195:AU195"/>
    <mergeCell ref="AV195:BA195"/>
    <mergeCell ref="BB195:BG195"/>
    <mergeCell ref="B193:H195"/>
    <mergeCell ref="I195:K195"/>
    <mergeCell ref="L195:Q195"/>
    <mergeCell ref="R195:W195"/>
    <mergeCell ref="AJ195:AO195"/>
    <mergeCell ref="BB194:BG194"/>
    <mergeCell ref="I194:K194"/>
    <mergeCell ref="BH194:BM194"/>
    <mergeCell ref="BN194:BS194"/>
    <mergeCell ref="BN197:BS197"/>
    <mergeCell ref="BT197:BY197"/>
    <mergeCell ref="I198:K198"/>
    <mergeCell ref="L198:Q198"/>
    <mergeCell ref="R198:W198"/>
    <mergeCell ref="X198:AC198"/>
    <mergeCell ref="AD198:AI198"/>
    <mergeCell ref="AJ198:AO198"/>
    <mergeCell ref="AP198:AU198"/>
    <mergeCell ref="AV198:BA198"/>
    <mergeCell ref="BN196:BS196"/>
    <mergeCell ref="BT196:BY196"/>
    <mergeCell ref="I197:K197"/>
    <mergeCell ref="L197:Q197"/>
    <mergeCell ref="R197:W197"/>
    <mergeCell ref="X197:AC197"/>
    <mergeCell ref="AD197:AI197"/>
    <mergeCell ref="AJ197:AO197"/>
    <mergeCell ref="AP197:AU197"/>
    <mergeCell ref="AV197:BA197"/>
    <mergeCell ref="AP200:AU200"/>
    <mergeCell ref="BT200:BY200"/>
    <mergeCell ref="AV200:BA200"/>
    <mergeCell ref="BB200:BG200"/>
    <mergeCell ref="BH200:BM200"/>
    <mergeCell ref="BN200:BS200"/>
    <mergeCell ref="BB199:BG199"/>
    <mergeCell ref="BH199:BM199"/>
    <mergeCell ref="BN199:BS199"/>
    <mergeCell ref="BT199:BY199"/>
    <mergeCell ref="I200:K200"/>
    <mergeCell ref="L200:Q200"/>
    <mergeCell ref="R200:W200"/>
    <mergeCell ref="X200:AC200"/>
    <mergeCell ref="AD200:AI200"/>
    <mergeCell ref="AJ200:AO200"/>
    <mergeCell ref="BN198:BS198"/>
    <mergeCell ref="BT198:BY198"/>
    <mergeCell ref="I199:K199"/>
    <mergeCell ref="L199:Q199"/>
    <mergeCell ref="R199:W199"/>
    <mergeCell ref="X199:AC199"/>
    <mergeCell ref="AD199:AI199"/>
    <mergeCell ref="AJ199:AO199"/>
    <mergeCell ref="AP199:AU199"/>
    <mergeCell ref="AV199:BA199"/>
  </mergeCells>
  <phoneticPr fontId="3"/>
  <pageMargins left="0.78740157480314965" right="0.78740157480314965" top="0.70866141732283472" bottom="0.39370078740157483" header="0.51181102362204722" footer="0.39370078740157483"/>
  <pageSetup paperSize="9" scale="80" orientation="portrait" horizontalDpi="300" verticalDpi="300" r:id="rId1"/>
  <headerFooter alignWithMargins="0"/>
  <rowBreaks count="1" manualBreakCount="1"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</vt:lpstr>
      <vt:lpstr>'２'!Print_Area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2019-06-04T09:18:45Z</cp:lastPrinted>
  <dcterms:created xsi:type="dcterms:W3CDTF">2019-06-04T05:22:27Z</dcterms:created>
  <dcterms:modified xsi:type="dcterms:W3CDTF">2019-06-04T09:18:53Z</dcterms:modified>
</cp:coreProperties>
</file>