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X推進G\C07オープンデータカタログサイト\11_公開データ\各所属分（R4棚卸対象分）\51\"/>
    </mc:Choice>
  </mc:AlternateContent>
  <xr:revisionPtr revIDLastSave="0" documentId="13_ncr:1_{A32E1C17-E8EF-48C9-8131-294BDA85C162}" xr6:coauthVersionLast="47" xr6:coauthVersionMax="47" xr10:uidLastSave="{00000000-0000-0000-0000-000000000000}"/>
  <bookViews>
    <workbookView xWindow="760" yWindow="760" windowWidth="17510" windowHeight="9970" tabRatio="753" xr2:uid="{00000000-000D-0000-FFFF-FFFF00000000}"/>
  </bookViews>
  <sheets>
    <sheet name="04(03実績)6(1)1" sheetId="1" r:id="rId1"/>
    <sheet name="04(03実績)6(1)2" sheetId="18" r:id="rId2"/>
    <sheet name="04(03実績)6(1)3" sheetId="14" r:id="rId3"/>
    <sheet name="04(03実績)6(1)4" sheetId="19" r:id="rId4"/>
    <sheet name="04(03実績)6(1)5" sheetId="12" r:id="rId5"/>
    <sheet name="04(03実績)6(1)6" sheetId="16" r:id="rId6"/>
    <sheet name="04(03実績)6(2)" sheetId="17" r:id="rId7"/>
  </sheets>
  <definedNames>
    <definedName name="_xlnm.Print_Area" localSheetId="0">'04(03実績)6(1)1'!$A$1:$L$59</definedName>
    <definedName name="_xlnm.Print_Area" localSheetId="1">'04(03実績)6(1)2'!$A$1:$L$59</definedName>
    <definedName name="_xlnm.Print_Area" localSheetId="2">'04(03実績)6(1)3'!$A$1:$L$59</definedName>
    <definedName name="_xlnm.Print_Area" localSheetId="3">'04(03実績)6(1)4'!$A$1:$L$59</definedName>
    <definedName name="_xlnm.Print_Area" localSheetId="4">'04(03実績)6(1)5'!$A$1:$L$59</definedName>
    <definedName name="_xlnm.Print_Area" localSheetId="5">'04(03実績)6(1)6'!$A$1:$L$59</definedName>
    <definedName name="_xlnm.Print_Area" localSheetId="6">'04(03実績)6(2)'!$A$1:$L$46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7" l="1"/>
  <c r="G15" i="17"/>
  <c r="L56" i="19" l="1"/>
  <c r="L57" i="19" s="1"/>
  <c r="K56" i="19"/>
  <c r="K57" i="19" s="1"/>
  <c r="J56" i="19"/>
  <c r="J57" i="19" s="1"/>
  <c r="I56" i="19"/>
  <c r="I57" i="19" s="1"/>
  <c r="H56" i="19"/>
  <c r="H57" i="19" s="1"/>
  <c r="L56" i="18"/>
  <c r="L57" i="18" s="1"/>
  <c r="K56" i="18"/>
  <c r="K57" i="18" s="1"/>
  <c r="J56" i="18"/>
  <c r="J57" i="18" s="1"/>
  <c r="I56" i="18"/>
  <c r="I57" i="18" s="1"/>
  <c r="H56" i="18"/>
  <c r="H57" i="18" s="1"/>
  <c r="L56" i="1"/>
  <c r="L57" i="1" s="1"/>
  <c r="K56" i="1"/>
  <c r="K57" i="1" s="1"/>
  <c r="J56" i="1"/>
  <c r="J57" i="1" s="1"/>
  <c r="I56" i="1"/>
  <c r="I57" i="1" s="1"/>
  <c r="H56" i="1"/>
  <c r="H56" i="12" s="1"/>
  <c r="T3" i="19"/>
  <c r="S3" i="19"/>
  <c r="R3" i="19"/>
  <c r="Q3" i="19"/>
  <c r="P3" i="19"/>
  <c r="T3" i="18"/>
  <c r="S3" i="18"/>
  <c r="R3" i="18"/>
  <c r="Q3" i="18"/>
  <c r="P3" i="18"/>
  <c r="T3" i="1"/>
  <c r="S3" i="1"/>
  <c r="R3" i="1"/>
  <c r="Q3" i="1"/>
  <c r="P3" i="1"/>
  <c r="L56" i="14" l="1"/>
  <c r="J57" i="14"/>
  <c r="K56" i="14"/>
  <c r="K57" i="14"/>
  <c r="I57" i="14"/>
  <c r="L57" i="14"/>
  <c r="L56" i="12"/>
  <c r="I56" i="12"/>
  <c r="J56" i="12"/>
  <c r="I56" i="14"/>
  <c r="K56" i="12"/>
  <c r="J56" i="14"/>
  <c r="H57" i="1"/>
  <c r="H57" i="14" s="1"/>
  <c r="H56" i="14"/>
  <c r="G43" i="17"/>
  <c r="G42" i="17"/>
  <c r="G41" i="17"/>
  <c r="G40" i="17"/>
  <c r="G34" i="17"/>
  <c r="G33" i="17"/>
  <c r="G32" i="17"/>
  <c r="G31" i="17"/>
  <c r="G14" i="17"/>
  <c r="G13" i="17"/>
  <c r="G12" i="17"/>
  <c r="G8" i="17"/>
  <c r="G7" i="17"/>
  <c r="G6" i="17"/>
  <c r="G5" i="17"/>
  <c r="Z36" i="19"/>
  <c r="Z40" i="19" s="1"/>
  <c r="Y36" i="19"/>
  <c r="Y40" i="19" s="1"/>
  <c r="X36" i="19"/>
  <c r="X40" i="19" s="1"/>
  <c r="W36" i="19"/>
  <c r="W40" i="19" s="1"/>
  <c r="Z32" i="19"/>
  <c r="Y32" i="19"/>
  <c r="X32" i="19"/>
  <c r="W32" i="19"/>
  <c r="Z25" i="19"/>
  <c r="Z29" i="19" s="1"/>
  <c r="Y25" i="19"/>
  <c r="Y29" i="19" s="1"/>
  <c r="X25" i="19"/>
  <c r="X29" i="19" s="1"/>
  <c r="W25" i="19"/>
  <c r="W29" i="19" s="1"/>
  <c r="Z21" i="19"/>
  <c r="Y21" i="19"/>
  <c r="X21" i="19"/>
  <c r="W21" i="19"/>
  <c r="Z14" i="19"/>
  <c r="Z18" i="19" s="1"/>
  <c r="Y14" i="19"/>
  <c r="Y18" i="19" s="1"/>
  <c r="X14" i="19"/>
  <c r="X18" i="19" s="1"/>
  <c r="W14" i="19"/>
  <c r="W18" i="19" s="1"/>
  <c r="Z10" i="19"/>
  <c r="Y10" i="19"/>
  <c r="X10" i="19"/>
  <c r="W10" i="19"/>
  <c r="S57" i="19"/>
  <c r="R57" i="19"/>
  <c r="Q57" i="19"/>
  <c r="P57" i="19"/>
  <c r="S50" i="19"/>
  <c r="R50" i="19"/>
  <c r="Q50" i="19"/>
  <c r="P50" i="19"/>
  <c r="S46" i="19"/>
  <c r="R46" i="19"/>
  <c r="Q46" i="19"/>
  <c r="P46" i="19"/>
  <c r="S36" i="19"/>
  <c r="S40" i="19" s="1"/>
  <c r="R36" i="19"/>
  <c r="R40" i="19" s="1"/>
  <c r="Q36" i="19"/>
  <c r="Q40" i="19" s="1"/>
  <c r="P36" i="19"/>
  <c r="P40" i="19" s="1"/>
  <c r="S32" i="19"/>
  <c r="R32" i="19"/>
  <c r="Q32" i="19"/>
  <c r="P32" i="19"/>
  <c r="S25" i="19"/>
  <c r="S29" i="19" s="1"/>
  <c r="R25" i="19"/>
  <c r="R29" i="19" s="1"/>
  <c r="Q25" i="19"/>
  <c r="Q29" i="19" s="1"/>
  <c r="P25" i="19"/>
  <c r="P29" i="19" s="1"/>
  <c r="S21" i="19"/>
  <c r="R21" i="19"/>
  <c r="Q21" i="19"/>
  <c r="P21" i="19"/>
  <c r="S14" i="19"/>
  <c r="S18" i="19" s="1"/>
  <c r="R14" i="19"/>
  <c r="R18" i="19" s="1"/>
  <c r="Q14" i="19"/>
  <c r="Q18" i="19" s="1"/>
  <c r="P14" i="19"/>
  <c r="P18" i="19" s="1"/>
  <c r="S10" i="19"/>
  <c r="R10" i="19"/>
  <c r="Q10" i="19"/>
  <c r="P10" i="19"/>
  <c r="S57" i="18"/>
  <c r="R57" i="18"/>
  <c r="Q57" i="18"/>
  <c r="P57" i="18"/>
  <c r="S50" i="18"/>
  <c r="R50" i="18"/>
  <c r="Q50" i="18"/>
  <c r="P50" i="18"/>
  <c r="S46" i="18"/>
  <c r="R46" i="18"/>
  <c r="Q46" i="18"/>
  <c r="P46" i="18"/>
  <c r="S36" i="18"/>
  <c r="S40" i="18" s="1"/>
  <c r="R36" i="18"/>
  <c r="R40" i="18" s="1"/>
  <c r="Q36" i="18"/>
  <c r="Q40" i="18" s="1"/>
  <c r="P36" i="18"/>
  <c r="P40" i="18" s="1"/>
  <c r="S32" i="18"/>
  <c r="R32" i="18"/>
  <c r="Q32" i="18"/>
  <c r="P32" i="18"/>
  <c r="S25" i="18"/>
  <c r="S29" i="18" s="1"/>
  <c r="R25" i="18"/>
  <c r="R29" i="18" s="1"/>
  <c r="Q25" i="18"/>
  <c r="Q29" i="18" s="1"/>
  <c r="P25" i="18"/>
  <c r="P29" i="18" s="1"/>
  <c r="S21" i="18"/>
  <c r="R21" i="18"/>
  <c r="Q21" i="18"/>
  <c r="P21" i="18"/>
  <c r="S14" i="18"/>
  <c r="S18" i="18" s="1"/>
  <c r="R14" i="18"/>
  <c r="R18" i="18" s="1"/>
  <c r="Q14" i="18"/>
  <c r="Q18" i="18" s="1"/>
  <c r="P14" i="18"/>
  <c r="P18" i="18" s="1"/>
  <c r="S10" i="18"/>
  <c r="S53" i="18" s="1"/>
  <c r="R10" i="18"/>
  <c r="R53" i="18" s="1"/>
  <c r="Q10" i="18"/>
  <c r="Q53" i="18" s="1"/>
  <c r="P10" i="18"/>
  <c r="P53" i="18" s="1"/>
  <c r="S57" i="1" l="1"/>
  <c r="R57" i="1"/>
  <c r="Q57" i="1"/>
  <c r="P57" i="1"/>
  <c r="S50" i="1"/>
  <c r="R50" i="1"/>
  <c r="Q50" i="1"/>
  <c r="P50" i="1"/>
  <c r="S46" i="1"/>
  <c r="R46" i="1"/>
  <c r="Q46" i="1"/>
  <c r="P46" i="1"/>
  <c r="S36" i="1"/>
  <c r="S40" i="1" s="1"/>
  <c r="R36" i="1"/>
  <c r="R40" i="1" s="1"/>
  <c r="Q36" i="1"/>
  <c r="Q40" i="1" s="1"/>
  <c r="P36" i="1"/>
  <c r="P40" i="1" s="1"/>
  <c r="S32" i="1"/>
  <c r="R32" i="1"/>
  <c r="Q32" i="1"/>
  <c r="P32" i="1"/>
  <c r="S25" i="1"/>
  <c r="S29" i="1" s="1"/>
  <c r="R25" i="1"/>
  <c r="R29" i="1" s="1"/>
  <c r="Q25" i="1"/>
  <c r="Q29" i="1" s="1"/>
  <c r="P25" i="1"/>
  <c r="P29" i="1" s="1"/>
  <c r="S21" i="1"/>
  <c r="R21" i="1"/>
  <c r="Q21" i="1"/>
  <c r="P21" i="1"/>
  <c r="S14" i="1"/>
  <c r="S18" i="1" s="1"/>
  <c r="R14" i="1"/>
  <c r="R18" i="1" s="1"/>
  <c r="Q14" i="1"/>
  <c r="Q18" i="1" s="1"/>
  <c r="P14" i="1"/>
  <c r="P18" i="1" s="1"/>
  <c r="S10" i="1"/>
  <c r="S53" i="1" s="1"/>
  <c r="R10" i="1"/>
  <c r="R53" i="1" s="1"/>
  <c r="Q10" i="1"/>
  <c r="Q53" i="1" s="1"/>
  <c r="P10" i="1"/>
  <c r="P53" i="1" s="1"/>
  <c r="D9" i="19" l="1"/>
  <c r="D8" i="19"/>
  <c r="D7" i="19"/>
  <c r="D6" i="19"/>
  <c r="D5" i="19"/>
  <c r="D9" i="18"/>
  <c r="D8" i="18"/>
  <c r="D7" i="18"/>
  <c r="D6" i="18"/>
  <c r="D5" i="18"/>
  <c r="D9" i="1"/>
  <c r="D8" i="1"/>
  <c r="D7" i="1"/>
  <c r="D6" i="1"/>
  <c r="AA25" i="19" l="1"/>
  <c r="D23" i="17" l="1"/>
  <c r="D22" i="17"/>
  <c r="D21" i="17"/>
  <c r="D20" i="17"/>
  <c r="D19" i="17"/>
  <c r="AA32" i="19" l="1"/>
  <c r="T32" i="19"/>
  <c r="AA21" i="19"/>
  <c r="T21" i="19"/>
  <c r="AA10" i="19"/>
  <c r="T10" i="19"/>
  <c r="AH39" i="19"/>
  <c r="AG39" i="19"/>
  <c r="AF39" i="19"/>
  <c r="AE39" i="19"/>
  <c r="AD39" i="19"/>
  <c r="AH38" i="19"/>
  <c r="AG38" i="19"/>
  <c r="AF38" i="19"/>
  <c r="AE38" i="19"/>
  <c r="AD38" i="19"/>
  <c r="AH37" i="19"/>
  <c r="AG37" i="19"/>
  <c r="AF37" i="19"/>
  <c r="AE37" i="19"/>
  <c r="AD37" i="19"/>
  <c r="AH35" i="19"/>
  <c r="AG35" i="19"/>
  <c r="AF35" i="19"/>
  <c r="AE35" i="19"/>
  <c r="AD35" i="19"/>
  <c r="AH34" i="19"/>
  <c r="AG34" i="19"/>
  <c r="AF34" i="19"/>
  <c r="AE34" i="19"/>
  <c r="AD34" i="19"/>
  <c r="AH33" i="19"/>
  <c r="AG33" i="19"/>
  <c r="AF33" i="19"/>
  <c r="AE33" i="19"/>
  <c r="AD33" i="19"/>
  <c r="AH28" i="19"/>
  <c r="AG28" i="19"/>
  <c r="AF28" i="19"/>
  <c r="AE28" i="19"/>
  <c r="AD28" i="19"/>
  <c r="AH27" i="19"/>
  <c r="AG27" i="19"/>
  <c r="AF27" i="19"/>
  <c r="AE27" i="19"/>
  <c r="AD27" i="19"/>
  <c r="AH26" i="19"/>
  <c r="AG26" i="19"/>
  <c r="AF26" i="19"/>
  <c r="AE26" i="19"/>
  <c r="AD26" i="19"/>
  <c r="AH24" i="19"/>
  <c r="AG24" i="19"/>
  <c r="AF24" i="19"/>
  <c r="AE24" i="19"/>
  <c r="AD24" i="19"/>
  <c r="AH23" i="19"/>
  <c r="AG23" i="19"/>
  <c r="AF23" i="19"/>
  <c r="AE23" i="19"/>
  <c r="AD23" i="19"/>
  <c r="AH22" i="19"/>
  <c r="AG22" i="19"/>
  <c r="AF22" i="19"/>
  <c r="AE22" i="19"/>
  <c r="AD22" i="19"/>
  <c r="AH17" i="19"/>
  <c r="AG17" i="19"/>
  <c r="AF17" i="19"/>
  <c r="AE17" i="19"/>
  <c r="AD17" i="19"/>
  <c r="AH16" i="19"/>
  <c r="AG16" i="19"/>
  <c r="AF16" i="19"/>
  <c r="AE16" i="19"/>
  <c r="AD16" i="19"/>
  <c r="AH15" i="19"/>
  <c r="AG15" i="19"/>
  <c r="AF15" i="19"/>
  <c r="AE15" i="19"/>
  <c r="AD15" i="19"/>
  <c r="AH13" i="19"/>
  <c r="AG13" i="19"/>
  <c r="AF13" i="19"/>
  <c r="AE13" i="19"/>
  <c r="AD13" i="19"/>
  <c r="AH12" i="19"/>
  <c r="AG12" i="19"/>
  <c r="AF12" i="19"/>
  <c r="AE12" i="19"/>
  <c r="AD12" i="19"/>
  <c r="AH11" i="19"/>
  <c r="AG11" i="19"/>
  <c r="AF11" i="19"/>
  <c r="AE11" i="19"/>
  <c r="AD11" i="19"/>
  <c r="AA36" i="19"/>
  <c r="AA40" i="19" s="1"/>
  <c r="AA29" i="19"/>
  <c r="AA14" i="19"/>
  <c r="AA18" i="19" s="1"/>
  <c r="T36" i="19"/>
  <c r="T40" i="19" s="1"/>
  <c r="T25" i="19"/>
  <c r="T29" i="19" s="1"/>
  <c r="T14" i="19"/>
  <c r="T18" i="19" s="1"/>
  <c r="T57" i="19"/>
  <c r="T50" i="19"/>
  <c r="T46" i="19"/>
  <c r="AH32" i="19"/>
  <c r="AG32" i="19"/>
  <c r="AF32" i="19"/>
  <c r="AE32" i="19"/>
  <c r="AD32" i="19"/>
  <c r="AH21" i="19"/>
  <c r="AG21" i="19"/>
  <c r="AF21" i="19"/>
  <c r="AE21" i="19"/>
  <c r="AD21" i="19"/>
  <c r="AH10" i="19"/>
  <c r="T53" i="19" s="1"/>
  <c r="AG10" i="19"/>
  <c r="S53" i="19" s="1"/>
  <c r="AF10" i="19"/>
  <c r="R53" i="19" s="1"/>
  <c r="AE10" i="19"/>
  <c r="Q53" i="19" s="1"/>
  <c r="AD10" i="19"/>
  <c r="P53" i="19" s="1"/>
  <c r="AH36" i="19" l="1"/>
  <c r="AH40" i="19" s="1"/>
  <c r="AF14" i="19"/>
  <c r="AF18" i="19" s="1"/>
  <c r="AG36" i="19"/>
  <c r="AG40" i="19" s="1"/>
  <c r="AD14" i="19"/>
  <c r="AD18" i="19" s="1"/>
  <c r="AE25" i="19"/>
  <c r="AE29" i="19" s="1"/>
  <c r="AG25" i="19"/>
  <c r="AG29" i="19" s="1"/>
  <c r="AD25" i="19"/>
  <c r="AD29" i="19" s="1"/>
  <c r="AE36" i="19"/>
  <c r="AE40" i="19" s="1"/>
  <c r="AH25" i="19"/>
  <c r="AH29" i="19" s="1"/>
  <c r="AH14" i="19"/>
  <c r="AH18" i="19" s="1"/>
  <c r="AF25" i="19"/>
  <c r="AF29" i="19" s="1"/>
  <c r="AD36" i="19"/>
  <c r="AD40" i="19" s="1"/>
  <c r="AF36" i="19"/>
  <c r="AF40" i="19" s="1"/>
  <c r="AG14" i="19"/>
  <c r="AG18" i="19" s="1"/>
  <c r="AE14" i="19"/>
  <c r="AE18" i="19" s="1"/>
  <c r="F5" i="19"/>
  <c r="E5" i="19"/>
  <c r="H5" i="19" s="1"/>
  <c r="G5" i="19"/>
  <c r="D10" i="19"/>
  <c r="T57" i="18"/>
  <c r="T50" i="18"/>
  <c r="T46" i="18"/>
  <c r="T36" i="18"/>
  <c r="T40" i="18" s="1"/>
  <c r="T32" i="18"/>
  <c r="T25" i="18"/>
  <c r="T29" i="18" s="1"/>
  <c r="T21" i="18"/>
  <c r="T14" i="18"/>
  <c r="T18" i="18" s="1"/>
  <c r="T10" i="18"/>
  <c r="T53" i="18" s="1"/>
  <c r="T57" i="1"/>
  <c r="T50" i="1"/>
  <c r="T46" i="1"/>
  <c r="D5" i="1"/>
  <c r="T32" i="1"/>
  <c r="T21" i="1"/>
  <c r="T10" i="1"/>
  <c r="T53" i="1" s="1"/>
  <c r="T36" i="1"/>
  <c r="T40" i="1" s="1"/>
  <c r="T25" i="1"/>
  <c r="T29" i="1" s="1"/>
  <c r="E5" i="18"/>
  <c r="D10" i="18"/>
  <c r="F5" i="18"/>
  <c r="T14" i="1"/>
  <c r="T18" i="1" s="1"/>
  <c r="AJ4" i="16"/>
  <c r="AL4" i="16" s="1"/>
  <c r="AG4" i="16"/>
  <c r="AI4" i="16" s="1"/>
  <c r="R4" i="16"/>
  <c r="T4" i="16" s="1"/>
  <c r="X4" i="16"/>
  <c r="Y4" i="16" s="1"/>
  <c r="AA4" i="16"/>
  <c r="AB4" i="16" s="1"/>
  <c r="AD4" i="16"/>
  <c r="AF4" i="16" s="1"/>
  <c r="U4" i="16"/>
  <c r="V4" i="16" s="1"/>
  <c r="O4" i="16"/>
  <c r="P4" i="16" s="1"/>
  <c r="E21" i="17"/>
  <c r="G9" i="17"/>
  <c r="E20" i="17"/>
  <c r="E22" i="17"/>
  <c r="E19" i="17"/>
  <c r="F20" i="17"/>
  <c r="E23" i="17"/>
  <c r="G35" i="17"/>
  <c r="G44" i="17"/>
  <c r="F21" i="17"/>
  <c r="F22" i="17"/>
  <c r="F23" i="17"/>
  <c r="F19" i="17"/>
  <c r="AH4" i="16"/>
  <c r="F7" i="18"/>
  <c r="E6" i="18"/>
  <c r="F6" i="18"/>
  <c r="G7" i="18"/>
  <c r="AE4" i="16" l="1"/>
  <c r="I5" i="19"/>
  <c r="Q8" i="16"/>
  <c r="K5" i="19"/>
  <c r="J5" i="19"/>
  <c r="L5" i="19"/>
  <c r="G19" i="17"/>
  <c r="G22" i="17"/>
  <c r="Q4" i="16"/>
  <c r="Z4" i="16"/>
  <c r="AK4" i="16"/>
  <c r="S4" i="16"/>
  <c r="W4" i="16"/>
  <c r="AC4" i="16"/>
  <c r="G23" i="17"/>
  <c r="G20" i="17"/>
  <c r="G21" i="17"/>
  <c r="I5" i="18"/>
  <c r="K7" i="18"/>
  <c r="D11" i="18"/>
  <c r="E11" i="18" s="1"/>
  <c r="H11" i="18" s="1"/>
  <c r="G6" i="18"/>
  <c r="P12" i="16" s="1"/>
  <c r="G5" i="18"/>
  <c r="K5" i="18" s="1"/>
  <c r="D5" i="14"/>
  <c r="D5" i="12"/>
  <c r="I6" i="18"/>
  <c r="H5" i="18"/>
  <c r="H6" i="18"/>
  <c r="D15" i="18"/>
  <c r="E10" i="18"/>
  <c r="F10" i="18"/>
  <c r="G10" i="18"/>
  <c r="P17" i="16"/>
  <c r="L7" i="18"/>
  <c r="D12" i="18"/>
  <c r="E7" i="18"/>
  <c r="D6" i="12"/>
  <c r="D10" i="1"/>
  <c r="D10" i="12" s="1"/>
  <c r="F5" i="1"/>
  <c r="E5" i="1"/>
  <c r="G5" i="1"/>
  <c r="G6" i="19"/>
  <c r="D11" i="19"/>
  <c r="F6" i="19"/>
  <c r="E6" i="19"/>
  <c r="D15" i="19"/>
  <c r="G10" i="19"/>
  <c r="E10" i="19"/>
  <c r="H10" i="19" s="1"/>
  <c r="F10" i="19"/>
  <c r="I6" i="19" l="1"/>
  <c r="T8" i="16"/>
  <c r="K10" i="19"/>
  <c r="J10" i="19"/>
  <c r="L10" i="19"/>
  <c r="Q13" i="16"/>
  <c r="K6" i="19"/>
  <c r="J6" i="19"/>
  <c r="I10" i="19"/>
  <c r="H6" i="19"/>
  <c r="L6" i="19"/>
  <c r="L5" i="18"/>
  <c r="J5" i="18"/>
  <c r="P7" i="16"/>
  <c r="K6" i="18"/>
  <c r="L6" i="18"/>
  <c r="J6" i="18"/>
  <c r="G11" i="18"/>
  <c r="J11" i="18" s="1"/>
  <c r="D16" i="18"/>
  <c r="F11" i="18"/>
  <c r="I11" i="18" s="1"/>
  <c r="M5" i="16"/>
  <c r="H7" i="18"/>
  <c r="F12" i="18"/>
  <c r="E12" i="18"/>
  <c r="H12" i="18" s="1"/>
  <c r="G12" i="18"/>
  <c r="D17" i="18"/>
  <c r="I7" i="18"/>
  <c r="S7" i="16"/>
  <c r="L10" i="18"/>
  <c r="K10" i="18"/>
  <c r="J10" i="18"/>
  <c r="H10" i="18"/>
  <c r="E8" i="18"/>
  <c r="F8" i="18"/>
  <c r="D13" i="18"/>
  <c r="G8" i="18"/>
  <c r="J7" i="18"/>
  <c r="I10" i="18"/>
  <c r="D20" i="18"/>
  <c r="D25" i="18" s="1"/>
  <c r="F15" i="18"/>
  <c r="E15" i="18"/>
  <c r="H15" i="18" s="1"/>
  <c r="G15" i="18"/>
  <c r="G5" i="12"/>
  <c r="G5" i="14"/>
  <c r="J5" i="1"/>
  <c r="L5" i="1"/>
  <c r="K5" i="1"/>
  <c r="H57" i="12"/>
  <c r="D10" i="14"/>
  <c r="F10" i="1"/>
  <c r="D15" i="1"/>
  <c r="D15" i="12" s="1"/>
  <c r="G10" i="1"/>
  <c r="E10" i="1"/>
  <c r="H10" i="1" s="1"/>
  <c r="E5" i="12"/>
  <c r="E5" i="14"/>
  <c r="H5" i="1"/>
  <c r="F5" i="12"/>
  <c r="F5" i="14"/>
  <c r="I5" i="1"/>
  <c r="D6" i="14"/>
  <c r="F6" i="1"/>
  <c r="D11" i="1"/>
  <c r="D11" i="12" s="1"/>
  <c r="D7" i="12"/>
  <c r="G6" i="1"/>
  <c r="E6" i="1"/>
  <c r="D16" i="19"/>
  <c r="G11" i="19"/>
  <c r="E11" i="19"/>
  <c r="H11" i="19" s="1"/>
  <c r="F11" i="19"/>
  <c r="D12" i="19"/>
  <c r="G7" i="19"/>
  <c r="E7" i="19"/>
  <c r="F7" i="19"/>
  <c r="D20" i="19"/>
  <c r="D25" i="19" s="1"/>
  <c r="F15" i="19"/>
  <c r="G15" i="19"/>
  <c r="E15" i="19"/>
  <c r="H15" i="19" s="1"/>
  <c r="I11" i="19" l="1"/>
  <c r="W8" i="16"/>
  <c r="J15" i="19"/>
  <c r="K15" i="19"/>
  <c r="L15" i="19"/>
  <c r="Q18" i="16"/>
  <c r="J7" i="19"/>
  <c r="K7" i="19"/>
  <c r="I15" i="19"/>
  <c r="T13" i="16"/>
  <c r="J11" i="19"/>
  <c r="K11" i="19"/>
  <c r="I7" i="19"/>
  <c r="L11" i="19"/>
  <c r="H7" i="19"/>
  <c r="L7" i="19"/>
  <c r="E16" i="18"/>
  <c r="D21" i="18"/>
  <c r="D26" i="18" s="1"/>
  <c r="G16" i="18"/>
  <c r="F16" i="18"/>
  <c r="L11" i="18"/>
  <c r="K11" i="18"/>
  <c r="S12" i="16"/>
  <c r="M10" i="16"/>
  <c r="I15" i="18"/>
  <c r="V7" i="16"/>
  <c r="L15" i="18"/>
  <c r="K15" i="18"/>
  <c r="J15" i="18"/>
  <c r="G20" i="18"/>
  <c r="F13" i="18"/>
  <c r="D18" i="18"/>
  <c r="G13" i="18"/>
  <c r="E13" i="18"/>
  <c r="H13" i="18" s="1"/>
  <c r="H8" i="18"/>
  <c r="D22" i="18"/>
  <c r="D27" i="18" s="1"/>
  <c r="G17" i="18"/>
  <c r="G22" i="18" s="1"/>
  <c r="E17" i="18"/>
  <c r="H17" i="18" s="1"/>
  <c r="F17" i="18"/>
  <c r="F22" i="18" s="1"/>
  <c r="D30" i="18"/>
  <c r="G25" i="18"/>
  <c r="E25" i="18"/>
  <c r="F25" i="18"/>
  <c r="F20" i="18"/>
  <c r="P22" i="16"/>
  <c r="K8" i="18"/>
  <c r="J8" i="18"/>
  <c r="L8" i="18"/>
  <c r="I8" i="18"/>
  <c r="D14" i="18"/>
  <c r="G9" i="18"/>
  <c r="E9" i="18"/>
  <c r="F9" i="18"/>
  <c r="E20" i="18"/>
  <c r="S17" i="16"/>
  <c r="L12" i="18"/>
  <c r="K12" i="18"/>
  <c r="J12" i="18"/>
  <c r="I12" i="18"/>
  <c r="I57" i="12"/>
  <c r="D11" i="14"/>
  <c r="G11" i="1"/>
  <c r="E11" i="1"/>
  <c r="F11" i="1"/>
  <c r="D16" i="1"/>
  <c r="D16" i="12" s="1"/>
  <c r="I5" i="12"/>
  <c r="H5" i="12"/>
  <c r="G10" i="12"/>
  <c r="G10" i="14"/>
  <c r="K10" i="1"/>
  <c r="J10" i="1"/>
  <c r="L10" i="1"/>
  <c r="F10" i="12"/>
  <c r="F10" i="14"/>
  <c r="I10" i="1"/>
  <c r="J5" i="14"/>
  <c r="O6" i="16"/>
  <c r="K5" i="14"/>
  <c r="L5" i="14"/>
  <c r="G6" i="12"/>
  <c r="G6" i="14"/>
  <c r="K6" i="1"/>
  <c r="J6" i="1"/>
  <c r="L6" i="1"/>
  <c r="E6" i="12"/>
  <c r="E6" i="14"/>
  <c r="H6" i="1"/>
  <c r="D7" i="14"/>
  <c r="G7" i="1"/>
  <c r="E7" i="1"/>
  <c r="F7" i="1"/>
  <c r="D12" i="1"/>
  <c r="D12" i="12" s="1"/>
  <c r="D8" i="12"/>
  <c r="F6" i="12"/>
  <c r="F6" i="14"/>
  <c r="I6" i="1"/>
  <c r="I5" i="14"/>
  <c r="H5" i="14"/>
  <c r="E10" i="12"/>
  <c r="H10" i="12" s="1"/>
  <c r="E10" i="14"/>
  <c r="H10" i="14" s="1"/>
  <c r="D15" i="14"/>
  <c r="G15" i="1"/>
  <c r="G20" i="1" s="1"/>
  <c r="E15" i="1"/>
  <c r="F15" i="1"/>
  <c r="D20" i="1"/>
  <c r="D20" i="12" s="1"/>
  <c r="L5" i="12"/>
  <c r="J5" i="12"/>
  <c r="K5" i="12"/>
  <c r="E20" i="19"/>
  <c r="H20" i="19" s="1"/>
  <c r="F20" i="19"/>
  <c r="D17" i="19"/>
  <c r="F12" i="19"/>
  <c r="G12" i="19"/>
  <c r="L12" i="19" s="1"/>
  <c r="E12" i="19"/>
  <c r="H12" i="19" s="1"/>
  <c r="G20" i="19"/>
  <c r="D30" i="19"/>
  <c r="F25" i="19"/>
  <c r="G25" i="19"/>
  <c r="E25" i="19"/>
  <c r="D13" i="19"/>
  <c r="G8" i="19"/>
  <c r="E8" i="19"/>
  <c r="F8" i="19"/>
  <c r="G16" i="19"/>
  <c r="E16" i="19"/>
  <c r="H16" i="19" s="1"/>
  <c r="D21" i="19"/>
  <c r="D26" i="19" s="1"/>
  <c r="F16" i="19"/>
  <c r="I20" i="19" l="1"/>
  <c r="I16" i="19"/>
  <c r="I8" i="19"/>
  <c r="I12" i="19"/>
  <c r="K20" i="19"/>
  <c r="J20" i="19"/>
  <c r="L20" i="19"/>
  <c r="Q23" i="16"/>
  <c r="K8" i="19"/>
  <c r="J8" i="19"/>
  <c r="Z8" i="16"/>
  <c r="J25" i="19"/>
  <c r="L25" i="19"/>
  <c r="W13" i="16"/>
  <c r="K16" i="19"/>
  <c r="J16" i="19"/>
  <c r="L16" i="19"/>
  <c r="T18" i="16"/>
  <c r="K12" i="19"/>
  <c r="J12" i="19"/>
  <c r="H8" i="19"/>
  <c r="L8" i="19"/>
  <c r="E22" i="18"/>
  <c r="H22" i="18" s="1"/>
  <c r="F21" i="18"/>
  <c r="I16" i="18"/>
  <c r="E26" i="18"/>
  <c r="G26" i="18"/>
  <c r="F26" i="18"/>
  <c r="D31" i="18"/>
  <c r="V12" i="16"/>
  <c r="K16" i="18"/>
  <c r="G21" i="18"/>
  <c r="J16" i="18"/>
  <c r="L16" i="18"/>
  <c r="H16" i="18"/>
  <c r="E21" i="18"/>
  <c r="H21" i="18" s="1"/>
  <c r="M15" i="16"/>
  <c r="I13" i="18"/>
  <c r="H20" i="18"/>
  <c r="I9" i="18"/>
  <c r="P27" i="16"/>
  <c r="L9" i="18"/>
  <c r="K9" i="18"/>
  <c r="J9" i="18"/>
  <c r="I20" i="18"/>
  <c r="F30" i="18"/>
  <c r="G30" i="18"/>
  <c r="E30" i="18"/>
  <c r="D35" i="18"/>
  <c r="G27" i="18"/>
  <c r="F27" i="18"/>
  <c r="D32" i="18"/>
  <c r="E27" i="18"/>
  <c r="S22" i="16"/>
  <c r="K13" i="18"/>
  <c r="J13" i="18"/>
  <c r="L13" i="18"/>
  <c r="K22" i="18"/>
  <c r="L22" i="18"/>
  <c r="H9" i="18"/>
  <c r="D19" i="18"/>
  <c r="E14" i="18"/>
  <c r="H14" i="18" s="1"/>
  <c r="G14" i="18"/>
  <c r="F14" i="18"/>
  <c r="Y7" i="16"/>
  <c r="L25" i="18"/>
  <c r="J25" i="18"/>
  <c r="I17" i="18"/>
  <c r="V17" i="16"/>
  <c r="J17" i="18"/>
  <c r="K17" i="18"/>
  <c r="L17" i="18"/>
  <c r="D23" i="18"/>
  <c r="D28" i="18" s="1"/>
  <c r="G18" i="18"/>
  <c r="F18" i="18"/>
  <c r="F23" i="18" s="1"/>
  <c r="E18" i="18"/>
  <c r="L20" i="18"/>
  <c r="K20" i="18"/>
  <c r="J20" i="18"/>
  <c r="L20" i="1"/>
  <c r="F15" i="12"/>
  <c r="F15" i="14"/>
  <c r="I15" i="1"/>
  <c r="F20" i="1"/>
  <c r="K20" i="1" s="1"/>
  <c r="D20" i="14"/>
  <c r="D25" i="1"/>
  <c r="D25" i="12" s="1"/>
  <c r="E15" i="12"/>
  <c r="H15" i="12" s="1"/>
  <c r="E15" i="14"/>
  <c r="H15" i="1"/>
  <c r="E20" i="1"/>
  <c r="J20" i="1" s="1"/>
  <c r="I6" i="14"/>
  <c r="D8" i="14"/>
  <c r="F8" i="1"/>
  <c r="D13" i="1"/>
  <c r="D13" i="12" s="1"/>
  <c r="D9" i="12"/>
  <c r="G8" i="1"/>
  <c r="E8" i="1"/>
  <c r="F7" i="12"/>
  <c r="F7" i="14"/>
  <c r="I7" i="1"/>
  <c r="E7" i="12"/>
  <c r="E7" i="14"/>
  <c r="H7" i="1"/>
  <c r="H6" i="12"/>
  <c r="K6" i="12"/>
  <c r="L6" i="12"/>
  <c r="J6" i="12"/>
  <c r="I10" i="14"/>
  <c r="J10" i="12"/>
  <c r="L10" i="12"/>
  <c r="K10" i="12"/>
  <c r="F11" i="12"/>
  <c r="F11" i="14"/>
  <c r="I11" i="1"/>
  <c r="G11" i="12"/>
  <c r="G11" i="14"/>
  <c r="J11" i="1"/>
  <c r="L11" i="1"/>
  <c r="K11" i="1"/>
  <c r="G15" i="12"/>
  <c r="G15" i="14"/>
  <c r="J15" i="1"/>
  <c r="L15" i="1"/>
  <c r="K15" i="1"/>
  <c r="I6" i="12"/>
  <c r="D12" i="14"/>
  <c r="F12" i="1"/>
  <c r="D17" i="1"/>
  <c r="D17" i="12" s="1"/>
  <c r="G12" i="1"/>
  <c r="E12" i="1"/>
  <c r="J57" i="12"/>
  <c r="G7" i="12"/>
  <c r="G7" i="14"/>
  <c r="J7" i="1"/>
  <c r="L7" i="1"/>
  <c r="K7" i="1"/>
  <c r="H6" i="14"/>
  <c r="J6" i="14"/>
  <c r="L6" i="14"/>
  <c r="O11" i="16"/>
  <c r="K6" i="14"/>
  <c r="I10" i="12"/>
  <c r="R6" i="16"/>
  <c r="J10" i="14"/>
  <c r="K10" i="14"/>
  <c r="L10" i="14"/>
  <c r="D16" i="14"/>
  <c r="F16" i="1"/>
  <c r="D21" i="1"/>
  <c r="D21" i="12" s="1"/>
  <c r="G16" i="1"/>
  <c r="E16" i="1"/>
  <c r="E11" i="12"/>
  <c r="H11" i="12" s="1"/>
  <c r="E11" i="14"/>
  <c r="H11" i="14" s="1"/>
  <c r="H11" i="1"/>
  <c r="E21" i="19"/>
  <c r="H21" i="19" s="1"/>
  <c r="F21" i="19"/>
  <c r="D18" i="19"/>
  <c r="F13" i="19"/>
  <c r="G13" i="19"/>
  <c r="L13" i="19" s="1"/>
  <c r="E13" i="19"/>
  <c r="H13" i="19" s="1"/>
  <c r="G26" i="19"/>
  <c r="E26" i="19"/>
  <c r="D31" i="19"/>
  <c r="F26" i="19"/>
  <c r="G21" i="19"/>
  <c r="D14" i="19"/>
  <c r="F9" i="19"/>
  <c r="G9" i="19"/>
  <c r="E9" i="19"/>
  <c r="D35" i="19"/>
  <c r="F30" i="19"/>
  <c r="G30" i="19"/>
  <c r="L30" i="19" s="1"/>
  <c r="E30" i="19"/>
  <c r="F17" i="19"/>
  <c r="D22" i="19"/>
  <c r="D27" i="19" s="1"/>
  <c r="G17" i="19"/>
  <c r="E17" i="19"/>
  <c r="H17" i="19" s="1"/>
  <c r="I21" i="19" l="1"/>
  <c r="I9" i="19"/>
  <c r="I17" i="19"/>
  <c r="T23" i="16"/>
  <c r="K13" i="19"/>
  <c r="J13" i="19"/>
  <c r="I13" i="19"/>
  <c r="K17" i="19"/>
  <c r="J17" i="19"/>
  <c r="L17" i="19"/>
  <c r="Q28" i="16"/>
  <c r="K9" i="19"/>
  <c r="J9" i="19"/>
  <c r="K21" i="19"/>
  <c r="J21" i="19"/>
  <c r="L21" i="19"/>
  <c r="Z13" i="16"/>
  <c r="J26" i="19"/>
  <c r="L26" i="19"/>
  <c r="H9" i="19"/>
  <c r="L9" i="19"/>
  <c r="E20" i="12"/>
  <c r="H20" i="12" s="1"/>
  <c r="I14" i="18"/>
  <c r="J22" i="18"/>
  <c r="I22" i="18"/>
  <c r="G31" i="18"/>
  <c r="D36" i="18"/>
  <c r="E31" i="18"/>
  <c r="F31" i="18"/>
  <c r="L26" i="18"/>
  <c r="Y12" i="16"/>
  <c r="J26" i="18"/>
  <c r="K21" i="18"/>
  <c r="L21" i="18"/>
  <c r="J21" i="18"/>
  <c r="I21" i="18"/>
  <c r="M20" i="16"/>
  <c r="G22" i="19"/>
  <c r="W18" i="16"/>
  <c r="AC8" i="16"/>
  <c r="S27" i="16"/>
  <c r="J14" i="18"/>
  <c r="L14" i="18"/>
  <c r="K14" i="18"/>
  <c r="H18" i="18"/>
  <c r="E23" i="18"/>
  <c r="I23" i="18" s="1"/>
  <c r="V22" i="16"/>
  <c r="L18" i="18"/>
  <c r="J18" i="18"/>
  <c r="K18" i="18"/>
  <c r="G19" i="18"/>
  <c r="G24" i="18" s="1"/>
  <c r="D24" i="18"/>
  <c r="D29" i="18" s="1"/>
  <c r="F19" i="18"/>
  <c r="E19" i="18"/>
  <c r="H19" i="18" s="1"/>
  <c r="D37" i="18"/>
  <c r="G32" i="18"/>
  <c r="E32" i="18"/>
  <c r="F32" i="18"/>
  <c r="Y17" i="16"/>
  <c r="L27" i="18"/>
  <c r="J27" i="18"/>
  <c r="I18" i="18"/>
  <c r="D33" i="18"/>
  <c r="E28" i="18"/>
  <c r="G28" i="18"/>
  <c r="F28" i="18"/>
  <c r="G23" i="18"/>
  <c r="D40" i="18"/>
  <c r="D45" i="18" s="1"/>
  <c r="F35" i="18"/>
  <c r="G35" i="18"/>
  <c r="E35" i="18"/>
  <c r="AB7" i="16"/>
  <c r="L30" i="18"/>
  <c r="E16" i="12"/>
  <c r="H16" i="12" s="1"/>
  <c r="E16" i="14"/>
  <c r="H16" i="14" s="1"/>
  <c r="H16" i="1"/>
  <c r="E21" i="1"/>
  <c r="D21" i="14"/>
  <c r="D26" i="1"/>
  <c r="D26" i="12" s="1"/>
  <c r="J7" i="12"/>
  <c r="L7" i="12"/>
  <c r="K7" i="12"/>
  <c r="G12" i="12"/>
  <c r="G12" i="14"/>
  <c r="K12" i="1"/>
  <c r="J12" i="1"/>
  <c r="L12" i="1"/>
  <c r="F12" i="12"/>
  <c r="F12" i="14"/>
  <c r="I12" i="1"/>
  <c r="K15" i="12"/>
  <c r="L15" i="12"/>
  <c r="J15" i="12"/>
  <c r="G20" i="12"/>
  <c r="L11" i="14"/>
  <c r="R11" i="16"/>
  <c r="K11" i="14"/>
  <c r="J11" i="14"/>
  <c r="I11" i="12"/>
  <c r="H7" i="14"/>
  <c r="I7" i="14"/>
  <c r="K57" i="12"/>
  <c r="G8" i="12"/>
  <c r="G8" i="14"/>
  <c r="K8" i="1"/>
  <c r="J8" i="1"/>
  <c r="L8" i="1"/>
  <c r="D13" i="14"/>
  <c r="G13" i="1"/>
  <c r="E13" i="1"/>
  <c r="F13" i="1"/>
  <c r="D18" i="1"/>
  <c r="D18" i="12" s="1"/>
  <c r="I15" i="12"/>
  <c r="G16" i="12"/>
  <c r="G21" i="12" s="1"/>
  <c r="G16" i="14"/>
  <c r="K16" i="1"/>
  <c r="J16" i="1"/>
  <c r="L16" i="1"/>
  <c r="G21" i="1"/>
  <c r="F16" i="12"/>
  <c r="F16" i="14"/>
  <c r="I16" i="1"/>
  <c r="F21" i="1"/>
  <c r="O16" i="16"/>
  <c r="K7" i="14"/>
  <c r="J7" i="14"/>
  <c r="L7" i="14"/>
  <c r="E12" i="12"/>
  <c r="H12" i="12" s="1"/>
  <c r="E12" i="14"/>
  <c r="H12" i="14" s="1"/>
  <c r="H12" i="1"/>
  <c r="D17" i="14"/>
  <c r="G17" i="1"/>
  <c r="E17" i="1"/>
  <c r="F17" i="1"/>
  <c r="F22" i="1" s="1"/>
  <c r="D22" i="1"/>
  <c r="D22" i="12" s="1"/>
  <c r="K15" i="14"/>
  <c r="U6" i="16"/>
  <c r="J15" i="14"/>
  <c r="L15" i="14"/>
  <c r="G20" i="14"/>
  <c r="J11" i="12"/>
  <c r="K11" i="12"/>
  <c r="L11" i="12"/>
  <c r="I11" i="14"/>
  <c r="H7" i="12"/>
  <c r="I7" i="12"/>
  <c r="E8" i="12"/>
  <c r="E8" i="14"/>
  <c r="H8" i="1"/>
  <c r="D9" i="14"/>
  <c r="G9" i="1"/>
  <c r="E9" i="1"/>
  <c r="F9" i="1"/>
  <c r="D14" i="1"/>
  <c r="D14" i="12" s="1"/>
  <c r="F8" i="12"/>
  <c r="F8" i="14"/>
  <c r="I8" i="1"/>
  <c r="H20" i="1"/>
  <c r="H15" i="14"/>
  <c r="E20" i="14"/>
  <c r="D25" i="14"/>
  <c r="F25" i="1"/>
  <c r="G25" i="1"/>
  <c r="E25" i="1"/>
  <c r="D30" i="1"/>
  <c r="D30" i="12" s="1"/>
  <c r="I20" i="1"/>
  <c r="I15" i="14"/>
  <c r="F20" i="14"/>
  <c r="F20" i="12"/>
  <c r="F22" i="19"/>
  <c r="E22" i="19"/>
  <c r="H22" i="19" s="1"/>
  <c r="D32" i="19"/>
  <c r="G27" i="19"/>
  <c r="E27" i="19"/>
  <c r="F27" i="19"/>
  <c r="G35" i="19"/>
  <c r="D40" i="19"/>
  <c r="D45" i="19" s="1"/>
  <c r="F35" i="19"/>
  <c r="E35" i="19"/>
  <c r="H35" i="19" s="1"/>
  <c r="F14" i="19"/>
  <c r="D19" i="19"/>
  <c r="G14" i="19"/>
  <c r="L14" i="19" s="1"/>
  <c r="E14" i="19"/>
  <c r="H14" i="19" s="1"/>
  <c r="D23" i="19"/>
  <c r="D28" i="19" s="1"/>
  <c r="G18" i="19"/>
  <c r="E18" i="19"/>
  <c r="H18" i="19" s="1"/>
  <c r="F18" i="19"/>
  <c r="D36" i="19"/>
  <c r="G31" i="19"/>
  <c r="L31" i="19" s="1"/>
  <c r="E31" i="19"/>
  <c r="F31" i="19"/>
  <c r="I18" i="19" l="1"/>
  <c r="I35" i="19"/>
  <c r="K18" i="19"/>
  <c r="J18" i="19"/>
  <c r="L18" i="19"/>
  <c r="Z18" i="16"/>
  <c r="J27" i="19"/>
  <c r="L27" i="19"/>
  <c r="K22" i="19"/>
  <c r="J22" i="19"/>
  <c r="L22" i="19"/>
  <c r="T28" i="16"/>
  <c r="K14" i="19"/>
  <c r="J14" i="19"/>
  <c r="I22" i="19"/>
  <c r="I14" i="19"/>
  <c r="J35" i="19"/>
  <c r="K35" i="19"/>
  <c r="L35" i="19"/>
  <c r="E24" i="18"/>
  <c r="H24" i="18" s="1"/>
  <c r="I16" i="14"/>
  <c r="E21" i="12"/>
  <c r="H21" i="12" s="1"/>
  <c r="D41" i="18"/>
  <c r="D46" i="18" s="1"/>
  <c r="G36" i="18"/>
  <c r="F36" i="18"/>
  <c r="E36" i="18"/>
  <c r="L31" i="18"/>
  <c r="AB12" i="16"/>
  <c r="M25" i="16"/>
  <c r="AC13" i="16"/>
  <c r="G23" i="19"/>
  <c r="W23" i="16"/>
  <c r="G40" i="19"/>
  <c r="AF8" i="16"/>
  <c r="H35" i="18"/>
  <c r="E40" i="18"/>
  <c r="I35" i="18"/>
  <c r="F40" i="18"/>
  <c r="AB17" i="16"/>
  <c r="L32" i="18"/>
  <c r="I19" i="18"/>
  <c r="F24" i="18"/>
  <c r="K24" i="18" s="1"/>
  <c r="V27" i="16"/>
  <c r="K19" i="18"/>
  <c r="J19" i="18"/>
  <c r="L19" i="18"/>
  <c r="H23" i="18"/>
  <c r="L24" i="18"/>
  <c r="AE7" i="16"/>
  <c r="K35" i="18"/>
  <c r="J35" i="18"/>
  <c r="L35" i="18"/>
  <c r="G40" i="18"/>
  <c r="D50" i="18"/>
  <c r="G45" i="18"/>
  <c r="E45" i="18"/>
  <c r="H45" i="18" s="1"/>
  <c r="L23" i="18"/>
  <c r="K23" i="18"/>
  <c r="J23" i="18"/>
  <c r="Y22" i="16"/>
  <c r="J28" i="18"/>
  <c r="L28" i="18"/>
  <c r="D38" i="18"/>
  <c r="G33" i="18"/>
  <c r="E33" i="18"/>
  <c r="F33" i="18"/>
  <c r="G37" i="18"/>
  <c r="D42" i="18"/>
  <c r="D47" i="18" s="1"/>
  <c r="E37" i="18"/>
  <c r="F37" i="18"/>
  <c r="E29" i="18"/>
  <c r="D34" i="18"/>
  <c r="G29" i="18"/>
  <c r="F29" i="18"/>
  <c r="E21" i="14"/>
  <c r="H21" i="14" s="1"/>
  <c r="E25" i="12"/>
  <c r="E25" i="14"/>
  <c r="F25" i="12"/>
  <c r="F25" i="14"/>
  <c r="H20" i="14"/>
  <c r="I8" i="14"/>
  <c r="D14" i="14"/>
  <c r="F14" i="1"/>
  <c r="D19" i="1"/>
  <c r="D19" i="12" s="1"/>
  <c r="G14" i="1"/>
  <c r="E14" i="1"/>
  <c r="L57" i="12"/>
  <c r="G9" i="12"/>
  <c r="G9" i="14"/>
  <c r="J9" i="1"/>
  <c r="L9" i="1"/>
  <c r="K9" i="1"/>
  <c r="H8" i="14"/>
  <c r="L21" i="12"/>
  <c r="D22" i="14"/>
  <c r="D27" i="1"/>
  <c r="D27" i="12" s="1"/>
  <c r="E17" i="12"/>
  <c r="E17" i="14"/>
  <c r="H17" i="14" s="1"/>
  <c r="H17" i="1"/>
  <c r="I21" i="1"/>
  <c r="L21" i="1"/>
  <c r="K21" i="1"/>
  <c r="J21" i="1"/>
  <c r="K16" i="14"/>
  <c r="J16" i="14"/>
  <c r="U11" i="16"/>
  <c r="L16" i="14"/>
  <c r="G21" i="14"/>
  <c r="F13" i="12"/>
  <c r="F13" i="14"/>
  <c r="I13" i="1"/>
  <c r="G13" i="12"/>
  <c r="G13" i="14"/>
  <c r="J13" i="1"/>
  <c r="L13" i="1"/>
  <c r="K13" i="1"/>
  <c r="O21" i="16"/>
  <c r="K8" i="14"/>
  <c r="L8" i="14"/>
  <c r="J8" i="14"/>
  <c r="I12" i="14"/>
  <c r="K12" i="12"/>
  <c r="L12" i="12"/>
  <c r="J12" i="12"/>
  <c r="D26" i="14"/>
  <c r="G26" i="1"/>
  <c r="E26" i="1"/>
  <c r="D31" i="1"/>
  <c r="D31" i="12" s="1"/>
  <c r="F26" i="1"/>
  <c r="H21" i="1"/>
  <c r="E22" i="1"/>
  <c r="I20" i="12"/>
  <c r="I20" i="14"/>
  <c r="D30" i="14"/>
  <c r="G30" i="1"/>
  <c r="E30" i="1"/>
  <c r="D35" i="1"/>
  <c r="D35" i="12" s="1"/>
  <c r="F30" i="1"/>
  <c r="G25" i="12"/>
  <c r="G25" i="14"/>
  <c r="L25" i="1"/>
  <c r="J25" i="1"/>
  <c r="I8" i="12"/>
  <c r="F9" i="12"/>
  <c r="F9" i="14"/>
  <c r="I9" i="1"/>
  <c r="E9" i="12"/>
  <c r="E9" i="14"/>
  <c r="H9" i="1"/>
  <c r="H8" i="12"/>
  <c r="L20" i="14"/>
  <c r="K20" i="14"/>
  <c r="J20" i="14"/>
  <c r="F17" i="12"/>
  <c r="F17" i="14"/>
  <c r="I17" i="1"/>
  <c r="G17" i="12"/>
  <c r="G22" i="12" s="1"/>
  <c r="G17" i="14"/>
  <c r="J17" i="1"/>
  <c r="L17" i="1"/>
  <c r="K17" i="1"/>
  <c r="G22" i="1"/>
  <c r="I16" i="12"/>
  <c r="F21" i="12"/>
  <c r="J16" i="12"/>
  <c r="K16" i="12"/>
  <c r="L16" i="12"/>
  <c r="D18" i="14"/>
  <c r="F18" i="1"/>
  <c r="D23" i="1"/>
  <c r="D23" i="12" s="1"/>
  <c r="G18" i="1"/>
  <c r="G23" i="1" s="1"/>
  <c r="E18" i="1"/>
  <c r="E13" i="12"/>
  <c r="H13" i="12" s="1"/>
  <c r="E13" i="14"/>
  <c r="H13" i="14" s="1"/>
  <c r="H13" i="1"/>
  <c r="J8" i="12"/>
  <c r="K8" i="12"/>
  <c r="L8" i="12"/>
  <c r="J20" i="12"/>
  <c r="K20" i="12"/>
  <c r="L20" i="12"/>
  <c r="I12" i="12"/>
  <c r="R16" i="16"/>
  <c r="L12" i="14"/>
  <c r="K12" i="14"/>
  <c r="J12" i="14"/>
  <c r="F21" i="14"/>
  <c r="G19" i="19"/>
  <c r="E19" i="19"/>
  <c r="H19" i="19" s="1"/>
  <c r="D24" i="19"/>
  <c r="D29" i="19" s="1"/>
  <c r="F19" i="19"/>
  <c r="E40" i="19"/>
  <c r="H40" i="19" s="1"/>
  <c r="D50" i="19"/>
  <c r="E45" i="19"/>
  <c r="H45" i="19" s="1"/>
  <c r="G45" i="19"/>
  <c r="F36" i="19"/>
  <c r="D41" i="19"/>
  <c r="D46" i="19" s="1"/>
  <c r="G36" i="19"/>
  <c r="E36" i="19"/>
  <c r="H36" i="19" s="1"/>
  <c r="E23" i="19"/>
  <c r="H23" i="19" s="1"/>
  <c r="D33" i="19"/>
  <c r="G28" i="19"/>
  <c r="E28" i="19"/>
  <c r="F28" i="19"/>
  <c r="F40" i="19"/>
  <c r="D37" i="19"/>
  <c r="F32" i="19"/>
  <c r="G32" i="19"/>
  <c r="E32" i="19"/>
  <c r="F23" i="19"/>
  <c r="J24" i="18" l="1"/>
  <c r="I23" i="19"/>
  <c r="I36" i="19"/>
  <c r="Z23" i="16"/>
  <c r="J28" i="19"/>
  <c r="L28" i="19"/>
  <c r="AF13" i="16"/>
  <c r="K36" i="19"/>
  <c r="J36" i="19"/>
  <c r="L36" i="19"/>
  <c r="I40" i="19"/>
  <c r="J23" i="19"/>
  <c r="K23" i="19"/>
  <c r="L23" i="19"/>
  <c r="AC18" i="16"/>
  <c r="L32" i="19"/>
  <c r="J19" i="19"/>
  <c r="K19" i="19"/>
  <c r="L19" i="19"/>
  <c r="J45" i="19"/>
  <c r="L45" i="19"/>
  <c r="I19" i="19"/>
  <c r="K40" i="19"/>
  <c r="J40" i="19"/>
  <c r="L40" i="19"/>
  <c r="J21" i="12"/>
  <c r="I40" i="18"/>
  <c r="G41" i="19"/>
  <c r="H36" i="18"/>
  <c r="E41" i="18"/>
  <c r="AE12" i="16"/>
  <c r="L36" i="18"/>
  <c r="J36" i="18"/>
  <c r="K36" i="18"/>
  <c r="G41" i="18"/>
  <c r="I36" i="18"/>
  <c r="F41" i="18"/>
  <c r="E46" i="18"/>
  <c r="H46" i="18" s="1"/>
  <c r="D51" i="18"/>
  <c r="G46" i="18"/>
  <c r="G50" i="19"/>
  <c r="AI8" i="16"/>
  <c r="G24" i="19"/>
  <c r="W28" i="16"/>
  <c r="Y27" i="16"/>
  <c r="L29" i="18"/>
  <c r="J29" i="18"/>
  <c r="H37" i="18"/>
  <c r="E42" i="18"/>
  <c r="AE17" i="16"/>
  <c r="J37" i="18"/>
  <c r="L37" i="18"/>
  <c r="K37" i="18"/>
  <c r="G38" i="18"/>
  <c r="D43" i="18"/>
  <c r="D48" i="18" s="1"/>
  <c r="F38" i="18"/>
  <c r="E38" i="18"/>
  <c r="I24" i="18"/>
  <c r="H40" i="18"/>
  <c r="E50" i="18"/>
  <c r="H50" i="18" s="1"/>
  <c r="G34" i="18"/>
  <c r="E34" i="18"/>
  <c r="D39" i="18"/>
  <c r="F34" i="18"/>
  <c r="I37" i="18"/>
  <c r="F42" i="18"/>
  <c r="D52" i="18"/>
  <c r="G47" i="18"/>
  <c r="E47" i="18"/>
  <c r="H47" i="18" s="1"/>
  <c r="AB22" i="16"/>
  <c r="L33" i="18"/>
  <c r="L45" i="18"/>
  <c r="AH7" i="16"/>
  <c r="J45" i="18"/>
  <c r="K40" i="18"/>
  <c r="J40" i="18"/>
  <c r="G50" i="18"/>
  <c r="L40" i="18"/>
  <c r="G42" i="18"/>
  <c r="E22" i="14"/>
  <c r="H22" i="14" s="1"/>
  <c r="L23" i="1"/>
  <c r="L22" i="12"/>
  <c r="I21" i="14"/>
  <c r="E18" i="12"/>
  <c r="H18" i="12" s="1"/>
  <c r="E18" i="14"/>
  <c r="H18" i="14" s="1"/>
  <c r="H18" i="1"/>
  <c r="E23" i="1"/>
  <c r="D23" i="14"/>
  <c r="D28" i="1"/>
  <c r="D28" i="12" s="1"/>
  <c r="I21" i="12"/>
  <c r="L22" i="1"/>
  <c r="J22" i="1"/>
  <c r="K22" i="1"/>
  <c r="K17" i="14"/>
  <c r="J17" i="14"/>
  <c r="U16" i="16"/>
  <c r="L17" i="14"/>
  <c r="G22" i="14"/>
  <c r="I17" i="12"/>
  <c r="F22" i="12"/>
  <c r="H9" i="12"/>
  <c r="I9" i="12"/>
  <c r="J25" i="12"/>
  <c r="L25" i="12"/>
  <c r="D35" i="14"/>
  <c r="F35" i="1"/>
  <c r="G35" i="1"/>
  <c r="E35" i="1"/>
  <c r="D40" i="1"/>
  <c r="D40" i="12" s="1"/>
  <c r="G30" i="12"/>
  <c r="G30" i="14"/>
  <c r="L30" i="1"/>
  <c r="H22" i="1"/>
  <c r="D31" i="14"/>
  <c r="F31" i="1"/>
  <c r="G31" i="1"/>
  <c r="E31" i="1"/>
  <c r="D36" i="1"/>
  <c r="D36" i="12" s="1"/>
  <c r="G26" i="12"/>
  <c r="G26" i="14"/>
  <c r="L26" i="1"/>
  <c r="J26" i="1"/>
  <c r="R21" i="16"/>
  <c r="L13" i="14"/>
  <c r="K13" i="14"/>
  <c r="J13" i="14"/>
  <c r="I13" i="12"/>
  <c r="H17" i="12"/>
  <c r="E22" i="12"/>
  <c r="K21" i="12"/>
  <c r="J9" i="12"/>
  <c r="K9" i="12"/>
  <c r="L9" i="12"/>
  <c r="G14" i="12"/>
  <c r="G14" i="14"/>
  <c r="K14" i="1"/>
  <c r="J14" i="1"/>
  <c r="L14" i="1"/>
  <c r="F14" i="12"/>
  <c r="F14" i="14"/>
  <c r="I14" i="1"/>
  <c r="I22" i="1"/>
  <c r="G18" i="12"/>
  <c r="G18" i="14"/>
  <c r="K18" i="1"/>
  <c r="J18" i="1"/>
  <c r="L18" i="1"/>
  <c r="F18" i="12"/>
  <c r="F18" i="14"/>
  <c r="I18" i="14" s="1"/>
  <c r="I18" i="1"/>
  <c r="F23" i="1"/>
  <c r="K23" i="1" s="1"/>
  <c r="K17" i="12"/>
  <c r="L17" i="12"/>
  <c r="J17" i="12"/>
  <c r="I17" i="14"/>
  <c r="F22" i="14"/>
  <c r="H9" i="14"/>
  <c r="I9" i="14"/>
  <c r="X6" i="16"/>
  <c r="L25" i="14"/>
  <c r="J25" i="14"/>
  <c r="F30" i="12"/>
  <c r="F30" i="14"/>
  <c r="E30" i="12"/>
  <c r="E30" i="14"/>
  <c r="F26" i="12"/>
  <c r="F26" i="14"/>
  <c r="E26" i="12"/>
  <c r="E26" i="14"/>
  <c r="J13" i="12"/>
  <c r="K13" i="12"/>
  <c r="L13" i="12"/>
  <c r="I13" i="14"/>
  <c r="K21" i="14"/>
  <c r="L21" i="14"/>
  <c r="J21" i="14"/>
  <c r="D27" i="14"/>
  <c r="F27" i="1"/>
  <c r="G27" i="1"/>
  <c r="E27" i="1"/>
  <c r="D32" i="1"/>
  <c r="D32" i="12" s="1"/>
  <c r="O26" i="16"/>
  <c r="L9" i="14"/>
  <c r="K9" i="14"/>
  <c r="J9" i="14"/>
  <c r="E14" i="12"/>
  <c r="H14" i="12" s="1"/>
  <c r="E14" i="14"/>
  <c r="H14" i="14" s="1"/>
  <c r="H14" i="1"/>
  <c r="D19" i="14"/>
  <c r="G19" i="1"/>
  <c r="E19" i="1"/>
  <c r="F19" i="1"/>
  <c r="D24" i="1"/>
  <c r="D24" i="12" s="1"/>
  <c r="D42" i="19"/>
  <c r="D47" i="19" s="1"/>
  <c r="F37" i="19"/>
  <c r="G37" i="19"/>
  <c r="E37" i="19"/>
  <c r="H37" i="19" s="1"/>
  <c r="D38" i="19"/>
  <c r="F33" i="19"/>
  <c r="G33" i="19"/>
  <c r="L33" i="19" s="1"/>
  <c r="E33" i="19"/>
  <c r="F41" i="19"/>
  <c r="E50" i="19"/>
  <c r="H50" i="19" s="1"/>
  <c r="F24" i="19"/>
  <c r="E24" i="19"/>
  <c r="H24" i="19" s="1"/>
  <c r="E41" i="19"/>
  <c r="H41" i="19" s="1"/>
  <c r="E46" i="19"/>
  <c r="H46" i="19" s="1"/>
  <c r="D51" i="19"/>
  <c r="G46" i="19"/>
  <c r="G29" i="19"/>
  <c r="E29" i="19"/>
  <c r="D34" i="19"/>
  <c r="F29" i="19"/>
  <c r="I24" i="19" l="1"/>
  <c r="I37" i="19"/>
  <c r="AI13" i="16"/>
  <c r="J46" i="19"/>
  <c r="L46" i="19"/>
  <c r="AL8" i="16"/>
  <c r="J50" i="19"/>
  <c r="L50" i="19"/>
  <c r="Q37" i="16" s="1"/>
  <c r="K24" i="19"/>
  <c r="J24" i="19"/>
  <c r="L24" i="19"/>
  <c r="Z28" i="16"/>
  <c r="J29" i="19"/>
  <c r="L29" i="19"/>
  <c r="I41" i="19"/>
  <c r="K37" i="19"/>
  <c r="J37" i="19"/>
  <c r="L37" i="19"/>
  <c r="K41" i="19"/>
  <c r="J41" i="19"/>
  <c r="L41" i="19"/>
  <c r="I42" i="18"/>
  <c r="E23" i="14"/>
  <c r="H23" i="14" s="1"/>
  <c r="E23" i="12"/>
  <c r="H23" i="12" s="1"/>
  <c r="I41" i="18"/>
  <c r="J46" i="18"/>
  <c r="AH12" i="16"/>
  <c r="L46" i="18"/>
  <c r="H41" i="18"/>
  <c r="E51" i="18"/>
  <c r="H51" i="18" s="1"/>
  <c r="L41" i="18"/>
  <c r="J41" i="18"/>
  <c r="K41" i="18"/>
  <c r="G51" i="18"/>
  <c r="AC23" i="16"/>
  <c r="G42" i="19"/>
  <c r="AF18" i="16"/>
  <c r="L42" i="18"/>
  <c r="G52" i="18"/>
  <c r="J42" i="18"/>
  <c r="K42" i="18"/>
  <c r="AH17" i="16"/>
  <c r="L47" i="18"/>
  <c r="J47" i="18"/>
  <c r="H38" i="18"/>
  <c r="E43" i="18"/>
  <c r="G48" i="18"/>
  <c r="E48" i="18"/>
  <c r="H48" i="18" s="1"/>
  <c r="D53" i="18"/>
  <c r="E52" i="18"/>
  <c r="H52" i="18" s="1"/>
  <c r="H42" i="18"/>
  <c r="AK7" i="16"/>
  <c r="L50" i="18"/>
  <c r="P37" i="16" s="1"/>
  <c r="J50" i="18"/>
  <c r="D44" i="18"/>
  <c r="D49" i="18" s="1"/>
  <c r="F39" i="18"/>
  <c r="E39" i="18"/>
  <c r="G39" i="18"/>
  <c r="AB27" i="16"/>
  <c r="L34" i="18"/>
  <c r="I38" i="18"/>
  <c r="F43" i="18"/>
  <c r="I43" i="18" s="1"/>
  <c r="AE22" i="16"/>
  <c r="K38" i="18"/>
  <c r="J38" i="18"/>
  <c r="L38" i="18"/>
  <c r="G43" i="18"/>
  <c r="D24" i="14"/>
  <c r="D29" i="1"/>
  <c r="D29" i="12" s="1"/>
  <c r="E19" i="12"/>
  <c r="H19" i="12" s="1"/>
  <c r="E19" i="14"/>
  <c r="H19" i="14" s="1"/>
  <c r="H19" i="1"/>
  <c r="E24" i="1"/>
  <c r="D32" i="14"/>
  <c r="G32" i="1"/>
  <c r="E32" i="1"/>
  <c r="D37" i="1"/>
  <c r="D37" i="12" s="1"/>
  <c r="F32" i="1"/>
  <c r="G27" i="12"/>
  <c r="G27" i="14"/>
  <c r="L27" i="1"/>
  <c r="J27" i="1"/>
  <c r="I22" i="14"/>
  <c r="I18" i="12"/>
  <c r="F23" i="12"/>
  <c r="U21" i="16"/>
  <c r="K18" i="14"/>
  <c r="J18" i="14"/>
  <c r="L18" i="14"/>
  <c r="G23" i="14"/>
  <c r="I14" i="14"/>
  <c r="J14" i="12"/>
  <c r="L14" i="12"/>
  <c r="K14" i="12"/>
  <c r="H22" i="12"/>
  <c r="J26" i="12"/>
  <c r="L26" i="12"/>
  <c r="E31" i="12"/>
  <c r="E31" i="14"/>
  <c r="F31" i="14"/>
  <c r="F31" i="12"/>
  <c r="L30" i="12"/>
  <c r="E35" i="12"/>
  <c r="E35" i="14"/>
  <c r="H35" i="1"/>
  <c r="E40" i="1"/>
  <c r="F35" i="14"/>
  <c r="F35" i="12"/>
  <c r="I35" i="1"/>
  <c r="F40" i="1"/>
  <c r="I22" i="12"/>
  <c r="K22" i="14"/>
  <c r="J22" i="14"/>
  <c r="L22" i="14"/>
  <c r="F19" i="12"/>
  <c r="F19" i="14"/>
  <c r="I19" i="1"/>
  <c r="F24" i="1"/>
  <c r="G19" i="12"/>
  <c r="G24" i="12" s="1"/>
  <c r="G19" i="14"/>
  <c r="J19" i="1"/>
  <c r="L19" i="1"/>
  <c r="K19" i="1"/>
  <c r="G24" i="1"/>
  <c r="E27" i="12"/>
  <c r="E27" i="14"/>
  <c r="F27" i="12"/>
  <c r="F27" i="14"/>
  <c r="I23" i="1"/>
  <c r="J18" i="12"/>
  <c r="K18" i="12"/>
  <c r="L18" i="12"/>
  <c r="G23" i="12"/>
  <c r="I14" i="12"/>
  <c r="R26" i="16"/>
  <c r="J14" i="14"/>
  <c r="K14" i="14"/>
  <c r="L14" i="14"/>
  <c r="J26" i="14"/>
  <c r="X11" i="16"/>
  <c r="L26" i="14"/>
  <c r="D36" i="14"/>
  <c r="G36" i="1"/>
  <c r="E36" i="1"/>
  <c r="D41" i="1"/>
  <c r="D41" i="12" s="1"/>
  <c r="F36" i="1"/>
  <c r="G31" i="12"/>
  <c r="L31" i="12" s="1"/>
  <c r="G31" i="14"/>
  <c r="L31" i="1"/>
  <c r="AA6" i="16"/>
  <c r="L30" i="14"/>
  <c r="D40" i="14"/>
  <c r="D45" i="1"/>
  <c r="G35" i="12"/>
  <c r="G35" i="14"/>
  <c r="J35" i="1"/>
  <c r="L35" i="1"/>
  <c r="K35" i="1"/>
  <c r="G40" i="1"/>
  <c r="D28" i="14"/>
  <c r="G28" i="1"/>
  <c r="E28" i="1"/>
  <c r="D33" i="1"/>
  <c r="D33" i="12" s="1"/>
  <c r="F28" i="1"/>
  <c r="H23" i="1"/>
  <c r="J22" i="12"/>
  <c r="K22" i="12"/>
  <c r="F23" i="14"/>
  <c r="J23" i="1"/>
  <c r="D39" i="19"/>
  <c r="G34" i="19"/>
  <c r="L34" i="19" s="1"/>
  <c r="E34" i="19"/>
  <c r="F34" i="19"/>
  <c r="E51" i="19"/>
  <c r="H51" i="19" s="1"/>
  <c r="G38" i="19"/>
  <c r="E38" i="19"/>
  <c r="H38" i="19" s="1"/>
  <c r="D43" i="19"/>
  <c r="D48" i="19" s="1"/>
  <c r="F38" i="19"/>
  <c r="G47" i="19"/>
  <c r="D52" i="19"/>
  <c r="E47" i="19"/>
  <c r="H47" i="19" s="1"/>
  <c r="G51" i="19"/>
  <c r="E42" i="19"/>
  <c r="H42" i="19" s="1"/>
  <c r="F42" i="19"/>
  <c r="D45" i="12" l="1"/>
  <c r="D45" i="14"/>
  <c r="I38" i="19"/>
  <c r="J47" i="19"/>
  <c r="L47" i="19"/>
  <c r="AL13" i="16"/>
  <c r="J51" i="19"/>
  <c r="L51" i="19"/>
  <c r="Q38" i="16" s="1"/>
  <c r="I42" i="19"/>
  <c r="K42" i="19"/>
  <c r="J42" i="19"/>
  <c r="L42" i="19"/>
  <c r="K38" i="19"/>
  <c r="J38" i="19"/>
  <c r="L38" i="19"/>
  <c r="I40" i="1"/>
  <c r="E24" i="14"/>
  <c r="H24" i="14" s="1"/>
  <c r="E24" i="12"/>
  <c r="J24" i="12" s="1"/>
  <c r="I19" i="12"/>
  <c r="L51" i="18"/>
  <c r="P38" i="16" s="1"/>
  <c r="AK12" i="16"/>
  <c r="J51" i="18"/>
  <c r="G43" i="19"/>
  <c r="AF23" i="16"/>
  <c r="AC28" i="16"/>
  <c r="G52" i="19"/>
  <c r="AI18" i="16"/>
  <c r="G53" i="18"/>
  <c r="J43" i="18"/>
  <c r="K43" i="18"/>
  <c r="L43" i="18"/>
  <c r="H39" i="18"/>
  <c r="E44" i="18"/>
  <c r="G49" i="18"/>
  <c r="D54" i="18"/>
  <c r="E49" i="18"/>
  <c r="H49" i="18" s="1"/>
  <c r="AH22" i="16"/>
  <c r="L48" i="18"/>
  <c r="J48" i="18"/>
  <c r="AK17" i="16"/>
  <c r="L52" i="18"/>
  <c r="P39" i="16" s="1"/>
  <c r="J52" i="18"/>
  <c r="AE27" i="16"/>
  <c r="J39" i="18"/>
  <c r="L39" i="18"/>
  <c r="K39" i="18"/>
  <c r="G44" i="18"/>
  <c r="I39" i="18"/>
  <c r="F44" i="18"/>
  <c r="E53" i="18"/>
  <c r="H53" i="18" s="1"/>
  <c r="H43" i="18"/>
  <c r="I23" i="14"/>
  <c r="D33" i="14"/>
  <c r="F33" i="1"/>
  <c r="G33" i="1"/>
  <c r="E33" i="1"/>
  <c r="D38" i="1"/>
  <c r="D38" i="12" s="1"/>
  <c r="G28" i="12"/>
  <c r="G28" i="14"/>
  <c r="L28" i="1"/>
  <c r="J28" i="1"/>
  <c r="K35" i="12"/>
  <c r="L35" i="12"/>
  <c r="J35" i="12"/>
  <c r="D41" i="14"/>
  <c r="D46" i="1"/>
  <c r="G36" i="12"/>
  <c r="G41" i="12" s="1"/>
  <c r="G36" i="14"/>
  <c r="G41" i="14" s="1"/>
  <c r="K36" i="1"/>
  <c r="J36" i="1"/>
  <c r="L36" i="1"/>
  <c r="G41" i="1"/>
  <c r="K24" i="1"/>
  <c r="L24" i="1"/>
  <c r="J24" i="1"/>
  <c r="U26" i="16"/>
  <c r="L19" i="14"/>
  <c r="J19" i="14"/>
  <c r="K19" i="14"/>
  <c r="G24" i="14"/>
  <c r="I24" i="1"/>
  <c r="I19" i="14"/>
  <c r="F24" i="14"/>
  <c r="I35" i="14"/>
  <c r="F40" i="14"/>
  <c r="H35" i="12"/>
  <c r="E40" i="12"/>
  <c r="L23" i="14"/>
  <c r="K23" i="14"/>
  <c r="J23" i="14"/>
  <c r="J27" i="12"/>
  <c r="L27" i="12"/>
  <c r="D37" i="14"/>
  <c r="F37" i="1"/>
  <c r="G37" i="1"/>
  <c r="E37" i="1"/>
  <c r="D42" i="1"/>
  <c r="D42" i="12" s="1"/>
  <c r="G32" i="12"/>
  <c r="L32" i="12" s="1"/>
  <c r="G32" i="14"/>
  <c r="L32" i="1"/>
  <c r="H24" i="1"/>
  <c r="D29" i="14"/>
  <c r="F29" i="1"/>
  <c r="G29" i="1"/>
  <c r="E29" i="1"/>
  <c r="D34" i="1"/>
  <c r="D34" i="12" s="1"/>
  <c r="F24" i="12"/>
  <c r="K24" i="12" s="1"/>
  <c r="F28" i="12"/>
  <c r="F28" i="14"/>
  <c r="E28" i="12"/>
  <c r="E28" i="14"/>
  <c r="K40" i="1"/>
  <c r="J40" i="1"/>
  <c r="L40" i="1"/>
  <c r="AD6" i="16"/>
  <c r="L35" i="14"/>
  <c r="J35" i="14"/>
  <c r="K35" i="14"/>
  <c r="E45" i="1"/>
  <c r="E50" i="1" s="1"/>
  <c r="H50" i="1" s="1"/>
  <c r="G45" i="1"/>
  <c r="D50" i="1"/>
  <c r="D50" i="12" s="1"/>
  <c r="G40" i="14"/>
  <c r="L31" i="14"/>
  <c r="AA11" i="16"/>
  <c r="F36" i="12"/>
  <c r="F36" i="14"/>
  <c r="I36" i="1"/>
  <c r="F41" i="1"/>
  <c r="E36" i="12"/>
  <c r="E36" i="14"/>
  <c r="H36" i="1"/>
  <c r="E41" i="1"/>
  <c r="L24" i="12"/>
  <c r="L23" i="12"/>
  <c r="J23" i="12"/>
  <c r="K23" i="12"/>
  <c r="J19" i="12"/>
  <c r="K19" i="12"/>
  <c r="L19" i="12"/>
  <c r="I35" i="12"/>
  <c r="F40" i="12"/>
  <c r="H40" i="1"/>
  <c r="H35" i="14"/>
  <c r="E40" i="14"/>
  <c r="G40" i="12"/>
  <c r="I23" i="12"/>
  <c r="J27" i="14"/>
  <c r="L27" i="14"/>
  <c r="X16" i="16"/>
  <c r="F32" i="12"/>
  <c r="F32" i="14"/>
  <c r="E32" i="12"/>
  <c r="E32" i="14"/>
  <c r="E52" i="19"/>
  <c r="H52" i="19" s="1"/>
  <c r="G48" i="19"/>
  <c r="D53" i="19"/>
  <c r="E48" i="19"/>
  <c r="H48" i="19" s="1"/>
  <c r="F43" i="19"/>
  <c r="E43" i="19"/>
  <c r="H43" i="19" s="1"/>
  <c r="D44" i="19"/>
  <c r="D49" i="19" s="1"/>
  <c r="F39" i="19"/>
  <c r="G39" i="19"/>
  <c r="E39" i="19"/>
  <c r="H39" i="19" s="1"/>
  <c r="D46" i="12" l="1"/>
  <c r="D46" i="14"/>
  <c r="I39" i="19"/>
  <c r="I43" i="19"/>
  <c r="J43" i="19"/>
  <c r="K43" i="19"/>
  <c r="L43" i="19"/>
  <c r="AL18" i="16"/>
  <c r="J52" i="19"/>
  <c r="L52" i="19"/>
  <c r="Q39" i="16" s="1"/>
  <c r="J48" i="19"/>
  <c r="L48" i="19"/>
  <c r="AF28" i="16"/>
  <c r="J39" i="19"/>
  <c r="K39" i="19"/>
  <c r="L39" i="19"/>
  <c r="I44" i="18"/>
  <c r="I40" i="12"/>
  <c r="H24" i="12"/>
  <c r="G53" i="19"/>
  <c r="AI23" i="16"/>
  <c r="J44" i="18"/>
  <c r="K44" i="18"/>
  <c r="L44" i="18"/>
  <c r="H44" i="18"/>
  <c r="E54" i="18"/>
  <c r="H54" i="18" s="1"/>
  <c r="G54" i="18"/>
  <c r="AH27" i="16"/>
  <c r="L49" i="18"/>
  <c r="J49" i="18"/>
  <c r="AK22" i="16"/>
  <c r="L53" i="18"/>
  <c r="P40" i="16" s="1"/>
  <c r="J53" i="18"/>
  <c r="H40" i="14"/>
  <c r="L40" i="12"/>
  <c r="J40" i="12"/>
  <c r="K40" i="12"/>
  <c r="H41" i="1"/>
  <c r="H36" i="14"/>
  <c r="E41" i="14"/>
  <c r="J41" i="14" s="1"/>
  <c r="I41" i="1"/>
  <c r="I36" i="14"/>
  <c r="F41" i="14"/>
  <c r="L41" i="14"/>
  <c r="D50" i="14"/>
  <c r="M37" i="16"/>
  <c r="E45" i="12"/>
  <c r="H45" i="12" s="1"/>
  <c r="E45" i="14"/>
  <c r="H45" i="14" s="1"/>
  <c r="H45" i="1"/>
  <c r="D34" i="14"/>
  <c r="G34" i="1"/>
  <c r="E34" i="1"/>
  <c r="D39" i="1"/>
  <c r="D39" i="12" s="1"/>
  <c r="F34" i="1"/>
  <c r="G29" i="12"/>
  <c r="G29" i="14"/>
  <c r="L29" i="1"/>
  <c r="J29" i="1"/>
  <c r="AA16" i="16"/>
  <c r="L32" i="14"/>
  <c r="D42" i="14"/>
  <c r="D47" i="1"/>
  <c r="G37" i="12"/>
  <c r="G42" i="12" s="1"/>
  <c r="G37" i="14"/>
  <c r="J37" i="1"/>
  <c r="L37" i="1"/>
  <c r="K37" i="1"/>
  <c r="G42" i="1"/>
  <c r="H40" i="12"/>
  <c r="I40" i="14"/>
  <c r="I24" i="14"/>
  <c r="L24" i="14"/>
  <c r="K24" i="14"/>
  <c r="J24" i="14"/>
  <c r="L41" i="1"/>
  <c r="J41" i="1"/>
  <c r="K41" i="1"/>
  <c r="L36" i="14"/>
  <c r="J36" i="14"/>
  <c r="K36" i="14"/>
  <c r="AD11" i="16"/>
  <c r="G46" i="1"/>
  <c r="G51" i="1" s="1"/>
  <c r="D51" i="1"/>
  <c r="D51" i="12" s="1"/>
  <c r="E46" i="1"/>
  <c r="E51" i="1" s="1"/>
  <c r="H51" i="1" s="1"/>
  <c r="X21" i="16"/>
  <c r="L28" i="14"/>
  <c r="J28" i="14"/>
  <c r="D38" i="14"/>
  <c r="G38" i="1"/>
  <c r="E38" i="1"/>
  <c r="D43" i="1"/>
  <c r="D43" i="12" s="1"/>
  <c r="F38" i="1"/>
  <c r="G33" i="12"/>
  <c r="G33" i="14"/>
  <c r="L33" i="1"/>
  <c r="L41" i="12"/>
  <c r="H36" i="12"/>
  <c r="E41" i="12"/>
  <c r="I36" i="12"/>
  <c r="F41" i="12"/>
  <c r="J40" i="14"/>
  <c r="K40" i="14"/>
  <c r="L40" i="14"/>
  <c r="G45" i="12"/>
  <c r="G45" i="14"/>
  <c r="J45" i="1"/>
  <c r="L45" i="1"/>
  <c r="G50" i="1"/>
  <c r="I24" i="12"/>
  <c r="E29" i="12"/>
  <c r="E29" i="14"/>
  <c r="F29" i="12"/>
  <c r="F29" i="14"/>
  <c r="E37" i="12"/>
  <c r="E37" i="14"/>
  <c r="H37" i="1"/>
  <c r="E42" i="1"/>
  <c r="F37" i="14"/>
  <c r="F37" i="12"/>
  <c r="I37" i="1"/>
  <c r="F42" i="1"/>
  <c r="J36" i="12"/>
  <c r="K36" i="12"/>
  <c r="L36" i="12"/>
  <c r="L28" i="12"/>
  <c r="J28" i="12"/>
  <c r="E33" i="12"/>
  <c r="E33" i="14"/>
  <c r="F33" i="14"/>
  <c r="F33" i="12"/>
  <c r="G44" i="19"/>
  <c r="E44" i="19"/>
  <c r="H44" i="19" s="1"/>
  <c r="F44" i="19"/>
  <c r="E53" i="19"/>
  <c r="H53" i="19" s="1"/>
  <c r="D54" i="19"/>
  <c r="G49" i="19"/>
  <c r="E49" i="19"/>
  <c r="H49" i="19" s="1"/>
  <c r="D47" i="12" l="1"/>
  <c r="D47" i="14"/>
  <c r="I44" i="19"/>
  <c r="K44" i="19"/>
  <c r="J44" i="19"/>
  <c r="L44" i="19"/>
  <c r="AI28" i="16"/>
  <c r="J49" i="19"/>
  <c r="L49" i="19"/>
  <c r="AL23" i="16"/>
  <c r="J53" i="19"/>
  <c r="L53" i="19"/>
  <c r="Q40" i="16" s="1"/>
  <c r="I41" i="12"/>
  <c r="E50" i="12"/>
  <c r="H50" i="12" s="1"/>
  <c r="I41" i="14"/>
  <c r="L54" i="18"/>
  <c r="P41" i="16" s="1"/>
  <c r="AK27" i="16"/>
  <c r="J54" i="18"/>
  <c r="I42" i="1"/>
  <c r="K41" i="14"/>
  <c r="L51" i="1"/>
  <c r="N38" i="16" s="1"/>
  <c r="J51" i="1"/>
  <c r="L42" i="12"/>
  <c r="I37" i="14"/>
  <c r="F42" i="14"/>
  <c r="H37" i="12"/>
  <c r="E42" i="12"/>
  <c r="AG6" i="16"/>
  <c r="J45" i="14"/>
  <c r="L45" i="14"/>
  <c r="H41" i="12"/>
  <c r="J41" i="12"/>
  <c r="K41" i="12"/>
  <c r="L33" i="12"/>
  <c r="D43" i="14"/>
  <c r="D48" i="1"/>
  <c r="G38" i="12"/>
  <c r="G43" i="12" s="1"/>
  <c r="G38" i="14"/>
  <c r="G43" i="14" s="1"/>
  <c r="K38" i="1"/>
  <c r="J38" i="1"/>
  <c r="L38" i="1"/>
  <c r="G43" i="1"/>
  <c r="D51" i="14"/>
  <c r="M38" i="16"/>
  <c r="J37" i="12"/>
  <c r="K37" i="12"/>
  <c r="L37" i="12"/>
  <c r="X26" i="16"/>
  <c r="J29" i="14"/>
  <c r="L29" i="14"/>
  <c r="F34" i="12"/>
  <c r="F34" i="14"/>
  <c r="E34" i="12"/>
  <c r="E34" i="14"/>
  <c r="H41" i="14"/>
  <c r="I37" i="12"/>
  <c r="F42" i="12"/>
  <c r="H42" i="1"/>
  <c r="H37" i="14"/>
  <c r="E42" i="14"/>
  <c r="L50" i="1"/>
  <c r="N37" i="16" s="1"/>
  <c r="J50" i="1"/>
  <c r="L45" i="12"/>
  <c r="J45" i="12"/>
  <c r="G50" i="14"/>
  <c r="AA21" i="16"/>
  <c r="L33" i="14"/>
  <c r="F38" i="12"/>
  <c r="F38" i="14"/>
  <c r="I38" i="1"/>
  <c r="F43" i="1"/>
  <c r="E38" i="12"/>
  <c r="E38" i="14"/>
  <c r="H38" i="1"/>
  <c r="E43" i="1"/>
  <c r="E46" i="14"/>
  <c r="H46" i="14" s="1"/>
  <c r="E46" i="12"/>
  <c r="H46" i="12" s="1"/>
  <c r="H46" i="1"/>
  <c r="G46" i="12"/>
  <c r="G46" i="14"/>
  <c r="L46" i="1"/>
  <c r="J46" i="1"/>
  <c r="K42" i="1"/>
  <c r="L42" i="1"/>
  <c r="J42" i="1"/>
  <c r="J37" i="14"/>
  <c r="L37" i="14"/>
  <c r="K37" i="14"/>
  <c r="AD16" i="16"/>
  <c r="E47" i="1"/>
  <c r="E52" i="1" s="1"/>
  <c r="H52" i="1" s="1"/>
  <c r="G47" i="1"/>
  <c r="D52" i="1"/>
  <c r="D52" i="12" s="1"/>
  <c r="G42" i="14"/>
  <c r="J29" i="12"/>
  <c r="L29" i="12"/>
  <c r="D39" i="14"/>
  <c r="F39" i="1"/>
  <c r="G39" i="1"/>
  <c r="E39" i="1"/>
  <c r="D44" i="1"/>
  <c r="D44" i="12" s="1"/>
  <c r="G34" i="12"/>
  <c r="L34" i="12" s="1"/>
  <c r="G34" i="14"/>
  <c r="L34" i="1"/>
  <c r="G50" i="12"/>
  <c r="E50" i="14"/>
  <c r="H50" i="14" s="1"/>
  <c r="E54" i="19"/>
  <c r="H54" i="19" s="1"/>
  <c r="G54" i="19"/>
  <c r="D48" i="12" l="1"/>
  <c r="D48" i="14"/>
  <c r="AL28" i="16"/>
  <c r="J54" i="19"/>
  <c r="L54" i="19"/>
  <c r="Q41" i="16" s="1"/>
  <c r="I42" i="12"/>
  <c r="L43" i="12"/>
  <c r="L50" i="12"/>
  <c r="R37" i="16" s="1"/>
  <c r="J50" i="12"/>
  <c r="AA26" i="16"/>
  <c r="L34" i="14"/>
  <c r="D44" i="14"/>
  <c r="D49" i="1"/>
  <c r="G39" i="12"/>
  <c r="G39" i="14"/>
  <c r="J39" i="1"/>
  <c r="L39" i="1"/>
  <c r="K39" i="1"/>
  <c r="G44" i="1"/>
  <c r="J42" i="14"/>
  <c r="L42" i="14"/>
  <c r="K42" i="14"/>
  <c r="G47" i="12"/>
  <c r="G47" i="14"/>
  <c r="J47" i="1"/>
  <c r="L47" i="1"/>
  <c r="G52" i="1"/>
  <c r="AG11" i="16"/>
  <c r="L46" i="14"/>
  <c r="J46" i="14"/>
  <c r="G51" i="14"/>
  <c r="H38" i="12"/>
  <c r="E43" i="12"/>
  <c r="I38" i="12"/>
  <c r="F43" i="12"/>
  <c r="AJ6" i="16"/>
  <c r="L50" i="14"/>
  <c r="O37" i="16" s="1"/>
  <c r="J50" i="14"/>
  <c r="H42" i="14"/>
  <c r="L43" i="1"/>
  <c r="J43" i="1"/>
  <c r="K43" i="1"/>
  <c r="AD21" i="16"/>
  <c r="J38" i="14"/>
  <c r="L38" i="14"/>
  <c r="K38" i="14"/>
  <c r="G48" i="1"/>
  <c r="D53" i="1"/>
  <c r="D53" i="12" s="1"/>
  <c r="E48" i="1"/>
  <c r="E53" i="1" s="1"/>
  <c r="H53" i="1" s="1"/>
  <c r="H42" i="12"/>
  <c r="I42" i="14"/>
  <c r="K42" i="12"/>
  <c r="J42" i="12"/>
  <c r="E39" i="12"/>
  <c r="E39" i="14"/>
  <c r="H39" i="1"/>
  <c r="E44" i="1"/>
  <c r="F39" i="14"/>
  <c r="F39" i="12"/>
  <c r="I39" i="1"/>
  <c r="F44" i="1"/>
  <c r="G44" i="12"/>
  <c r="D52" i="14"/>
  <c r="M39" i="16"/>
  <c r="E47" i="12"/>
  <c r="H47" i="12" s="1"/>
  <c r="E47" i="14"/>
  <c r="H47" i="14" s="1"/>
  <c r="H47" i="1"/>
  <c r="L46" i="12"/>
  <c r="J46" i="12"/>
  <c r="G51" i="12"/>
  <c r="H43" i="1"/>
  <c r="H38" i="14"/>
  <c r="E43" i="14"/>
  <c r="J43" i="14" s="1"/>
  <c r="I43" i="1"/>
  <c r="I38" i="14"/>
  <c r="F43" i="14"/>
  <c r="L43" i="14"/>
  <c r="E51" i="14"/>
  <c r="H51" i="14" s="1"/>
  <c r="J38" i="12"/>
  <c r="K38" i="12"/>
  <c r="L38" i="12"/>
  <c r="E51" i="12"/>
  <c r="H51" i="12" s="1"/>
  <c r="D49" i="12" l="1"/>
  <c r="D49" i="14"/>
  <c r="I44" i="1"/>
  <c r="I43" i="14"/>
  <c r="K43" i="14"/>
  <c r="I39" i="12"/>
  <c r="F44" i="12"/>
  <c r="K44" i="12" s="1"/>
  <c r="H44" i="1"/>
  <c r="H39" i="14"/>
  <c r="E44" i="14"/>
  <c r="D53" i="14"/>
  <c r="M40" i="16"/>
  <c r="E52" i="14"/>
  <c r="H52" i="14" s="1"/>
  <c r="AG16" i="16"/>
  <c r="L47" i="14"/>
  <c r="J47" i="14"/>
  <c r="L44" i="1"/>
  <c r="J44" i="1"/>
  <c r="K44" i="1"/>
  <c r="AD26" i="16"/>
  <c r="J39" i="14"/>
  <c r="K39" i="14"/>
  <c r="L39" i="14"/>
  <c r="E49" i="1"/>
  <c r="E54" i="1" s="1"/>
  <c r="H54" i="1" s="1"/>
  <c r="G49" i="1"/>
  <c r="D54" i="1"/>
  <c r="D54" i="12" s="1"/>
  <c r="G44" i="14"/>
  <c r="H43" i="14"/>
  <c r="J51" i="12"/>
  <c r="L51" i="12"/>
  <c r="R38" i="16" s="1"/>
  <c r="L44" i="12"/>
  <c r="I39" i="14"/>
  <c r="F44" i="14"/>
  <c r="H39" i="12"/>
  <c r="E44" i="12"/>
  <c r="E52" i="12"/>
  <c r="H52" i="12" s="1"/>
  <c r="E48" i="14"/>
  <c r="H48" i="14" s="1"/>
  <c r="E48" i="12"/>
  <c r="H48" i="12" s="1"/>
  <c r="H48" i="1"/>
  <c r="G48" i="12"/>
  <c r="G48" i="14"/>
  <c r="L48" i="1"/>
  <c r="J48" i="1"/>
  <c r="G53" i="1"/>
  <c r="K43" i="12"/>
  <c r="I43" i="12"/>
  <c r="H43" i="12"/>
  <c r="L51" i="14"/>
  <c r="O38" i="16" s="1"/>
  <c r="AJ11" i="16"/>
  <c r="J51" i="14"/>
  <c r="L52" i="1"/>
  <c r="N39" i="16" s="1"/>
  <c r="J52" i="1"/>
  <c r="J47" i="12"/>
  <c r="L47" i="12"/>
  <c r="G52" i="12"/>
  <c r="G52" i="14"/>
  <c r="J39" i="12"/>
  <c r="K39" i="12"/>
  <c r="L39" i="12"/>
  <c r="J43" i="12"/>
  <c r="I44" i="14" l="1"/>
  <c r="E53" i="12"/>
  <c r="H53" i="12" s="1"/>
  <c r="AG21" i="16"/>
  <c r="L48" i="14"/>
  <c r="J48" i="14"/>
  <c r="G53" i="14"/>
  <c r="H44" i="12"/>
  <c r="L44" i="14"/>
  <c r="K44" i="14"/>
  <c r="J44" i="14"/>
  <c r="G49" i="12"/>
  <c r="G49" i="14"/>
  <c r="J49" i="1"/>
  <c r="L49" i="1"/>
  <c r="G54" i="1"/>
  <c r="H44" i="14"/>
  <c r="I44" i="12"/>
  <c r="AJ16" i="16"/>
  <c r="L52" i="14"/>
  <c r="O39" i="16" s="1"/>
  <c r="J52" i="14"/>
  <c r="L52" i="12"/>
  <c r="R39" i="16" s="1"/>
  <c r="J52" i="12"/>
  <c r="J53" i="1"/>
  <c r="L53" i="1"/>
  <c r="N40" i="16" s="1"/>
  <c r="L48" i="12"/>
  <c r="J48" i="12"/>
  <c r="G53" i="12"/>
  <c r="J44" i="12"/>
  <c r="E53" i="14"/>
  <c r="H53" i="14" s="1"/>
  <c r="D54" i="14"/>
  <c r="M41" i="16"/>
  <c r="E49" i="12"/>
  <c r="H49" i="12" s="1"/>
  <c r="E49" i="14"/>
  <c r="H49" i="14" s="1"/>
  <c r="H49" i="1"/>
  <c r="L53" i="12" l="1"/>
  <c r="R40" i="16" s="1"/>
  <c r="J53" i="12"/>
  <c r="AG26" i="16"/>
  <c r="J49" i="14"/>
  <c r="L49" i="14"/>
  <c r="L53" i="14"/>
  <c r="O40" i="16" s="1"/>
  <c r="AJ21" i="16"/>
  <c r="J53" i="14"/>
  <c r="E54" i="14"/>
  <c r="H54" i="14" s="1"/>
  <c r="L54" i="1"/>
  <c r="N41" i="16" s="1"/>
  <c r="J54" i="1"/>
  <c r="J49" i="12"/>
  <c r="L49" i="12"/>
  <c r="G54" i="12"/>
  <c r="G54" i="14"/>
  <c r="E54" i="12"/>
  <c r="H54" i="12" s="1"/>
  <c r="J54" i="12" l="1"/>
  <c r="L54" i="12"/>
  <c r="R41" i="16" s="1"/>
  <c r="J54" i="14"/>
  <c r="L54" i="14"/>
  <c r="O41" i="16" s="1"/>
  <c r="AJ26" i="16"/>
</calcChain>
</file>

<file path=xl/sharedStrings.xml><?xml version="1.0" encoding="utf-8"?>
<sst xmlns="http://schemas.openxmlformats.org/spreadsheetml/2006/main" count="726" uniqueCount="94">
  <si>
    <t>年度</t>
    <rPh sb="0" eb="2">
      <t>ネンド</t>
    </rPh>
    <phoneticPr fontId="2"/>
  </si>
  <si>
    <t>６．保険給付</t>
    <phoneticPr fontId="2"/>
  </si>
  <si>
    <t>【一般】</t>
    <rPh sb="1" eb="3">
      <t>イッパン</t>
    </rPh>
    <phoneticPr fontId="2"/>
  </si>
  <si>
    <t>受診率</t>
    <rPh sb="0" eb="2">
      <t>ジュシン</t>
    </rPh>
    <rPh sb="2" eb="3">
      <t>リツ</t>
    </rPh>
    <phoneticPr fontId="2"/>
  </si>
  <si>
    <t>診療費</t>
    <rPh sb="0" eb="3">
      <t>シンリョウヒ</t>
    </rPh>
    <phoneticPr fontId="2"/>
  </si>
  <si>
    <t>入院</t>
    <rPh sb="0" eb="2">
      <t>ニュウイン</t>
    </rPh>
    <phoneticPr fontId="2"/>
  </si>
  <si>
    <t>入院外</t>
    <rPh sb="0" eb="2">
      <t>ニュウイン</t>
    </rPh>
    <rPh sb="2" eb="3">
      <t>ガイ</t>
    </rPh>
    <phoneticPr fontId="2"/>
  </si>
  <si>
    <t>歯科</t>
    <rPh sb="0" eb="2">
      <t>シカ</t>
    </rPh>
    <phoneticPr fontId="2"/>
  </si>
  <si>
    <t>調剤</t>
    <rPh sb="0" eb="2">
      <t>チョウザイ</t>
    </rPh>
    <phoneticPr fontId="2"/>
  </si>
  <si>
    <t>食事療養費</t>
    <rPh sb="0" eb="2">
      <t>ショクジ</t>
    </rPh>
    <rPh sb="2" eb="5">
      <t>リョウヨウヒ</t>
    </rPh>
    <phoneticPr fontId="2"/>
  </si>
  <si>
    <t>訪問看護</t>
    <rPh sb="0" eb="2">
      <t>ホウモン</t>
    </rPh>
    <rPh sb="2" eb="4">
      <t>カンゴ</t>
    </rPh>
    <phoneticPr fontId="2"/>
  </si>
  <si>
    <t>療養の給付</t>
    <rPh sb="0" eb="2">
      <t>リョウヨウ</t>
    </rPh>
    <rPh sb="3" eb="5">
      <t>キュウフ</t>
    </rPh>
    <phoneticPr fontId="2"/>
  </si>
  <si>
    <t>診療費・計</t>
    <rPh sb="0" eb="3">
      <t>シンリョウヒ</t>
    </rPh>
    <rPh sb="4" eb="5">
      <t>ケイ</t>
    </rPh>
    <phoneticPr fontId="2"/>
  </si>
  <si>
    <t>療養の給付・計</t>
    <rPh sb="0" eb="2">
      <t>リョウヨウ</t>
    </rPh>
    <rPh sb="3" eb="5">
      <t>キュウフ</t>
    </rPh>
    <rPh sb="6" eb="7">
      <t>ケイ</t>
    </rPh>
    <phoneticPr fontId="2"/>
  </si>
  <si>
    <t>療養費等</t>
    <rPh sb="0" eb="2">
      <t>リョウヨウ</t>
    </rPh>
    <rPh sb="2" eb="3">
      <t>ヒ</t>
    </rPh>
    <rPh sb="3" eb="4">
      <t>トウ</t>
    </rPh>
    <phoneticPr fontId="2"/>
  </si>
  <si>
    <t>合計</t>
    <rPh sb="0" eb="2">
      <t>ゴウケイ</t>
    </rPh>
    <phoneticPr fontId="2"/>
  </si>
  <si>
    <t>【退職】</t>
    <rPh sb="1" eb="3">
      <t>タイショク</t>
    </rPh>
    <phoneticPr fontId="2"/>
  </si>
  <si>
    <t>【合計（一般＋退職）】</t>
    <rPh sb="1" eb="3">
      <t>ゴウケイ</t>
    </rPh>
    <rPh sb="4" eb="6">
      <t>イッパン</t>
    </rPh>
    <rPh sb="7" eb="9">
      <t>タイショク</t>
    </rPh>
    <phoneticPr fontId="2"/>
  </si>
  <si>
    <t>【再掲：一般（うち前期高齢者）】</t>
    <rPh sb="1" eb="3">
      <t>サイケイ</t>
    </rPh>
    <rPh sb="4" eb="6">
      <t>イッパン</t>
    </rPh>
    <rPh sb="9" eb="11">
      <t>ゼンキ</t>
    </rPh>
    <rPh sb="11" eb="14">
      <t>コウレイシャ</t>
    </rPh>
    <phoneticPr fontId="2"/>
  </si>
  <si>
    <t>【再掲：一般（うち前期高齢者を除く）】</t>
    <rPh sb="1" eb="3">
      <t>サイケイ</t>
    </rPh>
    <rPh sb="4" eb="6">
      <t>イッパン</t>
    </rPh>
    <rPh sb="9" eb="11">
      <t>ゼンキ</t>
    </rPh>
    <rPh sb="11" eb="14">
      <t>コウレイシャ</t>
    </rPh>
    <rPh sb="15" eb="16">
      <t>ノゾ</t>
    </rPh>
    <phoneticPr fontId="2"/>
  </si>
  <si>
    <t>①出産育児一時金</t>
    <rPh sb="1" eb="3">
      <t>シュッサン</t>
    </rPh>
    <rPh sb="3" eb="5">
      <t>イクジ</t>
    </rPh>
    <rPh sb="5" eb="8">
      <t>イチジキン</t>
    </rPh>
    <phoneticPr fontId="2"/>
  </si>
  <si>
    <t>②葬祭費</t>
    <rPh sb="1" eb="3">
      <t>ソウサイ</t>
    </rPh>
    <rPh sb="3" eb="4">
      <t>ヒ</t>
    </rPh>
    <phoneticPr fontId="2"/>
  </si>
  <si>
    <t>退職</t>
    <rPh sb="0" eb="2">
      <t>タイショク</t>
    </rPh>
    <phoneticPr fontId="2"/>
  </si>
  <si>
    <t>一般a</t>
    <rPh sb="0" eb="2">
      <t>イッパン</t>
    </rPh>
    <phoneticPr fontId="2"/>
  </si>
  <si>
    <t>一般b</t>
    <rPh sb="0" eb="2">
      <t>イッパン</t>
    </rPh>
    <phoneticPr fontId="2"/>
  </si>
  <si>
    <t>－</t>
  </si>
  <si>
    <t>－</t>
    <phoneticPr fontId="2"/>
  </si>
  <si>
    <t>一般</t>
    <rPh sb="0" eb="2">
      <t>イッパン</t>
    </rPh>
    <phoneticPr fontId="2"/>
  </si>
  <si>
    <t>全体</t>
    <rPh sb="0" eb="2">
      <t>ゼンタイ</t>
    </rPh>
    <phoneticPr fontId="2"/>
  </si>
  <si>
    <t>※受診率＝件数÷被保険者数×100</t>
    <rPh sb="1" eb="3">
      <t>ジュシン</t>
    </rPh>
    <rPh sb="3" eb="4">
      <t>リツ</t>
    </rPh>
    <rPh sb="5" eb="7">
      <t>ケンスウ</t>
    </rPh>
    <rPh sb="8" eb="12">
      <t>ヒホケンシャ</t>
    </rPh>
    <rPh sb="12" eb="13">
      <t>スウ</t>
    </rPh>
    <phoneticPr fontId="2"/>
  </si>
  <si>
    <t>※件数、支給額は各年度の事業年報Ｃ表より</t>
    <rPh sb="4" eb="6">
      <t>シキュウ</t>
    </rPh>
    <phoneticPr fontId="2"/>
  </si>
  <si>
    <t>※件数、支給額は各年度の事業年報Ｃ表・Ｆ表より</t>
    <rPh sb="4" eb="6">
      <t>シキュウ</t>
    </rPh>
    <rPh sb="20" eb="21">
      <t>ヒョウ</t>
    </rPh>
    <phoneticPr fontId="2"/>
  </si>
  <si>
    <t>※件数、日数、費用額は各年度の事業年報Ｃ表・Ｆ表より、被保険者数はＡ表より</t>
    <rPh sb="23" eb="24">
      <t>ヒョウ</t>
    </rPh>
    <phoneticPr fontId="2"/>
  </si>
  <si>
    <t>※件数、日数、費用額は各年度の事業年報Ｃ表より、被保険者数はＡ表より</t>
    <rPh sb="1" eb="3">
      <t>ケンスウ</t>
    </rPh>
    <rPh sb="4" eb="6">
      <t>ニッスウ</t>
    </rPh>
    <rPh sb="7" eb="9">
      <t>ヒヨウ</t>
    </rPh>
    <rPh sb="9" eb="10">
      <t>ガク</t>
    </rPh>
    <rPh sb="11" eb="14">
      <t>カクネンド</t>
    </rPh>
    <rPh sb="15" eb="17">
      <t>ジギョウ</t>
    </rPh>
    <rPh sb="17" eb="19">
      <t>ネンポウ</t>
    </rPh>
    <rPh sb="20" eb="21">
      <t>ヒョウ</t>
    </rPh>
    <rPh sb="31" eb="32">
      <t>ヒョウ</t>
    </rPh>
    <phoneticPr fontId="2"/>
  </si>
  <si>
    <t>※件数、日数、費用額は各年度の事業年報Ｃ表より、被保険者数はＡ表より</t>
    <phoneticPr fontId="2"/>
  </si>
  <si>
    <t>※件数、日数、費用額は各年度の事業年報Ｆ表より、被保険者数はＡ表より</t>
    <phoneticPr fontId="2"/>
  </si>
  <si>
    <t>一般被保険者数（年度平均3-2ベース）</t>
    <rPh sb="0" eb="2">
      <t>イッパン</t>
    </rPh>
    <rPh sb="2" eb="6">
      <t>ヒホケンシャ</t>
    </rPh>
    <rPh sb="6" eb="7">
      <t>スウ</t>
    </rPh>
    <rPh sb="8" eb="10">
      <t>ネンド</t>
    </rPh>
    <rPh sb="10" eb="12">
      <t>ヘイキン</t>
    </rPh>
    <phoneticPr fontId="2"/>
  </si>
  <si>
    <t>一般被保険者うち前期高齢者数（年度平均3-2ベース）</t>
    <rPh sb="0" eb="2">
      <t>イッパン</t>
    </rPh>
    <rPh sb="2" eb="3">
      <t>ヒ</t>
    </rPh>
    <rPh sb="3" eb="6">
      <t>ホケンシャ</t>
    </rPh>
    <rPh sb="8" eb="10">
      <t>ゼンキ</t>
    </rPh>
    <rPh sb="10" eb="13">
      <t>コウレイシャ</t>
    </rPh>
    <rPh sb="13" eb="14">
      <t>スウ</t>
    </rPh>
    <phoneticPr fontId="2"/>
  </si>
  <si>
    <t>被保険者総数（一般＋退職）（年度平均3-2ベース）</t>
    <rPh sb="0" eb="4">
      <t>ヒホケンシャ</t>
    </rPh>
    <rPh sb="4" eb="6">
      <t>ソウスウ</t>
    </rPh>
    <rPh sb="7" eb="9">
      <t>イッパン</t>
    </rPh>
    <rPh sb="10" eb="12">
      <t>タイショク</t>
    </rPh>
    <phoneticPr fontId="2"/>
  </si>
  <si>
    <r>
      <t>一般被保険者（前期高齢者を除く）数</t>
    </r>
    <r>
      <rPr>
        <sz val="8"/>
        <color indexed="8"/>
        <rFont val="ＭＳ 明朝"/>
        <family val="1"/>
        <charset val="128"/>
      </rPr>
      <t>（年度平均3-2ベース）</t>
    </r>
    <rPh sb="0" eb="2">
      <t>イッパン</t>
    </rPh>
    <rPh sb="2" eb="6">
      <t>ヒホケンシャ</t>
    </rPh>
    <rPh sb="7" eb="9">
      <t>ゼンキ</t>
    </rPh>
    <rPh sb="9" eb="12">
      <t>コウレイシャ</t>
    </rPh>
    <rPh sb="13" eb="14">
      <t>ノゾ</t>
    </rPh>
    <rPh sb="16" eb="17">
      <t>スウ</t>
    </rPh>
    <phoneticPr fontId="2"/>
  </si>
  <si>
    <r>
      <t>費用額
 /人</t>
    </r>
    <r>
      <rPr>
        <sz val="6"/>
        <color indexed="8"/>
        <rFont val="ＭＳ 明朝"/>
        <family val="1"/>
        <charset val="128"/>
      </rPr>
      <t>　(円)</t>
    </r>
    <rPh sb="0" eb="2">
      <t>ヒヨウ</t>
    </rPh>
    <rPh sb="2" eb="3">
      <t>ガク</t>
    </rPh>
    <rPh sb="6" eb="7">
      <t>ヒト</t>
    </rPh>
    <phoneticPr fontId="2"/>
  </si>
  <si>
    <r>
      <t>費用額
 /日</t>
    </r>
    <r>
      <rPr>
        <sz val="6"/>
        <color indexed="8"/>
        <rFont val="ＭＳ 明朝"/>
        <family val="1"/>
        <charset val="128"/>
      </rPr>
      <t>　(円)</t>
    </r>
    <rPh sb="0" eb="2">
      <t>ヒヨウ</t>
    </rPh>
    <rPh sb="2" eb="3">
      <t>ガク</t>
    </rPh>
    <rPh sb="6" eb="7">
      <t>ニチ</t>
    </rPh>
    <phoneticPr fontId="2"/>
  </si>
  <si>
    <r>
      <t>費用額
 /件</t>
    </r>
    <r>
      <rPr>
        <sz val="6"/>
        <color indexed="8"/>
        <rFont val="ＭＳ 明朝"/>
        <family val="1"/>
        <charset val="128"/>
      </rPr>
      <t>　(円)</t>
    </r>
    <rPh sb="0" eb="2">
      <t>ヒヨウ</t>
    </rPh>
    <rPh sb="2" eb="3">
      <t>ガク</t>
    </rPh>
    <rPh sb="6" eb="7">
      <t>ケン</t>
    </rPh>
    <rPh sb="9" eb="10">
      <t>エン</t>
    </rPh>
    <phoneticPr fontId="2"/>
  </si>
  <si>
    <r>
      <t>日数
 /件</t>
    </r>
    <r>
      <rPr>
        <sz val="6"/>
        <color indexed="8"/>
        <rFont val="ＭＳ 明朝"/>
        <family val="1"/>
        <charset val="128"/>
      </rPr>
      <t>　(日)</t>
    </r>
    <rPh sb="0" eb="2">
      <t>ニッスウ</t>
    </rPh>
    <rPh sb="5" eb="6">
      <t>ケン</t>
    </rPh>
    <rPh sb="8" eb="9">
      <t>ニチ</t>
    </rPh>
    <phoneticPr fontId="2"/>
  </si>
  <si>
    <r>
      <t xml:space="preserve">日数
</t>
    </r>
    <r>
      <rPr>
        <sz val="6"/>
        <color indexed="8"/>
        <rFont val="ＭＳ 明朝"/>
        <family val="1"/>
        <charset val="128"/>
      </rPr>
      <t>　　　　　 　(日)</t>
    </r>
    <rPh sb="0" eb="2">
      <t>ニッスウ</t>
    </rPh>
    <rPh sb="11" eb="12">
      <t>ニチ</t>
    </rPh>
    <phoneticPr fontId="2"/>
  </si>
  <si>
    <r>
      <t xml:space="preserve">費用額
</t>
    </r>
    <r>
      <rPr>
        <sz val="6"/>
        <color indexed="8"/>
        <rFont val="ＭＳ 明朝"/>
        <family val="1"/>
        <charset val="128"/>
      </rPr>
      <t>　　　　　　　 　　　(円)</t>
    </r>
    <rPh sb="0" eb="2">
      <t>ヒヨウ</t>
    </rPh>
    <rPh sb="2" eb="3">
      <t>ガク</t>
    </rPh>
    <rPh sb="16" eb="17">
      <t>エン</t>
    </rPh>
    <phoneticPr fontId="2"/>
  </si>
  <si>
    <r>
      <t xml:space="preserve">受診件数
</t>
    </r>
    <r>
      <rPr>
        <sz val="6"/>
        <color indexed="8"/>
        <rFont val="ＭＳ 明朝"/>
        <family val="1"/>
        <charset val="128"/>
      </rPr>
      <t>　　　　   (件)</t>
    </r>
    <rPh sb="0" eb="2">
      <t>ジュシン</t>
    </rPh>
    <rPh sb="2" eb="4">
      <t>ケンスウ</t>
    </rPh>
    <rPh sb="13" eb="14">
      <t>ケン</t>
    </rPh>
    <phoneticPr fontId="2"/>
  </si>
  <si>
    <r>
      <t>支給額
 /件</t>
    </r>
    <r>
      <rPr>
        <sz val="6"/>
        <color indexed="8"/>
        <rFont val="ＭＳ 明朝"/>
        <family val="1"/>
        <charset val="128"/>
      </rPr>
      <t>　(円)</t>
    </r>
    <rPh sb="0" eb="2">
      <t>シキュウ</t>
    </rPh>
    <rPh sb="2" eb="3">
      <t>ガク</t>
    </rPh>
    <rPh sb="6" eb="7">
      <t>ケン</t>
    </rPh>
    <rPh sb="9" eb="10">
      <t>エン</t>
    </rPh>
    <phoneticPr fontId="2"/>
  </si>
  <si>
    <r>
      <t xml:space="preserve">件数
</t>
    </r>
    <r>
      <rPr>
        <sz val="6"/>
        <color indexed="8"/>
        <rFont val="ＭＳ 明朝"/>
        <family val="1"/>
        <charset val="128"/>
      </rPr>
      <t>　　　　(件)</t>
    </r>
    <rPh sb="0" eb="2">
      <t>ケンスウ</t>
    </rPh>
    <rPh sb="8" eb="9">
      <t>ケン</t>
    </rPh>
    <phoneticPr fontId="2"/>
  </si>
  <si>
    <r>
      <t xml:space="preserve">支給額
</t>
    </r>
    <r>
      <rPr>
        <sz val="6"/>
        <color indexed="8"/>
        <rFont val="ＭＳ 明朝"/>
        <family val="1"/>
        <charset val="128"/>
      </rPr>
      <t>　　　　　　　　　　　(円)</t>
    </r>
    <rPh sb="0" eb="2">
      <t>シキュウ</t>
    </rPh>
    <rPh sb="2" eb="3">
      <t>ガク</t>
    </rPh>
    <rPh sb="16" eb="17">
      <t>エン</t>
    </rPh>
    <phoneticPr fontId="2"/>
  </si>
  <si>
    <t xml:space="preserve"> （１）医療給付費（療養給付費・療養費等）</t>
    <rPh sb="4" eb="6">
      <t>イリョウ</t>
    </rPh>
    <rPh sb="6" eb="8">
      <t>キュウフ</t>
    </rPh>
    <rPh sb="8" eb="9">
      <t>ヒ</t>
    </rPh>
    <rPh sb="10" eb="12">
      <t>リョウヨウ</t>
    </rPh>
    <rPh sb="12" eb="14">
      <t>キュウフ</t>
    </rPh>
    <rPh sb="14" eb="15">
      <t>ヒ</t>
    </rPh>
    <rPh sb="16" eb="19">
      <t>リョウヨウヒ</t>
    </rPh>
    <rPh sb="19" eb="20">
      <t>トウ</t>
    </rPh>
    <phoneticPr fontId="2"/>
  </si>
  <si>
    <t xml:space="preserve"> （２）高額療養費（高額介護合算療養費含む）</t>
    <rPh sb="4" eb="6">
      <t>コウガク</t>
    </rPh>
    <rPh sb="6" eb="9">
      <t>リョウヨウヒ</t>
    </rPh>
    <rPh sb="10" eb="12">
      <t>コウガク</t>
    </rPh>
    <rPh sb="12" eb="14">
      <t>カイゴ</t>
    </rPh>
    <rPh sb="14" eb="16">
      <t>ガッサン</t>
    </rPh>
    <rPh sb="16" eb="19">
      <t>リョウヨウヒ</t>
    </rPh>
    <rPh sb="19" eb="20">
      <t>フク</t>
    </rPh>
    <phoneticPr fontId="2"/>
  </si>
  <si>
    <t xml:space="preserve"> （３）その他給付費</t>
    <rPh sb="6" eb="7">
      <t>タ</t>
    </rPh>
    <rPh sb="7" eb="9">
      <t>キュウフ</t>
    </rPh>
    <rPh sb="9" eb="10">
      <t>ヒ</t>
    </rPh>
    <phoneticPr fontId="2"/>
  </si>
  <si>
    <t>小計</t>
    <rPh sb="0" eb="2">
      <t>ショウケイ</t>
    </rPh>
    <phoneticPr fontId="2"/>
  </si>
  <si>
    <t>食事療養…</t>
    <rPh sb="0" eb="2">
      <t>ショクジ</t>
    </rPh>
    <rPh sb="2" eb="4">
      <t>リョウヨウ</t>
    </rPh>
    <phoneticPr fontId="2"/>
  </si>
  <si>
    <t>年報Ｃ表(3)より</t>
    <rPh sb="0" eb="2">
      <t>ネンポウ</t>
    </rPh>
    <rPh sb="3" eb="4">
      <t>ヒョウ</t>
    </rPh>
    <phoneticPr fontId="2"/>
  </si>
  <si>
    <t>（１）全体</t>
    <rPh sb="3" eb="5">
      <t>ゼンタイ</t>
    </rPh>
    <phoneticPr fontId="2"/>
  </si>
  <si>
    <t>件数</t>
    <rPh sb="0" eb="2">
      <t>ケンスウ</t>
    </rPh>
    <phoneticPr fontId="2"/>
  </si>
  <si>
    <t>日数</t>
    <rPh sb="0" eb="2">
      <t>ニッスウ</t>
    </rPh>
    <phoneticPr fontId="2"/>
  </si>
  <si>
    <t>費用額</t>
    <rPh sb="0" eb="2">
      <t>ヒヨウ</t>
    </rPh>
    <rPh sb="2" eb="3">
      <t>ガク</t>
    </rPh>
    <phoneticPr fontId="2"/>
  </si>
  <si>
    <t>年報Ａ表より</t>
    <rPh sb="0" eb="2">
      <t>ネンポウ</t>
    </rPh>
    <rPh sb="3" eb="4">
      <t>ヒョウ</t>
    </rPh>
    <phoneticPr fontId="2"/>
  </si>
  <si>
    <t xml:space="preserve">一般被保数
年度平均
</t>
    <rPh sb="0" eb="2">
      <t>イッパン</t>
    </rPh>
    <rPh sb="2" eb="3">
      <t>ヒ</t>
    </rPh>
    <rPh sb="3" eb="4">
      <t>ホ</t>
    </rPh>
    <rPh sb="4" eb="5">
      <t>スウ</t>
    </rPh>
    <rPh sb="6" eb="8">
      <t>ネンド</t>
    </rPh>
    <rPh sb="8" eb="10">
      <t>ヘイキン</t>
    </rPh>
    <phoneticPr fontId="2"/>
  </si>
  <si>
    <t>　計</t>
    <rPh sb="1" eb="2">
      <t>ケイ</t>
    </rPh>
    <phoneticPr fontId="2"/>
  </si>
  <si>
    <t>　小計</t>
    <rPh sb="1" eb="3">
      <t>ショウケイ</t>
    </rPh>
    <phoneticPr fontId="2"/>
  </si>
  <si>
    <t>療養費</t>
    <rPh sb="0" eb="3">
      <t>リョウヨウヒ</t>
    </rPh>
    <phoneticPr fontId="2"/>
  </si>
  <si>
    <t>年報Ｃ表(1)より</t>
    <rPh sb="0" eb="2">
      <t>ネンポウ</t>
    </rPh>
    <rPh sb="3" eb="4">
      <t>ヒョウ</t>
    </rPh>
    <phoneticPr fontId="2"/>
  </si>
  <si>
    <t>食事</t>
    <rPh sb="0" eb="2">
      <t>ショクジ</t>
    </rPh>
    <phoneticPr fontId="2"/>
  </si>
  <si>
    <t>療養費等</t>
    <rPh sb="0" eb="3">
      <t>リョウヨウヒ</t>
    </rPh>
    <rPh sb="3" eb="4">
      <t>トウ</t>
    </rPh>
    <phoneticPr fontId="2"/>
  </si>
  <si>
    <t>移送費</t>
    <rPh sb="0" eb="2">
      <t>イソウ</t>
    </rPh>
    <rPh sb="2" eb="3">
      <t>ヒ</t>
    </rPh>
    <phoneticPr fontId="2"/>
  </si>
  <si>
    <t>計</t>
    <rPh sb="0" eb="1">
      <t>ケイ</t>
    </rPh>
    <phoneticPr fontId="2"/>
  </si>
  <si>
    <t>↓Hlookup用</t>
    <rPh sb="8" eb="9">
      <t>ヨウ</t>
    </rPh>
    <phoneticPr fontId="2"/>
  </si>
  <si>
    <t>一般被保数年度平均
（再掲）前期高齢者</t>
    <rPh sb="0" eb="2">
      <t>イッパン</t>
    </rPh>
    <rPh sb="2" eb="3">
      <t>ヒ</t>
    </rPh>
    <rPh sb="3" eb="4">
      <t>ホ</t>
    </rPh>
    <rPh sb="4" eb="5">
      <t>スウ</t>
    </rPh>
    <rPh sb="5" eb="7">
      <t>ネンド</t>
    </rPh>
    <rPh sb="7" eb="9">
      <t>ヘイキン</t>
    </rPh>
    <rPh sb="11" eb="13">
      <t>サイケイ</t>
    </rPh>
    <rPh sb="14" eb="16">
      <t>ゼンキ</t>
    </rPh>
    <rPh sb="16" eb="19">
      <t>コウレイシャ</t>
    </rPh>
    <phoneticPr fontId="2"/>
  </si>
  <si>
    <t>（２）前期高齢者分再掲</t>
    <rPh sb="3" eb="5">
      <t>ゼンキ</t>
    </rPh>
    <rPh sb="5" eb="8">
      <t>コウレイシャ</t>
    </rPh>
    <rPh sb="8" eb="9">
      <t>ブン</t>
    </rPh>
    <rPh sb="9" eb="11">
      <t>サイケイ</t>
    </rPh>
    <phoneticPr fontId="2"/>
  </si>
  <si>
    <t>Hlookup
↓関数用</t>
    <rPh sb="9" eb="11">
      <t>カンスウ</t>
    </rPh>
    <rPh sb="11" eb="12">
      <t>ヨウ</t>
    </rPh>
    <phoneticPr fontId="2"/>
  </si>
  <si>
    <t>⇒こちらで入力</t>
    <phoneticPr fontId="2"/>
  </si>
  <si>
    <t>退職被保険者数（年度平均3-2ベース）</t>
    <rPh sb="0" eb="2">
      <t>タイショク</t>
    </rPh>
    <rPh sb="2" eb="6">
      <t>ヒホケンシャ</t>
    </rPh>
    <rPh sb="6" eb="7">
      <t>スウ</t>
    </rPh>
    <rPh sb="8" eb="10">
      <t>ネンド</t>
    </rPh>
    <rPh sb="10" eb="12">
      <t>ヘイキン</t>
    </rPh>
    <phoneticPr fontId="2"/>
  </si>
  <si>
    <t>年報Ｆ表(1)より</t>
    <rPh sb="0" eb="2">
      <t>ネンポウ</t>
    </rPh>
    <rPh sb="3" eb="4">
      <t>ヒョウ</t>
    </rPh>
    <phoneticPr fontId="2"/>
  </si>
  <si>
    <t>件数・本人</t>
    <rPh sb="0" eb="2">
      <t>ケンスウ</t>
    </rPh>
    <rPh sb="3" eb="5">
      <t>ホンニン</t>
    </rPh>
    <phoneticPr fontId="2"/>
  </si>
  <si>
    <t>日数・本人</t>
    <rPh sb="0" eb="2">
      <t>ニッスウ</t>
    </rPh>
    <rPh sb="3" eb="5">
      <t>ホンニン</t>
    </rPh>
    <phoneticPr fontId="2"/>
  </si>
  <si>
    <t>費用額・本人</t>
    <rPh sb="0" eb="2">
      <t>ヒヨウ</t>
    </rPh>
    <rPh sb="2" eb="3">
      <t>ガク</t>
    </rPh>
    <rPh sb="4" eb="6">
      <t>ホンニン</t>
    </rPh>
    <phoneticPr fontId="2"/>
  </si>
  <si>
    <t>費用額・被扶養</t>
    <rPh sb="0" eb="2">
      <t>ヒヨウ</t>
    </rPh>
    <rPh sb="2" eb="3">
      <t>ガク</t>
    </rPh>
    <rPh sb="4" eb="5">
      <t>ヒ</t>
    </rPh>
    <rPh sb="5" eb="7">
      <t>フヨウ</t>
    </rPh>
    <phoneticPr fontId="2"/>
  </si>
  <si>
    <t>日数・被扶養</t>
    <rPh sb="0" eb="2">
      <t>ニッスウ</t>
    </rPh>
    <rPh sb="3" eb="6">
      <t>ヒフヨウ</t>
    </rPh>
    <phoneticPr fontId="2"/>
  </si>
  <si>
    <t>件数・被扶養</t>
    <rPh sb="0" eb="2">
      <t>ケンスウ</t>
    </rPh>
    <rPh sb="3" eb="6">
      <t>ヒフヨウ</t>
    </rPh>
    <phoneticPr fontId="2"/>
  </si>
  <si>
    <t>件数・退職計</t>
    <rPh sb="0" eb="2">
      <t>ケンスウ</t>
    </rPh>
    <rPh sb="3" eb="5">
      <t>タイショク</t>
    </rPh>
    <rPh sb="5" eb="6">
      <t>ケイ</t>
    </rPh>
    <phoneticPr fontId="2"/>
  </si>
  <si>
    <t>日数・退職計</t>
    <rPh sb="0" eb="2">
      <t>ニッスウ</t>
    </rPh>
    <rPh sb="3" eb="5">
      <t>タイショク</t>
    </rPh>
    <rPh sb="5" eb="6">
      <t>ケイ</t>
    </rPh>
    <phoneticPr fontId="2"/>
  </si>
  <si>
    <t>費用額・退職計</t>
    <rPh sb="0" eb="2">
      <t>ヒヨウ</t>
    </rPh>
    <rPh sb="2" eb="3">
      <t>ガク</t>
    </rPh>
    <rPh sb="4" eb="6">
      <t>タイショク</t>
    </rPh>
    <rPh sb="6" eb="7">
      <t>ケイ</t>
    </rPh>
    <phoneticPr fontId="2"/>
  </si>
  <si>
    <t>年報Ｆ表(２)より</t>
    <rPh sb="0" eb="2">
      <t>ネンポウ</t>
    </rPh>
    <rPh sb="3" eb="4">
      <t>ヒョウ</t>
    </rPh>
    <phoneticPr fontId="2"/>
  </si>
  <si>
    <t>退職被保数
年度平均</t>
    <rPh sb="0" eb="2">
      <t>タイショク</t>
    </rPh>
    <rPh sb="2" eb="3">
      <t>ヒ</t>
    </rPh>
    <rPh sb="3" eb="4">
      <t>ホ</t>
    </rPh>
    <rPh sb="4" eb="5">
      <t>スウ</t>
    </rPh>
    <rPh sb="6" eb="8">
      <t>ネンド</t>
    </rPh>
    <rPh sb="8" eb="10">
      <t>ヘイキン</t>
    </rPh>
    <phoneticPr fontId="2"/>
  </si>
  <si>
    <t>↓グラフ用データ（自動転記）</t>
    <rPh sb="4" eb="5">
      <t>ヨウ</t>
    </rPh>
    <rPh sb="9" eb="11">
      <t>ジドウ</t>
    </rPh>
    <rPh sb="11" eb="13">
      <t>テンキ</t>
    </rPh>
    <phoneticPr fontId="2"/>
  </si>
  <si>
    <t>※退職はゼロ項目が増えてくると想定されるため、エラー値の場合は"-"を表記する式にすべて修正済み（R2作業）</t>
    <rPh sb="1" eb="3">
      <t>タイショク</t>
    </rPh>
    <rPh sb="6" eb="8">
      <t>コウモク</t>
    </rPh>
    <rPh sb="9" eb="10">
      <t>フ</t>
    </rPh>
    <rPh sb="15" eb="17">
      <t>ソウテイ</t>
    </rPh>
    <rPh sb="26" eb="27">
      <t>チ</t>
    </rPh>
    <rPh sb="28" eb="30">
      <t>バアイ</t>
    </rPh>
    <rPh sb="35" eb="37">
      <t>ヒョウキ</t>
    </rPh>
    <rPh sb="39" eb="40">
      <t>シキ</t>
    </rPh>
    <rPh sb="44" eb="46">
      <t>シュウセイ</t>
    </rPh>
    <rPh sb="46" eb="47">
      <t>ズ</t>
    </rPh>
    <rPh sb="51" eb="53">
      <t>サギョウ</t>
    </rPh>
    <phoneticPr fontId="2"/>
  </si>
  <si>
    <t>R1</t>
  </si>
  <si>
    <t>H29</t>
    <phoneticPr fontId="2"/>
  </si>
  <si>
    <t>H30</t>
    <phoneticPr fontId="2"/>
  </si>
  <si>
    <t>R1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</si>
</sst>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"/>
    <numFmt numFmtId="177" formatCode="0.0%"/>
    <numFmt numFmtId="178" formatCode="0.0_ "/>
    <numFmt numFmtId="179" formatCode="\(#,##0\)"/>
    <numFmt numFmtId="180" formatCode="\(#,##0&quot;枚&quot;\)\ "/>
    <numFmt numFmtId="181" formatCode="\(#,##0&quot;回&quot;\)\ "/>
    <numFmt numFmtId="182" formatCode="\(#,##0&quot;回&quot;\)"/>
    <numFmt numFmtId="183" formatCode="\(#,##0&quot;枚&quot;\)"/>
    <numFmt numFmtId="184" formatCode="#,##0;&quot;△ &quot;#,##0"/>
    <numFmt numFmtId="185" formatCode="General&quot;年度&quot;"/>
  </numFmts>
  <fonts count="16" x14ac:knownFonts="1">
    <font>
      <sz val="12.05"/>
      <color indexed="8"/>
      <name val="ＭＳ Ｐゴシック"/>
      <family val="3"/>
      <charset val="128"/>
    </font>
    <font>
      <b/>
      <sz val="12.05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.0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.5"/>
      <name val="ＭＳ 明朝"/>
      <family val="1"/>
      <charset val="128"/>
    </font>
    <font>
      <sz val="16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0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8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10"/>
      <color rgb="FF3333FF"/>
      <name val="ＭＳ Ｐゴシック"/>
      <family val="3"/>
      <charset val="128"/>
    </font>
    <font>
      <sz val="10"/>
      <name val="ＭＳ Ｐゴシック"/>
      <family val="3"/>
      <charset val="128"/>
    </font>
    <font>
      <sz val="12.05"/>
      <name val="ＭＳ 明朝"/>
      <family val="1"/>
      <charset val="128"/>
    </font>
    <font>
      <sz val="10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77" fontId="1" fillId="0" borderId="0" applyFont="0" applyFill="0" applyBorder="0" applyAlignment="0" applyProtection="0"/>
  </cellStyleXfs>
  <cellXfs count="29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textRotation="255"/>
    </xf>
    <xf numFmtId="177" fontId="4" fillId="0" borderId="10" xfId="0" applyNumberFormat="1" applyFont="1" applyBorder="1" applyAlignment="1">
      <alignment vertical="center"/>
    </xf>
    <xf numFmtId="178" fontId="4" fillId="0" borderId="11" xfId="0" applyNumberFormat="1" applyFont="1" applyBorder="1" applyAlignment="1">
      <alignment vertical="center"/>
    </xf>
    <xf numFmtId="177" fontId="4" fillId="0" borderId="12" xfId="0" applyNumberFormat="1" applyFont="1" applyBorder="1" applyAlignment="1">
      <alignment vertical="center"/>
    </xf>
    <xf numFmtId="178" fontId="4" fillId="0" borderId="13" xfId="0" applyNumberFormat="1" applyFont="1" applyBorder="1" applyAlignment="1">
      <alignment vertical="center"/>
    </xf>
    <xf numFmtId="177" fontId="4" fillId="0" borderId="14" xfId="0" applyNumberFormat="1" applyFont="1" applyBorder="1" applyAlignment="1">
      <alignment vertical="center"/>
    </xf>
    <xf numFmtId="178" fontId="4" fillId="0" borderId="15" xfId="0" applyNumberFormat="1" applyFont="1" applyBorder="1" applyAlignment="1">
      <alignment vertical="center"/>
    </xf>
    <xf numFmtId="177" fontId="4" fillId="0" borderId="16" xfId="0" applyNumberFormat="1" applyFont="1" applyBorder="1" applyAlignment="1">
      <alignment vertical="center"/>
    </xf>
    <xf numFmtId="178" fontId="4" fillId="0" borderId="17" xfId="0" applyNumberFormat="1" applyFont="1" applyBorder="1" applyAlignment="1">
      <alignment vertical="center"/>
    </xf>
    <xf numFmtId="177" fontId="4" fillId="0" borderId="18" xfId="0" applyNumberFormat="1" applyFont="1" applyBorder="1" applyAlignment="1">
      <alignment vertical="center"/>
    </xf>
    <xf numFmtId="178" fontId="4" fillId="0" borderId="19" xfId="0" applyNumberFormat="1" applyFont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20" xfId="0" applyNumberFormat="1" applyFont="1" applyBorder="1" applyAlignment="1">
      <alignment vertical="center"/>
    </xf>
    <xf numFmtId="3" fontId="4" fillId="0" borderId="17" xfId="0" applyNumberFormat="1" applyFont="1" applyBorder="1" applyAlignment="1">
      <alignment vertical="center"/>
    </xf>
    <xf numFmtId="3" fontId="4" fillId="0" borderId="21" xfId="0" applyNumberFormat="1" applyFont="1" applyBorder="1" applyAlignment="1">
      <alignment vertical="center"/>
    </xf>
    <xf numFmtId="3" fontId="4" fillId="0" borderId="22" xfId="0" applyNumberFormat="1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3" fontId="4" fillId="0" borderId="24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3" fontId="4" fillId="0" borderId="25" xfId="0" applyNumberFormat="1" applyFont="1" applyBorder="1" applyAlignment="1">
      <alignment vertical="center"/>
    </xf>
    <xf numFmtId="3" fontId="4" fillId="0" borderId="26" xfId="0" applyNumberFormat="1" applyFont="1" applyBorder="1" applyAlignment="1">
      <alignment vertical="center"/>
    </xf>
    <xf numFmtId="3" fontId="4" fillId="0" borderId="19" xfId="0" applyNumberFormat="1" applyFont="1" applyBorder="1" applyAlignment="1">
      <alignment vertical="center"/>
    </xf>
    <xf numFmtId="3" fontId="4" fillId="0" borderId="27" xfId="0" applyNumberFormat="1" applyFont="1" applyBorder="1" applyAlignment="1">
      <alignment vertical="center"/>
    </xf>
    <xf numFmtId="3" fontId="4" fillId="0" borderId="28" xfId="0" applyNumberFormat="1" applyFont="1" applyBorder="1" applyAlignment="1">
      <alignment vertical="center"/>
    </xf>
    <xf numFmtId="3" fontId="4" fillId="0" borderId="29" xfId="0" applyNumberFormat="1" applyFont="1" applyBorder="1" applyAlignment="1">
      <alignment vertical="center"/>
    </xf>
    <xf numFmtId="3" fontId="4" fillId="0" borderId="30" xfId="0" applyNumberFormat="1" applyFont="1" applyBorder="1" applyAlignment="1">
      <alignment vertical="center"/>
    </xf>
    <xf numFmtId="3" fontId="4" fillId="0" borderId="31" xfId="0" applyNumberFormat="1" applyFont="1" applyBorder="1" applyAlignment="1">
      <alignment vertical="center"/>
    </xf>
    <xf numFmtId="3" fontId="4" fillId="0" borderId="32" xfId="0" applyNumberFormat="1" applyFont="1" applyBorder="1" applyAlignment="1">
      <alignment vertical="center"/>
    </xf>
    <xf numFmtId="3" fontId="4" fillId="0" borderId="33" xfId="0" applyNumberFormat="1" applyFont="1" applyBorder="1" applyAlignment="1">
      <alignment vertical="center"/>
    </xf>
    <xf numFmtId="3" fontId="4" fillId="0" borderId="34" xfId="0" applyNumberFormat="1" applyFont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3" fontId="4" fillId="0" borderId="35" xfId="0" applyNumberFormat="1" applyFont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3" fontId="4" fillId="0" borderId="36" xfId="0" applyNumberFormat="1" applyFont="1" applyFill="1" applyBorder="1" applyAlignment="1">
      <alignment vertical="center"/>
    </xf>
    <xf numFmtId="3" fontId="4" fillId="0" borderId="36" xfId="0" applyNumberFormat="1" applyFont="1" applyBorder="1" applyAlignment="1">
      <alignment vertical="center"/>
    </xf>
    <xf numFmtId="3" fontId="4" fillId="0" borderId="37" xfId="0" applyNumberFormat="1" applyFont="1" applyBorder="1" applyAlignment="1">
      <alignment vertical="center"/>
    </xf>
    <xf numFmtId="3" fontId="4" fillId="0" borderId="38" xfId="0" applyNumberFormat="1" applyFont="1" applyBorder="1" applyAlignment="1">
      <alignment vertical="center"/>
    </xf>
    <xf numFmtId="3" fontId="4" fillId="0" borderId="39" xfId="0" applyNumberFormat="1" applyFont="1" applyBorder="1" applyAlignment="1">
      <alignment vertical="center"/>
    </xf>
    <xf numFmtId="3" fontId="4" fillId="0" borderId="40" xfId="0" applyNumberFormat="1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3" fontId="8" fillId="0" borderId="17" xfId="0" applyNumberFormat="1" applyFont="1" applyBorder="1" applyAlignment="1">
      <alignment vertical="center"/>
    </xf>
    <xf numFmtId="3" fontId="8" fillId="0" borderId="21" xfId="0" applyNumberFormat="1" applyFont="1" applyBorder="1" applyAlignment="1">
      <alignment vertical="center"/>
    </xf>
    <xf numFmtId="3" fontId="8" fillId="0" borderId="22" xfId="0" applyNumberFormat="1" applyFont="1" applyBorder="1" applyAlignment="1">
      <alignment vertical="center"/>
    </xf>
    <xf numFmtId="3" fontId="8" fillId="0" borderId="11" xfId="0" applyNumberFormat="1" applyFont="1" applyBorder="1" applyAlignment="1">
      <alignment vertical="center"/>
    </xf>
    <xf numFmtId="3" fontId="8" fillId="0" borderId="23" xfId="0" applyNumberFormat="1" applyFont="1" applyBorder="1" applyAlignment="1">
      <alignment vertical="center"/>
    </xf>
    <xf numFmtId="3" fontId="8" fillId="0" borderId="24" xfId="0" applyNumberFormat="1" applyFont="1" applyBorder="1" applyAlignment="1">
      <alignment vertical="center"/>
    </xf>
    <xf numFmtId="3" fontId="8" fillId="0" borderId="13" xfId="0" applyNumberFormat="1" applyFont="1" applyBorder="1" applyAlignment="1">
      <alignment vertical="center"/>
    </xf>
    <xf numFmtId="3" fontId="8" fillId="0" borderId="25" xfId="0" applyNumberFormat="1" applyFont="1" applyBorder="1" applyAlignment="1">
      <alignment vertical="center"/>
    </xf>
    <xf numFmtId="3" fontId="8" fillId="0" borderId="26" xfId="0" applyNumberFormat="1" applyFont="1" applyBorder="1" applyAlignment="1">
      <alignment vertical="center"/>
    </xf>
    <xf numFmtId="3" fontId="8" fillId="0" borderId="19" xfId="0" applyNumberFormat="1" applyFont="1" applyBorder="1" applyAlignment="1">
      <alignment vertical="center"/>
    </xf>
    <xf numFmtId="3" fontId="8" fillId="0" borderId="27" xfId="0" applyNumberFormat="1" applyFont="1" applyBorder="1" applyAlignment="1">
      <alignment vertical="center"/>
    </xf>
    <xf numFmtId="3" fontId="8" fillId="0" borderId="28" xfId="0" applyNumberFormat="1" applyFont="1" applyBorder="1" applyAlignment="1">
      <alignment vertical="center"/>
    </xf>
    <xf numFmtId="3" fontId="8" fillId="0" borderId="29" xfId="0" applyNumberFormat="1" applyFont="1" applyBorder="1" applyAlignment="1">
      <alignment vertical="center"/>
    </xf>
    <xf numFmtId="3" fontId="8" fillId="0" borderId="30" xfId="0" applyNumberFormat="1" applyFont="1" applyBorder="1" applyAlignment="1">
      <alignment vertical="center"/>
    </xf>
    <xf numFmtId="3" fontId="8" fillId="0" borderId="31" xfId="0" applyNumberFormat="1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3" fontId="8" fillId="0" borderId="33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3" fontId="8" fillId="0" borderId="35" xfId="0" applyNumberFormat="1" applyFont="1" applyBorder="1" applyAlignment="1">
      <alignment vertical="center"/>
    </xf>
    <xf numFmtId="177" fontId="4" fillId="0" borderId="16" xfId="0" applyNumberFormat="1" applyFont="1" applyFill="1" applyBorder="1" applyAlignment="1">
      <alignment vertical="center"/>
    </xf>
    <xf numFmtId="178" fontId="4" fillId="0" borderId="17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3" fontId="4" fillId="0" borderId="39" xfId="0" applyNumberFormat="1" applyFont="1" applyFill="1" applyBorder="1" applyAlignment="1">
      <alignment vertical="center"/>
    </xf>
    <xf numFmtId="177" fontId="4" fillId="0" borderId="10" xfId="0" applyNumberFormat="1" applyFont="1" applyFill="1" applyBorder="1" applyAlignment="1">
      <alignment vertical="center"/>
    </xf>
    <xf numFmtId="178" fontId="4" fillId="0" borderId="11" xfId="0" applyNumberFormat="1" applyFont="1" applyFill="1" applyBorder="1" applyAlignment="1">
      <alignment vertical="center"/>
    </xf>
    <xf numFmtId="177" fontId="4" fillId="0" borderId="12" xfId="0" applyNumberFormat="1" applyFont="1" applyFill="1" applyBorder="1" applyAlignment="1">
      <alignment vertical="center"/>
    </xf>
    <xf numFmtId="178" fontId="4" fillId="0" borderId="13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vertical="center"/>
    </xf>
    <xf numFmtId="3" fontId="4" fillId="0" borderId="37" xfId="0" applyNumberFormat="1" applyFont="1" applyFill="1" applyBorder="1" applyAlignment="1">
      <alignment vertical="center"/>
    </xf>
    <xf numFmtId="177" fontId="4" fillId="0" borderId="18" xfId="0" applyNumberFormat="1" applyFont="1" applyFill="1" applyBorder="1" applyAlignment="1">
      <alignment vertical="center"/>
    </xf>
    <xf numFmtId="178" fontId="4" fillId="0" borderId="19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3" fontId="4" fillId="0" borderId="40" xfId="0" applyNumberFormat="1" applyFont="1" applyFill="1" applyBorder="1" applyAlignment="1">
      <alignment vertical="center"/>
    </xf>
    <xf numFmtId="177" fontId="4" fillId="0" borderId="14" xfId="0" applyNumberFormat="1" applyFont="1" applyFill="1" applyBorder="1" applyAlignment="1">
      <alignment vertical="center"/>
    </xf>
    <xf numFmtId="178" fontId="4" fillId="0" borderId="15" xfId="0" applyNumberFormat="1" applyFont="1" applyFill="1" applyBorder="1" applyAlignment="1">
      <alignment vertical="center"/>
    </xf>
    <xf numFmtId="3" fontId="4" fillId="0" borderId="15" xfId="0" applyNumberFormat="1" applyFont="1" applyFill="1" applyBorder="1" applyAlignment="1">
      <alignment vertical="center"/>
    </xf>
    <xf numFmtId="3" fontId="4" fillId="0" borderId="38" xfId="0" applyNumberFormat="1" applyFont="1" applyFill="1" applyBorder="1" applyAlignment="1">
      <alignment vertical="center"/>
    </xf>
    <xf numFmtId="3" fontId="4" fillId="0" borderId="41" xfId="0" applyNumberFormat="1" applyFont="1" applyBorder="1" applyAlignment="1">
      <alignment vertical="center"/>
    </xf>
    <xf numFmtId="3" fontId="4" fillId="0" borderId="42" xfId="0" applyNumberFormat="1" applyFont="1" applyBorder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3" fontId="7" fillId="0" borderId="48" xfId="0" applyNumberFormat="1" applyFont="1" applyBorder="1" applyAlignment="1">
      <alignment vertical="center"/>
    </xf>
    <xf numFmtId="3" fontId="4" fillId="0" borderId="47" xfId="0" applyNumberFormat="1" applyFont="1" applyBorder="1" applyAlignment="1">
      <alignment vertical="center"/>
    </xf>
    <xf numFmtId="3" fontId="4" fillId="0" borderId="48" xfId="0" applyNumberFormat="1" applyFont="1" applyBorder="1" applyAlignment="1">
      <alignment vertical="center"/>
    </xf>
    <xf numFmtId="3" fontId="4" fillId="0" borderId="49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 textRotation="255"/>
    </xf>
    <xf numFmtId="0" fontId="4" fillId="0" borderId="50" xfId="0" applyFont="1" applyBorder="1" applyAlignment="1">
      <alignment horizontal="center" vertical="center" textRotation="255"/>
    </xf>
    <xf numFmtId="0" fontId="4" fillId="0" borderId="52" xfId="0" applyFont="1" applyBorder="1" applyAlignment="1">
      <alignment horizontal="center" vertical="center" textRotation="255"/>
    </xf>
    <xf numFmtId="0" fontId="4" fillId="0" borderId="53" xfId="0" applyFont="1" applyBorder="1" applyAlignment="1">
      <alignment horizontal="center" vertical="center" wrapText="1"/>
    </xf>
    <xf numFmtId="3" fontId="4" fillId="0" borderId="54" xfId="0" applyNumberFormat="1" applyFont="1" applyBorder="1" applyAlignment="1">
      <alignment vertical="center"/>
    </xf>
    <xf numFmtId="3" fontId="4" fillId="0" borderId="55" xfId="0" applyNumberFormat="1" applyFont="1" applyBorder="1" applyAlignment="1">
      <alignment vertical="center"/>
    </xf>
    <xf numFmtId="3" fontId="4" fillId="0" borderId="56" xfId="0" applyNumberFormat="1" applyFont="1" applyBorder="1" applyAlignment="1">
      <alignment vertical="center"/>
    </xf>
    <xf numFmtId="3" fontId="4" fillId="0" borderId="57" xfId="0" applyNumberFormat="1" applyFont="1" applyBorder="1" applyAlignment="1">
      <alignment vertical="center"/>
    </xf>
    <xf numFmtId="3" fontId="7" fillId="0" borderId="42" xfId="0" applyNumberFormat="1" applyFont="1" applyBorder="1" applyAlignment="1">
      <alignment vertical="center"/>
    </xf>
    <xf numFmtId="3" fontId="4" fillId="0" borderId="59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/>
    </xf>
    <xf numFmtId="3" fontId="7" fillId="0" borderId="0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178" fontId="4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7" fillId="0" borderId="0" xfId="1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 textRotation="255" wrapText="1"/>
    </xf>
    <xf numFmtId="3" fontId="4" fillId="0" borderId="0" xfId="0" applyNumberFormat="1" applyFont="1" applyBorder="1" applyAlignment="1">
      <alignment horizontal="right" vertical="top"/>
    </xf>
    <xf numFmtId="0" fontId="4" fillId="0" borderId="60" xfId="0" applyFont="1" applyBorder="1" applyAlignment="1">
      <alignment horizontal="center" vertical="top"/>
    </xf>
    <xf numFmtId="3" fontId="4" fillId="0" borderId="60" xfId="0" applyNumberFormat="1" applyFont="1" applyBorder="1" applyAlignment="1">
      <alignment horizontal="center" vertical="top"/>
    </xf>
    <xf numFmtId="3" fontId="4" fillId="0" borderId="60" xfId="0" applyNumberFormat="1" applyFont="1" applyBorder="1" applyAlignment="1">
      <alignment horizontal="right" vertical="top"/>
    </xf>
    <xf numFmtId="0" fontId="4" fillId="0" borderId="60" xfId="0" applyFont="1" applyBorder="1" applyAlignment="1">
      <alignment vertical="center"/>
    </xf>
    <xf numFmtId="3" fontId="4" fillId="0" borderId="6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177" fontId="4" fillId="0" borderId="18" xfId="0" applyNumberFormat="1" applyFont="1" applyBorder="1" applyAlignment="1">
      <alignment horizontal="center" vertical="center"/>
    </xf>
    <xf numFmtId="178" fontId="4" fillId="0" borderId="19" xfId="0" applyNumberFormat="1" applyFont="1" applyBorder="1" applyAlignment="1">
      <alignment horizontal="center" vertical="center"/>
    </xf>
    <xf numFmtId="177" fontId="4" fillId="0" borderId="10" xfId="0" applyNumberFormat="1" applyFont="1" applyBorder="1" applyAlignment="1">
      <alignment horizontal="center" vertical="center"/>
    </xf>
    <xf numFmtId="178" fontId="4" fillId="0" borderId="11" xfId="0" applyNumberFormat="1" applyFont="1" applyBorder="1" applyAlignment="1">
      <alignment horizontal="center" vertical="center"/>
    </xf>
    <xf numFmtId="177" fontId="4" fillId="0" borderId="12" xfId="0" applyNumberFormat="1" applyFont="1" applyBorder="1" applyAlignment="1">
      <alignment horizontal="center" vertical="center"/>
    </xf>
    <xf numFmtId="178" fontId="4" fillId="0" borderId="13" xfId="0" applyNumberFormat="1" applyFont="1" applyBorder="1" applyAlignment="1">
      <alignment horizontal="center" vertical="center"/>
    </xf>
    <xf numFmtId="178" fontId="4" fillId="0" borderId="29" xfId="0" applyNumberFormat="1" applyFont="1" applyBorder="1" applyAlignment="1">
      <alignment horizontal="center" vertical="center"/>
    </xf>
    <xf numFmtId="177" fontId="4" fillId="0" borderId="61" xfId="0" applyNumberFormat="1" applyFont="1" applyBorder="1" applyAlignment="1">
      <alignment vertical="center"/>
    </xf>
    <xf numFmtId="178" fontId="4" fillId="0" borderId="17" xfId="0" applyNumberFormat="1" applyFont="1" applyBorder="1" applyAlignment="1">
      <alignment horizontal="center" vertical="center"/>
    </xf>
    <xf numFmtId="178" fontId="4" fillId="0" borderId="15" xfId="0" applyNumberFormat="1" applyFont="1" applyBorder="1" applyAlignment="1">
      <alignment horizontal="center" vertical="center"/>
    </xf>
    <xf numFmtId="3" fontId="8" fillId="0" borderId="17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center" vertical="center"/>
    </xf>
    <xf numFmtId="177" fontId="4" fillId="0" borderId="62" xfId="0" applyNumberFormat="1" applyFont="1" applyBorder="1" applyAlignment="1">
      <alignment horizontal="center" vertical="center"/>
    </xf>
    <xf numFmtId="177" fontId="4" fillId="0" borderId="32" xfId="0" applyNumberFormat="1" applyFont="1" applyBorder="1" applyAlignment="1">
      <alignment horizontal="center" vertical="center"/>
    </xf>
    <xf numFmtId="177" fontId="4" fillId="0" borderId="11" xfId="0" applyNumberFormat="1" applyFont="1" applyBorder="1" applyAlignment="1">
      <alignment horizontal="center" vertical="center"/>
    </xf>
    <xf numFmtId="177" fontId="4" fillId="0" borderId="13" xfId="0" applyNumberFormat="1" applyFont="1" applyBorder="1" applyAlignment="1">
      <alignment horizontal="center" vertical="center"/>
    </xf>
    <xf numFmtId="177" fontId="4" fillId="0" borderId="19" xfId="0" applyNumberFormat="1" applyFont="1" applyBorder="1" applyAlignment="1">
      <alignment horizontal="center" vertical="center"/>
    </xf>
    <xf numFmtId="3" fontId="4" fillId="0" borderId="32" xfId="0" applyNumberFormat="1" applyFont="1" applyFill="1" applyBorder="1" applyAlignment="1">
      <alignment vertical="center"/>
    </xf>
    <xf numFmtId="176" fontId="4" fillId="0" borderId="60" xfId="1" applyNumberFormat="1" applyFont="1" applyBorder="1" applyAlignment="1">
      <alignment vertical="center"/>
    </xf>
    <xf numFmtId="176" fontId="8" fillId="0" borderId="60" xfId="1" applyNumberFormat="1" applyFont="1" applyBorder="1" applyAlignment="1">
      <alignment vertical="center"/>
    </xf>
    <xf numFmtId="3" fontId="4" fillId="0" borderId="60" xfId="0" applyNumberFormat="1" applyFont="1" applyBorder="1" applyAlignment="1">
      <alignment horizontal="center" vertical="center"/>
    </xf>
    <xf numFmtId="177" fontId="4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179" fontId="4" fillId="0" borderId="26" xfId="0" applyNumberFormat="1" applyFont="1" applyBorder="1" applyAlignment="1">
      <alignment vertical="center"/>
    </xf>
    <xf numFmtId="179" fontId="4" fillId="0" borderId="22" xfId="0" applyNumberFormat="1" applyFont="1" applyBorder="1" applyAlignment="1">
      <alignment vertical="center"/>
    </xf>
    <xf numFmtId="179" fontId="4" fillId="0" borderId="28" xfId="0" applyNumberFormat="1" applyFont="1" applyBorder="1" applyAlignment="1">
      <alignment vertical="center"/>
    </xf>
    <xf numFmtId="179" fontId="8" fillId="0" borderId="26" xfId="0" applyNumberFormat="1" applyFont="1" applyBorder="1" applyAlignment="1">
      <alignment vertical="center"/>
    </xf>
    <xf numFmtId="179" fontId="8" fillId="0" borderId="22" xfId="0" applyNumberFormat="1" applyFont="1" applyBorder="1" applyAlignment="1">
      <alignment vertical="center"/>
    </xf>
    <xf numFmtId="179" fontId="8" fillId="0" borderId="28" xfId="0" applyNumberFormat="1" applyFont="1" applyBorder="1" applyAlignment="1">
      <alignment vertical="center"/>
    </xf>
    <xf numFmtId="182" fontId="9" fillId="0" borderId="11" xfId="0" applyNumberFormat="1" applyFont="1" applyBorder="1" applyAlignment="1">
      <alignment vertical="center"/>
    </xf>
    <xf numFmtId="182" fontId="9" fillId="0" borderId="19" xfId="0" applyNumberFormat="1" applyFont="1" applyBorder="1" applyAlignment="1">
      <alignment vertical="center"/>
    </xf>
    <xf numFmtId="182" fontId="9" fillId="0" borderId="29" xfId="0" applyNumberFormat="1" applyFont="1" applyBorder="1" applyAlignment="1">
      <alignment vertical="center"/>
    </xf>
    <xf numFmtId="182" fontId="10" fillId="0" borderId="11" xfId="0" applyNumberFormat="1" applyFont="1" applyBorder="1" applyAlignment="1">
      <alignment vertical="center"/>
    </xf>
    <xf numFmtId="182" fontId="10" fillId="0" borderId="19" xfId="0" applyNumberFormat="1" applyFont="1" applyBorder="1" applyAlignment="1">
      <alignment vertical="center"/>
    </xf>
    <xf numFmtId="182" fontId="10" fillId="0" borderId="29" xfId="0" applyNumberFormat="1" applyFont="1" applyBorder="1" applyAlignment="1">
      <alignment vertical="center"/>
    </xf>
    <xf numFmtId="183" fontId="9" fillId="0" borderId="32" xfId="0" applyNumberFormat="1" applyFont="1" applyBorder="1" applyAlignment="1">
      <alignment vertical="center"/>
    </xf>
    <xf numFmtId="183" fontId="9" fillId="0" borderId="11" xfId="0" applyNumberFormat="1" applyFont="1" applyBorder="1" applyAlignment="1">
      <alignment vertical="center"/>
    </xf>
    <xf numFmtId="183" fontId="9" fillId="0" borderId="13" xfId="0" applyNumberFormat="1" applyFont="1" applyBorder="1" applyAlignment="1">
      <alignment vertical="center"/>
    </xf>
    <xf numFmtId="183" fontId="10" fillId="0" borderId="32" xfId="0" applyNumberFormat="1" applyFont="1" applyBorder="1" applyAlignment="1">
      <alignment vertical="center"/>
    </xf>
    <xf numFmtId="183" fontId="10" fillId="0" borderId="11" xfId="0" applyNumberFormat="1" applyFont="1" applyBorder="1" applyAlignment="1">
      <alignment vertical="center"/>
    </xf>
    <xf numFmtId="183" fontId="10" fillId="0" borderId="13" xfId="0" applyNumberFormat="1" applyFont="1" applyBorder="1" applyAlignment="1">
      <alignment vertical="center"/>
    </xf>
    <xf numFmtId="0" fontId="4" fillId="0" borderId="63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184" fontId="12" fillId="0" borderId="0" xfId="1" applyNumberFormat="1" applyFont="1" applyAlignment="1">
      <alignment vertical="center"/>
    </xf>
    <xf numFmtId="184" fontId="4" fillId="0" borderId="0" xfId="0" applyNumberFormat="1" applyFont="1" applyAlignment="1">
      <alignment vertical="center"/>
    </xf>
    <xf numFmtId="179" fontId="12" fillId="0" borderId="0" xfId="1" applyNumberFormat="1" applyFont="1" applyAlignment="1">
      <alignment vertical="center"/>
    </xf>
    <xf numFmtId="184" fontId="8" fillId="0" borderId="0" xfId="1" applyNumberFormat="1" applyFont="1" applyAlignment="1">
      <alignment vertical="center"/>
    </xf>
    <xf numFmtId="180" fontId="12" fillId="0" borderId="0" xfId="1" applyNumberFormat="1" applyFont="1" applyAlignment="1">
      <alignment vertical="center"/>
    </xf>
    <xf numFmtId="181" fontId="12" fillId="0" borderId="0" xfId="1" applyNumberFormat="1" applyFont="1" applyAlignment="1">
      <alignment vertical="center"/>
    </xf>
    <xf numFmtId="184" fontId="12" fillId="0" borderId="0" xfId="0" applyNumberFormat="1" applyFont="1" applyAlignment="1">
      <alignment vertical="center"/>
    </xf>
    <xf numFmtId="184" fontId="12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184" fontId="13" fillId="0" borderId="0" xfId="1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center"/>
    </xf>
    <xf numFmtId="179" fontId="13" fillId="0" borderId="0" xfId="1" applyNumberFormat="1" applyFont="1" applyAlignment="1">
      <alignment vertical="center"/>
    </xf>
    <xf numFmtId="184" fontId="8" fillId="0" borderId="0" xfId="0" applyNumberFormat="1" applyFont="1" applyAlignment="1">
      <alignment vertical="center"/>
    </xf>
    <xf numFmtId="180" fontId="13" fillId="0" borderId="0" xfId="1" applyNumberFormat="1" applyFont="1" applyAlignment="1">
      <alignment vertical="center"/>
    </xf>
    <xf numFmtId="181" fontId="13" fillId="0" borderId="0" xfId="1" applyNumberFormat="1" applyFont="1" applyAlignment="1">
      <alignment vertical="center"/>
    </xf>
    <xf numFmtId="0" fontId="15" fillId="0" borderId="44" xfId="0" applyFont="1" applyBorder="1" applyAlignment="1">
      <alignment horizontal="center" vertical="center"/>
    </xf>
    <xf numFmtId="178" fontId="4" fillId="0" borderId="17" xfId="0" applyNumberFormat="1" applyFont="1" applyBorder="1" applyAlignment="1">
      <alignment horizontal="right" vertical="center"/>
    </xf>
    <xf numFmtId="178" fontId="4" fillId="0" borderId="11" xfId="0" applyNumberFormat="1" applyFont="1" applyBorder="1" applyAlignment="1">
      <alignment horizontal="right" vertical="center"/>
    </xf>
    <xf numFmtId="178" fontId="4" fillId="0" borderId="13" xfId="0" applyNumberFormat="1" applyFont="1" applyBorder="1" applyAlignment="1">
      <alignment horizontal="right" vertical="center"/>
    </xf>
    <xf numFmtId="178" fontId="4" fillId="0" borderId="19" xfId="0" applyNumberFormat="1" applyFont="1" applyBorder="1" applyAlignment="1">
      <alignment horizontal="right" vertical="center"/>
    </xf>
    <xf numFmtId="178" fontId="4" fillId="0" borderId="15" xfId="0" applyNumberFormat="1" applyFont="1" applyBorder="1" applyAlignment="1">
      <alignment horizontal="right" vertical="center"/>
    </xf>
    <xf numFmtId="3" fontId="4" fillId="0" borderId="17" xfId="0" applyNumberFormat="1" applyFont="1" applyBorder="1" applyAlignment="1">
      <alignment horizontal="right" vertical="center"/>
    </xf>
    <xf numFmtId="3" fontId="4" fillId="0" borderId="11" xfId="0" applyNumberFormat="1" applyFont="1" applyBorder="1" applyAlignment="1">
      <alignment horizontal="right" vertical="center"/>
    </xf>
    <xf numFmtId="3" fontId="4" fillId="0" borderId="13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3" fontId="4" fillId="0" borderId="29" xfId="0" applyNumberFormat="1" applyFont="1" applyBorder="1" applyAlignment="1">
      <alignment horizontal="right" vertical="center"/>
    </xf>
    <xf numFmtId="3" fontId="4" fillId="0" borderId="39" xfId="0" applyNumberFormat="1" applyFont="1" applyBorder="1" applyAlignment="1">
      <alignment horizontal="right" vertical="center"/>
    </xf>
    <xf numFmtId="3" fontId="4" fillId="0" borderId="36" xfId="0" applyNumberFormat="1" applyFont="1" applyBorder="1" applyAlignment="1">
      <alignment horizontal="right" vertical="center"/>
    </xf>
    <xf numFmtId="3" fontId="4" fillId="0" borderId="37" xfId="0" applyNumberFormat="1" applyFont="1" applyBorder="1" applyAlignment="1">
      <alignment horizontal="right" vertical="center"/>
    </xf>
    <xf numFmtId="3" fontId="4" fillId="0" borderId="40" xfId="0" applyNumberFormat="1" applyFont="1" applyBorder="1" applyAlignment="1">
      <alignment horizontal="right" vertical="center"/>
    </xf>
    <xf numFmtId="3" fontId="4" fillId="0" borderId="38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10" xfId="0" applyNumberFormat="1" applyFont="1" applyBorder="1" applyAlignment="1">
      <alignment horizontal="right" vertical="center"/>
    </xf>
    <xf numFmtId="177" fontId="4" fillId="0" borderId="12" xfId="0" applyNumberFormat="1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14" xfId="0" applyNumberFormat="1" applyFont="1" applyBorder="1" applyAlignment="1">
      <alignment horizontal="right" vertical="center"/>
    </xf>
    <xf numFmtId="177" fontId="4" fillId="0" borderId="61" xfId="0" applyNumberFormat="1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4" fillId="0" borderId="60" xfId="0" applyNumberFormat="1" applyFont="1" applyBorder="1" applyAlignment="1">
      <alignment horizontal="center" vertical="center"/>
    </xf>
    <xf numFmtId="185" fontId="4" fillId="0" borderId="60" xfId="0" applyNumberFormat="1" applyFont="1" applyBorder="1" applyAlignment="1">
      <alignment horizontal="center" vertical="center"/>
    </xf>
    <xf numFmtId="0" fontId="4" fillId="0" borderId="60" xfId="0" applyNumberFormat="1" applyFont="1" applyBorder="1" applyAlignment="1">
      <alignment horizontal="center" vertical="top"/>
    </xf>
    <xf numFmtId="3" fontId="7" fillId="0" borderId="75" xfId="0" applyNumberFormat="1" applyFont="1" applyBorder="1" applyAlignment="1">
      <alignment vertical="center"/>
    </xf>
    <xf numFmtId="3" fontId="7" fillId="0" borderId="76" xfId="0" applyNumberFormat="1" applyFont="1" applyBorder="1" applyAlignment="1">
      <alignment vertical="center"/>
    </xf>
    <xf numFmtId="0" fontId="15" fillId="0" borderId="78" xfId="0" applyFont="1" applyBorder="1" applyAlignment="1">
      <alignment horizontal="center" vertical="center"/>
    </xf>
    <xf numFmtId="0" fontId="15" fillId="0" borderId="77" xfId="0" applyFont="1" applyBorder="1" applyAlignment="1">
      <alignment horizontal="center" vertical="center"/>
    </xf>
    <xf numFmtId="0" fontId="4" fillId="0" borderId="74" xfId="0" applyFont="1" applyBorder="1" applyAlignment="1">
      <alignment vertical="center"/>
    </xf>
    <xf numFmtId="3" fontId="4" fillId="0" borderId="5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4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0" xfId="0" applyFont="1" applyBorder="1" applyAlignment="1">
      <alignment vertical="center"/>
    </xf>
    <xf numFmtId="0" fontId="4" fillId="0" borderId="19" xfId="0" applyFont="1" applyBorder="1" applyAlignment="1">
      <alignment horizontal="center" vertical="center" textRotation="255" wrapText="1"/>
    </xf>
    <xf numFmtId="0" fontId="4" fillId="0" borderId="41" xfId="0" applyFont="1" applyBorder="1" applyAlignment="1">
      <alignment horizontal="center" vertical="center" textRotation="255" wrapText="1"/>
    </xf>
    <xf numFmtId="0" fontId="4" fillId="0" borderId="11" xfId="0" applyFont="1" applyBorder="1" applyAlignment="1">
      <alignment horizontal="center" vertical="center" textRotation="255" wrapText="1"/>
    </xf>
    <xf numFmtId="0" fontId="4" fillId="0" borderId="42" xfId="0" applyFont="1" applyBorder="1" applyAlignment="1">
      <alignment horizontal="center" vertical="center" textRotation="255" wrapText="1"/>
    </xf>
    <xf numFmtId="0" fontId="4" fillId="0" borderId="29" xfId="0" applyFont="1" applyBorder="1" applyAlignment="1">
      <alignment horizontal="center" vertical="center" textRotation="255" wrapText="1"/>
    </xf>
    <xf numFmtId="0" fontId="4" fillId="0" borderId="67" xfId="0" applyFont="1" applyBorder="1" applyAlignment="1">
      <alignment horizontal="center" vertical="center" textRotation="255" wrapText="1"/>
    </xf>
    <xf numFmtId="0" fontId="4" fillId="0" borderId="32" xfId="0" applyFont="1" applyBorder="1" applyAlignment="1">
      <alignment horizontal="center" vertical="center" textRotation="255" wrapText="1"/>
    </xf>
    <xf numFmtId="0" fontId="4" fillId="0" borderId="65" xfId="0" applyFont="1" applyBorder="1" applyAlignment="1">
      <alignment horizontal="center" vertical="center" textRotation="255" wrapText="1"/>
    </xf>
    <xf numFmtId="0" fontId="4" fillId="0" borderId="13" xfId="0" applyFont="1" applyBorder="1" applyAlignment="1">
      <alignment horizontal="center" vertical="center" textRotation="255" wrapText="1"/>
    </xf>
    <xf numFmtId="0" fontId="4" fillId="0" borderId="66" xfId="0" applyFont="1" applyBorder="1" applyAlignment="1">
      <alignment horizontal="center" vertical="center" textRotation="255" wrapText="1"/>
    </xf>
    <xf numFmtId="0" fontId="4" fillId="0" borderId="19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51" xfId="0" applyFont="1" applyBorder="1" applyAlignment="1">
      <alignment vertical="center" textRotation="255"/>
    </xf>
    <xf numFmtId="0" fontId="4" fillId="0" borderId="48" xfId="0" applyFont="1" applyBorder="1" applyAlignment="1">
      <alignment vertical="center" textRotation="255"/>
    </xf>
    <xf numFmtId="0" fontId="4" fillId="0" borderId="49" xfId="0" applyFont="1" applyBorder="1" applyAlignment="1">
      <alignment vertical="center" textRotation="255"/>
    </xf>
    <xf numFmtId="0" fontId="4" fillId="0" borderId="65" xfId="0" applyFont="1" applyBorder="1" applyAlignment="1">
      <alignment horizontal="center" vertical="center" textRotation="255"/>
    </xf>
    <xf numFmtId="0" fontId="4" fillId="0" borderId="42" xfId="0" applyFont="1" applyBorder="1" applyAlignment="1">
      <alignment horizontal="center" vertical="center" textRotation="255"/>
    </xf>
    <xf numFmtId="0" fontId="4" fillId="0" borderId="66" xfId="0" applyFont="1" applyBorder="1" applyAlignment="1">
      <alignment horizontal="center" vertical="center" textRotation="255"/>
    </xf>
    <xf numFmtId="0" fontId="4" fillId="0" borderId="41" xfId="0" applyFont="1" applyBorder="1" applyAlignment="1">
      <alignment horizontal="center" vertical="center" textRotation="255"/>
    </xf>
    <xf numFmtId="0" fontId="4" fillId="0" borderId="67" xfId="0" applyFont="1" applyBorder="1" applyAlignment="1">
      <alignment horizontal="center" vertical="center" textRotation="255"/>
    </xf>
    <xf numFmtId="0" fontId="4" fillId="0" borderId="17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29" xfId="0" applyFont="1" applyBorder="1" applyAlignment="1">
      <alignment horizontal="center" vertical="center" textRotation="255"/>
    </xf>
    <xf numFmtId="0" fontId="4" fillId="0" borderId="32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4" fillId="0" borderId="58" xfId="0" applyFont="1" applyBorder="1" applyAlignment="1">
      <alignment horizontal="center" vertical="center" textRotation="255"/>
    </xf>
    <xf numFmtId="0" fontId="4" fillId="0" borderId="5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8" xfId="0" applyFont="1" applyBorder="1" applyAlignment="1">
      <alignment vertical="center"/>
    </xf>
    <xf numFmtId="0" fontId="4" fillId="0" borderId="69" xfId="0" applyFont="1" applyBorder="1" applyAlignment="1">
      <alignment vertical="center"/>
    </xf>
    <xf numFmtId="0" fontId="4" fillId="0" borderId="70" xfId="0" applyFont="1" applyBorder="1" applyAlignment="1">
      <alignment vertical="center"/>
    </xf>
    <xf numFmtId="0" fontId="4" fillId="0" borderId="71" xfId="0" applyFont="1" applyBorder="1" applyAlignment="1">
      <alignment vertical="center"/>
    </xf>
    <xf numFmtId="0" fontId="4" fillId="0" borderId="72" xfId="0" applyFont="1" applyBorder="1" applyAlignment="1">
      <alignment vertical="center"/>
    </xf>
    <xf numFmtId="0" fontId="4" fillId="0" borderId="73" xfId="0" applyFont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689688349382232"/>
          <c:y val="4.8872225307126434E-2"/>
          <c:w val="0.60098618538681714"/>
          <c:h val="0.864662447741467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'04(03実績)6(1)3'!$C$5:$C$9</c:f>
              <c:strCache>
                <c:ptCount val="5"/>
                <c:pt idx="0">
                  <c:v>入院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'04(03実績)6(1)3'!$D$5:$D$9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R1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'04(03実績)6(1)3'!$G$5:$G$9</c:f>
              <c:numCache>
                <c:formatCode>#,##0</c:formatCode>
                <c:ptCount val="5"/>
                <c:pt idx="0">
                  <c:v>2958294371</c:v>
                </c:pt>
                <c:pt idx="1">
                  <c:v>3030860255</c:v>
                </c:pt>
                <c:pt idx="2">
                  <c:v>2938365554</c:v>
                </c:pt>
                <c:pt idx="3">
                  <c:v>2724943134</c:v>
                </c:pt>
                <c:pt idx="4">
                  <c:v>2850516075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19-4C06-9A12-36648C12AD00}"/>
            </c:ext>
          </c:extLst>
        </c:ser>
        <c:ser>
          <c:idx val="1"/>
          <c:order val="1"/>
          <c:tx>
            <c:strRef>
              <c:f>'04(03実績)6(1)3'!$C$10:$C$14</c:f>
              <c:strCache>
                <c:ptCount val="5"/>
                <c:pt idx="0">
                  <c:v>入院外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'04(03実績)6(1)3'!$D$5:$D$9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R1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'04(03実績)6(1)3'!$G$10:$G$14</c:f>
              <c:numCache>
                <c:formatCode>#,##0</c:formatCode>
                <c:ptCount val="5"/>
                <c:pt idx="0">
                  <c:v>2996516246</c:v>
                </c:pt>
                <c:pt idx="1">
                  <c:v>2966689575</c:v>
                </c:pt>
                <c:pt idx="2">
                  <c:v>2936243712</c:v>
                </c:pt>
                <c:pt idx="3">
                  <c:v>2643631254</c:v>
                </c:pt>
                <c:pt idx="4">
                  <c:v>2762599661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19-4C06-9A12-36648C12AD00}"/>
            </c:ext>
          </c:extLst>
        </c:ser>
        <c:ser>
          <c:idx val="2"/>
          <c:order val="2"/>
          <c:tx>
            <c:strRef>
              <c:f>'04(03実績)6(1)3'!$C$15:$C$19</c:f>
              <c:strCache>
                <c:ptCount val="5"/>
                <c:pt idx="0">
                  <c:v>歯科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'04(03実績)6(1)3'!$D$5:$D$9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R1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'04(03実績)6(1)3'!$G$15:$G$19</c:f>
              <c:numCache>
                <c:formatCode>#,##0</c:formatCode>
                <c:ptCount val="5"/>
                <c:pt idx="0">
                  <c:v>595810920</c:v>
                </c:pt>
                <c:pt idx="1">
                  <c:v>589567270</c:v>
                </c:pt>
                <c:pt idx="2">
                  <c:v>575635880</c:v>
                </c:pt>
                <c:pt idx="3">
                  <c:v>552549226</c:v>
                </c:pt>
                <c:pt idx="4">
                  <c:v>574340620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19-4C06-9A12-36648C12AD00}"/>
            </c:ext>
          </c:extLst>
        </c:ser>
        <c:ser>
          <c:idx val="3"/>
          <c:order val="3"/>
          <c:tx>
            <c:strRef>
              <c:f>'04(03実績)6(1)3'!$B$25:$B$29</c:f>
              <c:strCache>
                <c:ptCount val="5"/>
                <c:pt idx="0">
                  <c:v>調剤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'04(03実績)6(1)3'!$G$25:$G$29</c:f>
              <c:numCache>
                <c:formatCode>#,##0</c:formatCode>
                <c:ptCount val="5"/>
                <c:pt idx="0">
                  <c:v>1411174364</c:v>
                </c:pt>
                <c:pt idx="1">
                  <c:v>1396486882</c:v>
                </c:pt>
                <c:pt idx="2">
                  <c:v>1369276873</c:v>
                </c:pt>
                <c:pt idx="3">
                  <c:v>1315111503</c:v>
                </c:pt>
                <c:pt idx="4">
                  <c:v>1384497960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19-4C06-9A12-36648C12AD00}"/>
            </c:ext>
          </c:extLst>
        </c:ser>
        <c:ser>
          <c:idx val="4"/>
          <c:order val="4"/>
          <c:tx>
            <c:strRef>
              <c:f>'04(03実績)6(1)3'!$B$30:$B$34</c:f>
              <c:strCache>
                <c:ptCount val="5"/>
                <c:pt idx="0">
                  <c:v>食事療養費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'04(03実績)6(1)3'!$G$30:$G$34</c:f>
              <c:numCache>
                <c:formatCode>#,##0</c:formatCode>
                <c:ptCount val="5"/>
                <c:pt idx="0">
                  <c:v>191170861</c:v>
                </c:pt>
                <c:pt idx="1">
                  <c:v>194811744</c:v>
                </c:pt>
                <c:pt idx="2">
                  <c:v>182467581</c:v>
                </c:pt>
                <c:pt idx="3">
                  <c:v>170964794</c:v>
                </c:pt>
                <c:pt idx="4">
                  <c:v>173966768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19-4C06-9A12-36648C12AD00}"/>
            </c:ext>
          </c:extLst>
        </c:ser>
        <c:ser>
          <c:idx val="5"/>
          <c:order val="5"/>
          <c:tx>
            <c:strRef>
              <c:f>'04(03実績)6(1)3'!$B$35:$B$39</c:f>
              <c:strCache>
                <c:ptCount val="5"/>
                <c:pt idx="0">
                  <c:v>訪問看護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'04(03実績)6(1)3'!$G$35:$G$39</c:f>
              <c:numCache>
                <c:formatCode>#,##0</c:formatCode>
                <c:ptCount val="5"/>
                <c:pt idx="0">
                  <c:v>91501130</c:v>
                </c:pt>
                <c:pt idx="1">
                  <c:v>94068200</c:v>
                </c:pt>
                <c:pt idx="2">
                  <c:v>90600540</c:v>
                </c:pt>
                <c:pt idx="3">
                  <c:v>99617430</c:v>
                </c:pt>
                <c:pt idx="4">
                  <c:v>128156600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B19-4C06-9A12-36648C12AD00}"/>
            </c:ext>
          </c:extLst>
        </c:ser>
        <c:ser>
          <c:idx val="6"/>
          <c:order val="6"/>
          <c:tx>
            <c:strRef>
              <c:f>'04(03実績)6(1)3'!$A$45:$A$49</c:f>
              <c:strCache>
                <c:ptCount val="5"/>
                <c:pt idx="0">
                  <c:v>療養費等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'04(03実績)6(1)3'!$G$45:$G$49</c:f>
              <c:numCache>
                <c:formatCode>#,##0</c:formatCode>
                <c:ptCount val="5"/>
                <c:pt idx="0">
                  <c:v>73144899</c:v>
                </c:pt>
                <c:pt idx="1">
                  <c:v>68356672</c:v>
                </c:pt>
                <c:pt idx="2">
                  <c:v>63415621</c:v>
                </c:pt>
                <c:pt idx="3">
                  <c:v>61676607</c:v>
                </c:pt>
                <c:pt idx="4">
                  <c:v>57647919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B19-4C06-9A12-36648C12A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140800"/>
        <c:axId val="152150784"/>
      </c:barChart>
      <c:catAx>
        <c:axId val="1521408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2150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50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2140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594554990970948"/>
          <c:y val="0.34962445483788207"/>
          <c:w val="0.16091971262212912"/>
          <c:h val="0.265037791328715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医療給付費の内訳</a:t>
            </a:r>
          </a:p>
        </c:rich>
      </c:tx>
      <c:layout>
        <c:manualLayout>
          <c:xMode val="edge"/>
          <c:yMode val="edge"/>
          <c:x val="7.9239302694136295E-3"/>
          <c:y val="2.241379310344827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6.8145853049670857E-2"/>
          <c:y val="9.1379387273864562E-2"/>
          <c:w val="0.74009565986503001"/>
          <c:h val="0.741379934486070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'04(03実績)6(1)6'!$O$4</c:f>
              <c:strCache>
                <c:ptCount val="1"/>
                <c:pt idx="0">
                  <c:v>入院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'04(03実績)6(1)6'!$M$5:$N$29</c:f>
              <c:multiLvlStrCache>
                <c:ptCount val="24"/>
                <c:lvl>
                  <c:pt idx="1">
                    <c:v>一般a</c:v>
                  </c:pt>
                  <c:pt idx="2">
                    <c:v>一般b</c:v>
                  </c:pt>
                  <c:pt idx="3">
                    <c:v>退職</c:v>
                  </c:pt>
                  <c:pt idx="6">
                    <c:v>一般a</c:v>
                  </c:pt>
                  <c:pt idx="7">
                    <c:v>一般b</c:v>
                  </c:pt>
                  <c:pt idx="8">
                    <c:v>退職</c:v>
                  </c:pt>
                  <c:pt idx="11">
                    <c:v>一般a</c:v>
                  </c:pt>
                  <c:pt idx="12">
                    <c:v>一般b</c:v>
                  </c:pt>
                  <c:pt idx="13">
                    <c:v>退職</c:v>
                  </c:pt>
                  <c:pt idx="16">
                    <c:v>一般a</c:v>
                  </c:pt>
                  <c:pt idx="17">
                    <c:v>一般b</c:v>
                  </c:pt>
                  <c:pt idx="18">
                    <c:v>退職</c:v>
                  </c:pt>
                  <c:pt idx="21">
                    <c:v>一般a</c:v>
                  </c:pt>
                  <c:pt idx="22">
                    <c:v>一般b</c:v>
                  </c:pt>
                  <c:pt idx="23">
                    <c:v>退職</c:v>
                  </c:pt>
                </c:lvl>
                <c:lvl>
                  <c:pt idx="0">
                    <c:v>29</c:v>
                  </c:pt>
                  <c:pt idx="5">
                    <c:v>30</c:v>
                  </c:pt>
                  <c:pt idx="10">
                    <c:v>R1</c:v>
                  </c:pt>
                  <c:pt idx="15">
                    <c:v>2</c:v>
                  </c:pt>
                  <c:pt idx="20">
                    <c:v>3</c:v>
                  </c:pt>
                </c:lvl>
              </c:multiLvlStrCache>
            </c:multiLvlStrRef>
          </c:cat>
          <c:val>
            <c:numRef>
              <c:f>'04(03実績)6(1)6'!$O$5:$O$29</c:f>
              <c:numCache>
                <c:formatCode>#,##0</c:formatCode>
                <c:ptCount val="25"/>
                <c:pt idx="1">
                  <c:v>2958294371</c:v>
                </c:pt>
                <c:pt idx="6">
                  <c:v>3030860255</c:v>
                </c:pt>
                <c:pt idx="11">
                  <c:v>2938365554</c:v>
                </c:pt>
                <c:pt idx="16">
                  <c:v>2724943134</c:v>
                </c:pt>
                <c:pt idx="21">
                  <c:v>2850516075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B9-4BC4-94B0-7906F1ED9BF5}"/>
            </c:ext>
          </c:extLst>
        </c:ser>
        <c:ser>
          <c:idx val="1"/>
          <c:order val="1"/>
          <c:tx>
            <c:strRef>
              <c:f>'04(03実績)6(1)6'!$P$4</c:f>
              <c:strCache>
                <c:ptCount val="1"/>
                <c:pt idx="0">
                  <c:v>入院(前)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'04(03実績)6(1)6'!$M$5:$N$29</c:f>
              <c:multiLvlStrCache>
                <c:ptCount val="24"/>
                <c:lvl>
                  <c:pt idx="1">
                    <c:v>一般a</c:v>
                  </c:pt>
                  <c:pt idx="2">
                    <c:v>一般b</c:v>
                  </c:pt>
                  <c:pt idx="3">
                    <c:v>退職</c:v>
                  </c:pt>
                  <c:pt idx="6">
                    <c:v>一般a</c:v>
                  </c:pt>
                  <c:pt idx="7">
                    <c:v>一般b</c:v>
                  </c:pt>
                  <c:pt idx="8">
                    <c:v>退職</c:v>
                  </c:pt>
                  <c:pt idx="11">
                    <c:v>一般a</c:v>
                  </c:pt>
                  <c:pt idx="12">
                    <c:v>一般b</c:v>
                  </c:pt>
                  <c:pt idx="13">
                    <c:v>退職</c:v>
                  </c:pt>
                  <c:pt idx="16">
                    <c:v>一般a</c:v>
                  </c:pt>
                  <c:pt idx="17">
                    <c:v>一般b</c:v>
                  </c:pt>
                  <c:pt idx="18">
                    <c:v>退職</c:v>
                  </c:pt>
                  <c:pt idx="21">
                    <c:v>一般a</c:v>
                  </c:pt>
                  <c:pt idx="22">
                    <c:v>一般b</c:v>
                  </c:pt>
                  <c:pt idx="23">
                    <c:v>退職</c:v>
                  </c:pt>
                </c:lvl>
                <c:lvl>
                  <c:pt idx="0">
                    <c:v>29</c:v>
                  </c:pt>
                  <c:pt idx="5">
                    <c:v>30</c:v>
                  </c:pt>
                  <c:pt idx="10">
                    <c:v>R1</c:v>
                  </c:pt>
                  <c:pt idx="15">
                    <c:v>2</c:v>
                  </c:pt>
                  <c:pt idx="20">
                    <c:v>3</c:v>
                  </c:pt>
                </c:lvl>
              </c:multiLvlStrCache>
            </c:multiLvlStrRef>
          </c:cat>
          <c:val>
            <c:numRef>
              <c:f>'04(03実績)6(1)6'!$P$5:$P$29</c:f>
              <c:numCache>
                <c:formatCode>#,##0</c:formatCode>
                <c:ptCount val="25"/>
                <c:pt idx="2">
                  <c:v>4809819107</c:v>
                </c:pt>
                <c:pt idx="7">
                  <c:v>5083121103</c:v>
                </c:pt>
                <c:pt idx="12">
                  <c:v>4835165467</c:v>
                </c:pt>
                <c:pt idx="17">
                  <c:v>4833820224</c:v>
                </c:pt>
                <c:pt idx="22">
                  <c:v>5128201653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B9-4BC4-94B0-7906F1ED9BF5}"/>
            </c:ext>
          </c:extLst>
        </c:ser>
        <c:ser>
          <c:idx val="2"/>
          <c:order val="2"/>
          <c:tx>
            <c:strRef>
              <c:f>'04(03実績)6(1)6'!$Q$4</c:f>
              <c:strCache>
                <c:ptCount val="1"/>
                <c:pt idx="0">
                  <c:v>入院(退)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'04(03実績)6(1)6'!$M$5:$N$29</c:f>
              <c:multiLvlStrCache>
                <c:ptCount val="24"/>
                <c:lvl>
                  <c:pt idx="1">
                    <c:v>一般a</c:v>
                  </c:pt>
                  <c:pt idx="2">
                    <c:v>一般b</c:v>
                  </c:pt>
                  <c:pt idx="3">
                    <c:v>退職</c:v>
                  </c:pt>
                  <c:pt idx="6">
                    <c:v>一般a</c:v>
                  </c:pt>
                  <c:pt idx="7">
                    <c:v>一般b</c:v>
                  </c:pt>
                  <c:pt idx="8">
                    <c:v>退職</c:v>
                  </c:pt>
                  <c:pt idx="11">
                    <c:v>一般a</c:v>
                  </c:pt>
                  <c:pt idx="12">
                    <c:v>一般b</c:v>
                  </c:pt>
                  <c:pt idx="13">
                    <c:v>退職</c:v>
                  </c:pt>
                  <c:pt idx="16">
                    <c:v>一般a</c:v>
                  </c:pt>
                  <c:pt idx="17">
                    <c:v>一般b</c:v>
                  </c:pt>
                  <c:pt idx="18">
                    <c:v>退職</c:v>
                  </c:pt>
                  <c:pt idx="21">
                    <c:v>一般a</c:v>
                  </c:pt>
                  <c:pt idx="22">
                    <c:v>一般b</c:v>
                  </c:pt>
                  <c:pt idx="23">
                    <c:v>退職</c:v>
                  </c:pt>
                </c:lvl>
                <c:lvl>
                  <c:pt idx="0">
                    <c:v>29</c:v>
                  </c:pt>
                  <c:pt idx="5">
                    <c:v>30</c:v>
                  </c:pt>
                  <c:pt idx="10">
                    <c:v>R1</c:v>
                  </c:pt>
                  <c:pt idx="15">
                    <c:v>2</c:v>
                  </c:pt>
                  <c:pt idx="20">
                    <c:v>3</c:v>
                  </c:pt>
                </c:lvl>
              </c:multiLvlStrCache>
            </c:multiLvlStrRef>
          </c:cat>
          <c:val>
            <c:numRef>
              <c:f>'04(03実績)6(1)6'!$Q$5:$Q$29</c:f>
              <c:numCache>
                <c:formatCode>#,##0</c:formatCode>
                <c:ptCount val="25"/>
                <c:pt idx="3">
                  <c:v>84869010</c:v>
                </c:pt>
                <c:pt idx="8">
                  <c:v>44066974</c:v>
                </c:pt>
                <c:pt idx="13">
                  <c:v>232590</c:v>
                </c:pt>
                <c:pt idx="18">
                  <c:v>2834820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B9-4BC4-94B0-7906F1ED9BF5}"/>
            </c:ext>
          </c:extLst>
        </c:ser>
        <c:ser>
          <c:idx val="3"/>
          <c:order val="3"/>
          <c:tx>
            <c:strRef>
              <c:f>'04(03実績)6(1)6'!$R$4</c:f>
              <c:strCache>
                <c:ptCount val="1"/>
                <c:pt idx="0">
                  <c:v>入院外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'04(03実績)6(1)6'!$M$5:$N$29</c:f>
              <c:multiLvlStrCache>
                <c:ptCount val="24"/>
                <c:lvl>
                  <c:pt idx="1">
                    <c:v>一般a</c:v>
                  </c:pt>
                  <c:pt idx="2">
                    <c:v>一般b</c:v>
                  </c:pt>
                  <c:pt idx="3">
                    <c:v>退職</c:v>
                  </c:pt>
                  <c:pt idx="6">
                    <c:v>一般a</c:v>
                  </c:pt>
                  <c:pt idx="7">
                    <c:v>一般b</c:v>
                  </c:pt>
                  <c:pt idx="8">
                    <c:v>退職</c:v>
                  </c:pt>
                  <c:pt idx="11">
                    <c:v>一般a</c:v>
                  </c:pt>
                  <c:pt idx="12">
                    <c:v>一般b</c:v>
                  </c:pt>
                  <c:pt idx="13">
                    <c:v>退職</c:v>
                  </c:pt>
                  <c:pt idx="16">
                    <c:v>一般a</c:v>
                  </c:pt>
                  <c:pt idx="17">
                    <c:v>一般b</c:v>
                  </c:pt>
                  <c:pt idx="18">
                    <c:v>退職</c:v>
                  </c:pt>
                  <c:pt idx="21">
                    <c:v>一般a</c:v>
                  </c:pt>
                  <c:pt idx="22">
                    <c:v>一般b</c:v>
                  </c:pt>
                  <c:pt idx="23">
                    <c:v>退職</c:v>
                  </c:pt>
                </c:lvl>
                <c:lvl>
                  <c:pt idx="0">
                    <c:v>29</c:v>
                  </c:pt>
                  <c:pt idx="5">
                    <c:v>30</c:v>
                  </c:pt>
                  <c:pt idx="10">
                    <c:v>R1</c:v>
                  </c:pt>
                  <c:pt idx="15">
                    <c:v>2</c:v>
                  </c:pt>
                  <c:pt idx="20">
                    <c:v>3</c:v>
                  </c:pt>
                </c:lvl>
              </c:multiLvlStrCache>
            </c:multiLvlStrRef>
          </c:cat>
          <c:val>
            <c:numRef>
              <c:f>'04(03実績)6(1)6'!$R$5:$R$29</c:f>
              <c:numCache>
                <c:formatCode>#,##0</c:formatCode>
                <c:ptCount val="25"/>
                <c:pt idx="1">
                  <c:v>2996516246</c:v>
                </c:pt>
                <c:pt idx="6">
                  <c:v>2966689575</c:v>
                </c:pt>
                <c:pt idx="11">
                  <c:v>2936243712</c:v>
                </c:pt>
                <c:pt idx="16">
                  <c:v>2643631254</c:v>
                </c:pt>
                <c:pt idx="21">
                  <c:v>2762599661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B9-4BC4-94B0-7906F1ED9BF5}"/>
            </c:ext>
          </c:extLst>
        </c:ser>
        <c:ser>
          <c:idx val="4"/>
          <c:order val="4"/>
          <c:tx>
            <c:strRef>
              <c:f>'04(03実績)6(1)6'!$S$4</c:f>
              <c:strCache>
                <c:ptCount val="1"/>
                <c:pt idx="0">
                  <c:v>入院外(前)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'04(03実績)6(1)6'!$M$5:$N$29</c:f>
              <c:multiLvlStrCache>
                <c:ptCount val="24"/>
                <c:lvl>
                  <c:pt idx="1">
                    <c:v>一般a</c:v>
                  </c:pt>
                  <c:pt idx="2">
                    <c:v>一般b</c:v>
                  </c:pt>
                  <c:pt idx="3">
                    <c:v>退職</c:v>
                  </c:pt>
                  <c:pt idx="6">
                    <c:v>一般a</c:v>
                  </c:pt>
                  <c:pt idx="7">
                    <c:v>一般b</c:v>
                  </c:pt>
                  <c:pt idx="8">
                    <c:v>退職</c:v>
                  </c:pt>
                  <c:pt idx="11">
                    <c:v>一般a</c:v>
                  </c:pt>
                  <c:pt idx="12">
                    <c:v>一般b</c:v>
                  </c:pt>
                  <c:pt idx="13">
                    <c:v>退職</c:v>
                  </c:pt>
                  <c:pt idx="16">
                    <c:v>一般a</c:v>
                  </c:pt>
                  <c:pt idx="17">
                    <c:v>一般b</c:v>
                  </c:pt>
                  <c:pt idx="18">
                    <c:v>退職</c:v>
                  </c:pt>
                  <c:pt idx="21">
                    <c:v>一般a</c:v>
                  </c:pt>
                  <c:pt idx="22">
                    <c:v>一般b</c:v>
                  </c:pt>
                  <c:pt idx="23">
                    <c:v>退職</c:v>
                  </c:pt>
                </c:lvl>
                <c:lvl>
                  <c:pt idx="0">
                    <c:v>29</c:v>
                  </c:pt>
                  <c:pt idx="5">
                    <c:v>30</c:v>
                  </c:pt>
                  <c:pt idx="10">
                    <c:v>R1</c:v>
                  </c:pt>
                  <c:pt idx="15">
                    <c:v>2</c:v>
                  </c:pt>
                  <c:pt idx="20">
                    <c:v>3</c:v>
                  </c:pt>
                </c:lvl>
              </c:multiLvlStrCache>
            </c:multiLvlStrRef>
          </c:cat>
          <c:val>
            <c:numRef>
              <c:f>'04(03実績)6(1)6'!$S$5:$S$29</c:f>
              <c:numCache>
                <c:formatCode>#,##0</c:formatCode>
                <c:ptCount val="25"/>
                <c:pt idx="2">
                  <c:v>5712548472</c:v>
                </c:pt>
                <c:pt idx="7">
                  <c:v>5564083473</c:v>
                </c:pt>
                <c:pt idx="12">
                  <c:v>5413335969</c:v>
                </c:pt>
                <c:pt idx="17">
                  <c:v>5082376993</c:v>
                </c:pt>
                <c:pt idx="22">
                  <c:v>5359547437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B9-4BC4-94B0-7906F1ED9BF5}"/>
            </c:ext>
          </c:extLst>
        </c:ser>
        <c:ser>
          <c:idx val="5"/>
          <c:order val="5"/>
          <c:tx>
            <c:strRef>
              <c:f>'04(03実績)6(1)6'!$T$4</c:f>
              <c:strCache>
                <c:ptCount val="1"/>
                <c:pt idx="0">
                  <c:v>入院外(退)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'04(03実績)6(1)6'!$M$5:$N$29</c:f>
              <c:multiLvlStrCache>
                <c:ptCount val="24"/>
                <c:lvl>
                  <c:pt idx="1">
                    <c:v>一般a</c:v>
                  </c:pt>
                  <c:pt idx="2">
                    <c:v>一般b</c:v>
                  </c:pt>
                  <c:pt idx="3">
                    <c:v>退職</c:v>
                  </c:pt>
                  <c:pt idx="6">
                    <c:v>一般a</c:v>
                  </c:pt>
                  <c:pt idx="7">
                    <c:v>一般b</c:v>
                  </c:pt>
                  <c:pt idx="8">
                    <c:v>退職</c:v>
                  </c:pt>
                  <c:pt idx="11">
                    <c:v>一般a</c:v>
                  </c:pt>
                  <c:pt idx="12">
                    <c:v>一般b</c:v>
                  </c:pt>
                  <c:pt idx="13">
                    <c:v>退職</c:v>
                  </c:pt>
                  <c:pt idx="16">
                    <c:v>一般a</c:v>
                  </c:pt>
                  <c:pt idx="17">
                    <c:v>一般b</c:v>
                  </c:pt>
                  <c:pt idx="18">
                    <c:v>退職</c:v>
                  </c:pt>
                  <c:pt idx="21">
                    <c:v>一般a</c:v>
                  </c:pt>
                  <c:pt idx="22">
                    <c:v>一般b</c:v>
                  </c:pt>
                  <c:pt idx="23">
                    <c:v>退職</c:v>
                  </c:pt>
                </c:lvl>
                <c:lvl>
                  <c:pt idx="0">
                    <c:v>29</c:v>
                  </c:pt>
                  <c:pt idx="5">
                    <c:v>30</c:v>
                  </c:pt>
                  <c:pt idx="10">
                    <c:v>R1</c:v>
                  </c:pt>
                  <c:pt idx="15">
                    <c:v>2</c:v>
                  </c:pt>
                  <c:pt idx="20">
                    <c:v>3</c:v>
                  </c:pt>
                </c:lvl>
              </c:multiLvlStrCache>
            </c:multiLvlStrRef>
          </c:cat>
          <c:val>
            <c:numRef>
              <c:f>'04(03実績)6(1)6'!$T$5:$T$29</c:f>
              <c:numCache>
                <c:formatCode>#,##0</c:formatCode>
                <c:ptCount val="25"/>
                <c:pt idx="3">
                  <c:v>143753844</c:v>
                </c:pt>
                <c:pt idx="8">
                  <c:v>37330634</c:v>
                </c:pt>
                <c:pt idx="13">
                  <c:v>6853974</c:v>
                </c:pt>
                <c:pt idx="18">
                  <c:v>23510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0B9-4BC4-94B0-7906F1ED9BF5}"/>
            </c:ext>
          </c:extLst>
        </c:ser>
        <c:ser>
          <c:idx val="6"/>
          <c:order val="6"/>
          <c:tx>
            <c:strRef>
              <c:f>'04(03実績)6(1)6'!$U$4</c:f>
              <c:strCache>
                <c:ptCount val="1"/>
                <c:pt idx="0">
                  <c:v>歯科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'04(03実績)6(1)6'!$M$5:$N$29</c:f>
              <c:multiLvlStrCache>
                <c:ptCount val="24"/>
                <c:lvl>
                  <c:pt idx="1">
                    <c:v>一般a</c:v>
                  </c:pt>
                  <c:pt idx="2">
                    <c:v>一般b</c:v>
                  </c:pt>
                  <c:pt idx="3">
                    <c:v>退職</c:v>
                  </c:pt>
                  <c:pt idx="6">
                    <c:v>一般a</c:v>
                  </c:pt>
                  <c:pt idx="7">
                    <c:v>一般b</c:v>
                  </c:pt>
                  <c:pt idx="8">
                    <c:v>退職</c:v>
                  </c:pt>
                  <c:pt idx="11">
                    <c:v>一般a</c:v>
                  </c:pt>
                  <c:pt idx="12">
                    <c:v>一般b</c:v>
                  </c:pt>
                  <c:pt idx="13">
                    <c:v>退職</c:v>
                  </c:pt>
                  <c:pt idx="16">
                    <c:v>一般a</c:v>
                  </c:pt>
                  <c:pt idx="17">
                    <c:v>一般b</c:v>
                  </c:pt>
                  <c:pt idx="18">
                    <c:v>退職</c:v>
                  </c:pt>
                  <c:pt idx="21">
                    <c:v>一般a</c:v>
                  </c:pt>
                  <c:pt idx="22">
                    <c:v>一般b</c:v>
                  </c:pt>
                  <c:pt idx="23">
                    <c:v>退職</c:v>
                  </c:pt>
                </c:lvl>
                <c:lvl>
                  <c:pt idx="0">
                    <c:v>29</c:v>
                  </c:pt>
                  <c:pt idx="5">
                    <c:v>30</c:v>
                  </c:pt>
                  <c:pt idx="10">
                    <c:v>R1</c:v>
                  </c:pt>
                  <c:pt idx="15">
                    <c:v>2</c:v>
                  </c:pt>
                  <c:pt idx="20">
                    <c:v>3</c:v>
                  </c:pt>
                </c:lvl>
              </c:multiLvlStrCache>
            </c:multiLvlStrRef>
          </c:cat>
          <c:val>
            <c:numRef>
              <c:f>'04(03実績)6(1)6'!$U$5:$U$29</c:f>
              <c:numCache>
                <c:formatCode>#,##0</c:formatCode>
                <c:ptCount val="25"/>
                <c:pt idx="1">
                  <c:v>595810920</c:v>
                </c:pt>
                <c:pt idx="6">
                  <c:v>589567270</c:v>
                </c:pt>
                <c:pt idx="11">
                  <c:v>575635880</c:v>
                </c:pt>
                <c:pt idx="16">
                  <c:v>552549226</c:v>
                </c:pt>
                <c:pt idx="21">
                  <c:v>574340620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0B9-4BC4-94B0-7906F1ED9BF5}"/>
            </c:ext>
          </c:extLst>
        </c:ser>
        <c:ser>
          <c:idx val="7"/>
          <c:order val="7"/>
          <c:tx>
            <c:strRef>
              <c:f>'04(03実績)6(1)6'!$V$4</c:f>
              <c:strCache>
                <c:ptCount val="1"/>
                <c:pt idx="0">
                  <c:v>歯科(前)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'04(03実績)6(1)6'!$M$5:$N$29</c:f>
              <c:multiLvlStrCache>
                <c:ptCount val="24"/>
                <c:lvl>
                  <c:pt idx="1">
                    <c:v>一般a</c:v>
                  </c:pt>
                  <c:pt idx="2">
                    <c:v>一般b</c:v>
                  </c:pt>
                  <c:pt idx="3">
                    <c:v>退職</c:v>
                  </c:pt>
                  <c:pt idx="6">
                    <c:v>一般a</c:v>
                  </c:pt>
                  <c:pt idx="7">
                    <c:v>一般b</c:v>
                  </c:pt>
                  <c:pt idx="8">
                    <c:v>退職</c:v>
                  </c:pt>
                  <c:pt idx="11">
                    <c:v>一般a</c:v>
                  </c:pt>
                  <c:pt idx="12">
                    <c:v>一般b</c:v>
                  </c:pt>
                  <c:pt idx="13">
                    <c:v>退職</c:v>
                  </c:pt>
                  <c:pt idx="16">
                    <c:v>一般a</c:v>
                  </c:pt>
                  <c:pt idx="17">
                    <c:v>一般b</c:v>
                  </c:pt>
                  <c:pt idx="18">
                    <c:v>退職</c:v>
                  </c:pt>
                  <c:pt idx="21">
                    <c:v>一般a</c:v>
                  </c:pt>
                  <c:pt idx="22">
                    <c:v>一般b</c:v>
                  </c:pt>
                  <c:pt idx="23">
                    <c:v>退職</c:v>
                  </c:pt>
                </c:lvl>
                <c:lvl>
                  <c:pt idx="0">
                    <c:v>29</c:v>
                  </c:pt>
                  <c:pt idx="5">
                    <c:v>30</c:v>
                  </c:pt>
                  <c:pt idx="10">
                    <c:v>R1</c:v>
                  </c:pt>
                  <c:pt idx="15">
                    <c:v>2</c:v>
                  </c:pt>
                  <c:pt idx="20">
                    <c:v>3</c:v>
                  </c:pt>
                </c:lvl>
              </c:multiLvlStrCache>
            </c:multiLvlStrRef>
          </c:cat>
          <c:val>
            <c:numRef>
              <c:f>'04(03実績)6(1)6'!$V$5:$V$29</c:f>
              <c:numCache>
                <c:formatCode>#,##0</c:formatCode>
                <c:ptCount val="25"/>
                <c:pt idx="2">
                  <c:v>881900759</c:v>
                </c:pt>
                <c:pt idx="7">
                  <c:v>871001341</c:v>
                </c:pt>
                <c:pt idx="12">
                  <c:v>851279557</c:v>
                </c:pt>
                <c:pt idx="17">
                  <c:v>815467459</c:v>
                </c:pt>
                <c:pt idx="22">
                  <c:v>851549757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0B9-4BC4-94B0-7906F1ED9BF5}"/>
            </c:ext>
          </c:extLst>
        </c:ser>
        <c:ser>
          <c:idx val="8"/>
          <c:order val="8"/>
          <c:tx>
            <c:strRef>
              <c:f>'04(03実績)6(1)6'!$W$4</c:f>
              <c:strCache>
                <c:ptCount val="1"/>
                <c:pt idx="0">
                  <c:v>歯科(退)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'04(03実績)6(1)6'!$M$5:$N$29</c:f>
              <c:multiLvlStrCache>
                <c:ptCount val="24"/>
                <c:lvl>
                  <c:pt idx="1">
                    <c:v>一般a</c:v>
                  </c:pt>
                  <c:pt idx="2">
                    <c:v>一般b</c:v>
                  </c:pt>
                  <c:pt idx="3">
                    <c:v>退職</c:v>
                  </c:pt>
                  <c:pt idx="6">
                    <c:v>一般a</c:v>
                  </c:pt>
                  <c:pt idx="7">
                    <c:v>一般b</c:v>
                  </c:pt>
                  <c:pt idx="8">
                    <c:v>退職</c:v>
                  </c:pt>
                  <c:pt idx="11">
                    <c:v>一般a</c:v>
                  </c:pt>
                  <c:pt idx="12">
                    <c:v>一般b</c:v>
                  </c:pt>
                  <c:pt idx="13">
                    <c:v>退職</c:v>
                  </c:pt>
                  <c:pt idx="16">
                    <c:v>一般a</c:v>
                  </c:pt>
                  <c:pt idx="17">
                    <c:v>一般b</c:v>
                  </c:pt>
                  <c:pt idx="18">
                    <c:v>退職</c:v>
                  </c:pt>
                  <c:pt idx="21">
                    <c:v>一般a</c:v>
                  </c:pt>
                  <c:pt idx="22">
                    <c:v>一般b</c:v>
                  </c:pt>
                  <c:pt idx="23">
                    <c:v>退職</c:v>
                  </c:pt>
                </c:lvl>
                <c:lvl>
                  <c:pt idx="0">
                    <c:v>29</c:v>
                  </c:pt>
                  <c:pt idx="5">
                    <c:v>30</c:v>
                  </c:pt>
                  <c:pt idx="10">
                    <c:v>R1</c:v>
                  </c:pt>
                  <c:pt idx="15">
                    <c:v>2</c:v>
                  </c:pt>
                  <c:pt idx="20">
                    <c:v>3</c:v>
                  </c:pt>
                </c:lvl>
              </c:multiLvlStrCache>
            </c:multiLvlStrRef>
          </c:cat>
          <c:val>
            <c:numRef>
              <c:f>'04(03実績)6(1)6'!$W$5:$W$29</c:f>
              <c:numCache>
                <c:formatCode>#,##0</c:formatCode>
                <c:ptCount val="25"/>
                <c:pt idx="3">
                  <c:v>19383400</c:v>
                </c:pt>
                <c:pt idx="8">
                  <c:v>7108280</c:v>
                </c:pt>
                <c:pt idx="13">
                  <c:v>1117510</c:v>
                </c:pt>
                <c:pt idx="18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B9-4BC4-94B0-7906F1ED9BF5}"/>
            </c:ext>
          </c:extLst>
        </c:ser>
        <c:ser>
          <c:idx val="9"/>
          <c:order val="9"/>
          <c:tx>
            <c:strRef>
              <c:f>'04(03実績)6(1)6'!$X$4</c:f>
              <c:strCache>
                <c:ptCount val="1"/>
                <c:pt idx="0">
                  <c:v>調剤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'04(03実績)6(1)6'!$M$5:$N$29</c:f>
              <c:multiLvlStrCache>
                <c:ptCount val="24"/>
                <c:lvl>
                  <c:pt idx="1">
                    <c:v>一般a</c:v>
                  </c:pt>
                  <c:pt idx="2">
                    <c:v>一般b</c:v>
                  </c:pt>
                  <c:pt idx="3">
                    <c:v>退職</c:v>
                  </c:pt>
                  <c:pt idx="6">
                    <c:v>一般a</c:v>
                  </c:pt>
                  <c:pt idx="7">
                    <c:v>一般b</c:v>
                  </c:pt>
                  <c:pt idx="8">
                    <c:v>退職</c:v>
                  </c:pt>
                  <c:pt idx="11">
                    <c:v>一般a</c:v>
                  </c:pt>
                  <c:pt idx="12">
                    <c:v>一般b</c:v>
                  </c:pt>
                  <c:pt idx="13">
                    <c:v>退職</c:v>
                  </c:pt>
                  <c:pt idx="16">
                    <c:v>一般a</c:v>
                  </c:pt>
                  <c:pt idx="17">
                    <c:v>一般b</c:v>
                  </c:pt>
                  <c:pt idx="18">
                    <c:v>退職</c:v>
                  </c:pt>
                  <c:pt idx="21">
                    <c:v>一般a</c:v>
                  </c:pt>
                  <c:pt idx="22">
                    <c:v>一般b</c:v>
                  </c:pt>
                  <c:pt idx="23">
                    <c:v>退職</c:v>
                  </c:pt>
                </c:lvl>
                <c:lvl>
                  <c:pt idx="0">
                    <c:v>29</c:v>
                  </c:pt>
                  <c:pt idx="5">
                    <c:v>30</c:v>
                  </c:pt>
                  <c:pt idx="10">
                    <c:v>R1</c:v>
                  </c:pt>
                  <c:pt idx="15">
                    <c:v>2</c:v>
                  </c:pt>
                  <c:pt idx="20">
                    <c:v>3</c:v>
                  </c:pt>
                </c:lvl>
              </c:multiLvlStrCache>
            </c:multiLvlStrRef>
          </c:cat>
          <c:val>
            <c:numRef>
              <c:f>'04(03実績)6(1)6'!$X$5:$X$29</c:f>
              <c:numCache>
                <c:formatCode>#,##0</c:formatCode>
                <c:ptCount val="25"/>
                <c:pt idx="1">
                  <c:v>1411174364</c:v>
                </c:pt>
                <c:pt idx="6">
                  <c:v>1396486882</c:v>
                </c:pt>
                <c:pt idx="11">
                  <c:v>1369276873</c:v>
                </c:pt>
                <c:pt idx="16">
                  <c:v>1315111503</c:v>
                </c:pt>
                <c:pt idx="21">
                  <c:v>1384497960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0B9-4BC4-94B0-7906F1ED9BF5}"/>
            </c:ext>
          </c:extLst>
        </c:ser>
        <c:ser>
          <c:idx val="10"/>
          <c:order val="10"/>
          <c:tx>
            <c:strRef>
              <c:f>'04(03実績)6(1)6'!$Y$4</c:f>
              <c:strCache>
                <c:ptCount val="1"/>
                <c:pt idx="0">
                  <c:v>調剤(前)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'04(03実績)6(1)6'!$M$5:$N$29</c:f>
              <c:multiLvlStrCache>
                <c:ptCount val="24"/>
                <c:lvl>
                  <c:pt idx="1">
                    <c:v>一般a</c:v>
                  </c:pt>
                  <c:pt idx="2">
                    <c:v>一般b</c:v>
                  </c:pt>
                  <c:pt idx="3">
                    <c:v>退職</c:v>
                  </c:pt>
                  <c:pt idx="6">
                    <c:v>一般a</c:v>
                  </c:pt>
                  <c:pt idx="7">
                    <c:v>一般b</c:v>
                  </c:pt>
                  <c:pt idx="8">
                    <c:v>退職</c:v>
                  </c:pt>
                  <c:pt idx="11">
                    <c:v>一般a</c:v>
                  </c:pt>
                  <c:pt idx="12">
                    <c:v>一般b</c:v>
                  </c:pt>
                  <c:pt idx="13">
                    <c:v>退職</c:v>
                  </c:pt>
                  <c:pt idx="16">
                    <c:v>一般a</c:v>
                  </c:pt>
                  <c:pt idx="17">
                    <c:v>一般b</c:v>
                  </c:pt>
                  <c:pt idx="18">
                    <c:v>退職</c:v>
                  </c:pt>
                  <c:pt idx="21">
                    <c:v>一般a</c:v>
                  </c:pt>
                  <c:pt idx="22">
                    <c:v>一般b</c:v>
                  </c:pt>
                  <c:pt idx="23">
                    <c:v>退職</c:v>
                  </c:pt>
                </c:lvl>
                <c:lvl>
                  <c:pt idx="0">
                    <c:v>29</c:v>
                  </c:pt>
                  <c:pt idx="5">
                    <c:v>30</c:v>
                  </c:pt>
                  <c:pt idx="10">
                    <c:v>R1</c:v>
                  </c:pt>
                  <c:pt idx="15">
                    <c:v>2</c:v>
                  </c:pt>
                  <c:pt idx="20">
                    <c:v>3</c:v>
                  </c:pt>
                </c:lvl>
              </c:multiLvlStrCache>
            </c:multiLvlStrRef>
          </c:cat>
          <c:val>
            <c:numRef>
              <c:f>'04(03実績)6(1)6'!$Y$5:$Y$29</c:f>
              <c:numCache>
                <c:formatCode>#,##0</c:formatCode>
                <c:ptCount val="25"/>
                <c:pt idx="2">
                  <c:v>2622749598</c:v>
                </c:pt>
                <c:pt idx="7">
                  <c:v>2500868117</c:v>
                </c:pt>
                <c:pt idx="12">
                  <c:v>2589316136</c:v>
                </c:pt>
                <c:pt idx="17">
                  <c:v>2452963603</c:v>
                </c:pt>
                <c:pt idx="22">
                  <c:v>2506321270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0B9-4BC4-94B0-7906F1ED9BF5}"/>
            </c:ext>
          </c:extLst>
        </c:ser>
        <c:ser>
          <c:idx val="11"/>
          <c:order val="11"/>
          <c:tx>
            <c:strRef>
              <c:f>'04(03実績)6(1)6'!$Z$4</c:f>
              <c:strCache>
                <c:ptCount val="1"/>
                <c:pt idx="0">
                  <c:v>調剤(退)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'04(03実績)6(1)6'!$M$5:$N$29</c:f>
              <c:multiLvlStrCache>
                <c:ptCount val="24"/>
                <c:lvl>
                  <c:pt idx="1">
                    <c:v>一般a</c:v>
                  </c:pt>
                  <c:pt idx="2">
                    <c:v>一般b</c:v>
                  </c:pt>
                  <c:pt idx="3">
                    <c:v>退職</c:v>
                  </c:pt>
                  <c:pt idx="6">
                    <c:v>一般a</c:v>
                  </c:pt>
                  <c:pt idx="7">
                    <c:v>一般b</c:v>
                  </c:pt>
                  <c:pt idx="8">
                    <c:v>退職</c:v>
                  </c:pt>
                  <c:pt idx="11">
                    <c:v>一般a</c:v>
                  </c:pt>
                  <c:pt idx="12">
                    <c:v>一般b</c:v>
                  </c:pt>
                  <c:pt idx="13">
                    <c:v>退職</c:v>
                  </c:pt>
                  <c:pt idx="16">
                    <c:v>一般a</c:v>
                  </c:pt>
                  <c:pt idx="17">
                    <c:v>一般b</c:v>
                  </c:pt>
                  <c:pt idx="18">
                    <c:v>退職</c:v>
                  </c:pt>
                  <c:pt idx="21">
                    <c:v>一般a</c:v>
                  </c:pt>
                  <c:pt idx="22">
                    <c:v>一般b</c:v>
                  </c:pt>
                  <c:pt idx="23">
                    <c:v>退職</c:v>
                  </c:pt>
                </c:lvl>
                <c:lvl>
                  <c:pt idx="0">
                    <c:v>29</c:v>
                  </c:pt>
                  <c:pt idx="5">
                    <c:v>30</c:v>
                  </c:pt>
                  <c:pt idx="10">
                    <c:v>R1</c:v>
                  </c:pt>
                  <c:pt idx="15">
                    <c:v>2</c:v>
                  </c:pt>
                  <c:pt idx="20">
                    <c:v>3</c:v>
                  </c:pt>
                </c:lvl>
              </c:multiLvlStrCache>
            </c:multiLvlStrRef>
          </c:cat>
          <c:val>
            <c:numRef>
              <c:f>'04(03実績)6(1)6'!$Z$5:$Z$29</c:f>
              <c:numCache>
                <c:formatCode>#,##0</c:formatCode>
                <c:ptCount val="25"/>
                <c:pt idx="3">
                  <c:v>43564830</c:v>
                </c:pt>
                <c:pt idx="8">
                  <c:v>10913910</c:v>
                </c:pt>
                <c:pt idx="13">
                  <c:v>1755597</c:v>
                </c:pt>
                <c:pt idx="18">
                  <c:v>20800</c:v>
                </c:pt>
                <c:pt idx="23">
                  <c:v>-30250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0B9-4BC4-94B0-7906F1ED9BF5}"/>
            </c:ext>
          </c:extLst>
        </c:ser>
        <c:ser>
          <c:idx val="12"/>
          <c:order val="12"/>
          <c:tx>
            <c:strRef>
              <c:f>'04(03実績)6(1)6'!$AA$4</c:f>
              <c:strCache>
                <c:ptCount val="1"/>
                <c:pt idx="0">
                  <c:v>食事療養費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'04(03実績)6(1)6'!$M$5:$N$29</c:f>
              <c:multiLvlStrCache>
                <c:ptCount val="24"/>
                <c:lvl>
                  <c:pt idx="1">
                    <c:v>一般a</c:v>
                  </c:pt>
                  <c:pt idx="2">
                    <c:v>一般b</c:v>
                  </c:pt>
                  <c:pt idx="3">
                    <c:v>退職</c:v>
                  </c:pt>
                  <c:pt idx="6">
                    <c:v>一般a</c:v>
                  </c:pt>
                  <c:pt idx="7">
                    <c:v>一般b</c:v>
                  </c:pt>
                  <c:pt idx="8">
                    <c:v>退職</c:v>
                  </c:pt>
                  <c:pt idx="11">
                    <c:v>一般a</c:v>
                  </c:pt>
                  <c:pt idx="12">
                    <c:v>一般b</c:v>
                  </c:pt>
                  <c:pt idx="13">
                    <c:v>退職</c:v>
                  </c:pt>
                  <c:pt idx="16">
                    <c:v>一般a</c:v>
                  </c:pt>
                  <c:pt idx="17">
                    <c:v>一般b</c:v>
                  </c:pt>
                  <c:pt idx="18">
                    <c:v>退職</c:v>
                  </c:pt>
                  <c:pt idx="21">
                    <c:v>一般a</c:v>
                  </c:pt>
                  <c:pt idx="22">
                    <c:v>一般b</c:v>
                  </c:pt>
                  <c:pt idx="23">
                    <c:v>退職</c:v>
                  </c:pt>
                </c:lvl>
                <c:lvl>
                  <c:pt idx="0">
                    <c:v>29</c:v>
                  </c:pt>
                  <c:pt idx="5">
                    <c:v>30</c:v>
                  </c:pt>
                  <c:pt idx="10">
                    <c:v>R1</c:v>
                  </c:pt>
                  <c:pt idx="15">
                    <c:v>2</c:v>
                  </c:pt>
                  <c:pt idx="20">
                    <c:v>3</c:v>
                  </c:pt>
                </c:lvl>
              </c:multiLvlStrCache>
            </c:multiLvlStrRef>
          </c:cat>
          <c:val>
            <c:numRef>
              <c:f>'04(03実績)6(1)6'!$AA$5:$AA$29</c:f>
              <c:numCache>
                <c:formatCode>#,##0</c:formatCode>
                <c:ptCount val="25"/>
                <c:pt idx="1">
                  <c:v>191170861</c:v>
                </c:pt>
                <c:pt idx="6">
                  <c:v>194811744</c:v>
                </c:pt>
                <c:pt idx="11">
                  <c:v>182467581</c:v>
                </c:pt>
                <c:pt idx="16">
                  <c:v>170964794</c:v>
                </c:pt>
                <c:pt idx="21">
                  <c:v>173966768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0B9-4BC4-94B0-7906F1ED9BF5}"/>
            </c:ext>
          </c:extLst>
        </c:ser>
        <c:ser>
          <c:idx val="13"/>
          <c:order val="13"/>
          <c:tx>
            <c:strRef>
              <c:f>'04(03実績)6(1)6'!$AB$4</c:f>
              <c:strCache>
                <c:ptCount val="1"/>
                <c:pt idx="0">
                  <c:v>食事療養費(前)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'04(03実績)6(1)6'!$M$5:$N$29</c:f>
              <c:multiLvlStrCache>
                <c:ptCount val="24"/>
                <c:lvl>
                  <c:pt idx="1">
                    <c:v>一般a</c:v>
                  </c:pt>
                  <c:pt idx="2">
                    <c:v>一般b</c:v>
                  </c:pt>
                  <c:pt idx="3">
                    <c:v>退職</c:v>
                  </c:pt>
                  <c:pt idx="6">
                    <c:v>一般a</c:v>
                  </c:pt>
                  <c:pt idx="7">
                    <c:v>一般b</c:v>
                  </c:pt>
                  <c:pt idx="8">
                    <c:v>退職</c:v>
                  </c:pt>
                  <c:pt idx="11">
                    <c:v>一般a</c:v>
                  </c:pt>
                  <c:pt idx="12">
                    <c:v>一般b</c:v>
                  </c:pt>
                  <c:pt idx="13">
                    <c:v>退職</c:v>
                  </c:pt>
                  <c:pt idx="16">
                    <c:v>一般a</c:v>
                  </c:pt>
                  <c:pt idx="17">
                    <c:v>一般b</c:v>
                  </c:pt>
                  <c:pt idx="18">
                    <c:v>退職</c:v>
                  </c:pt>
                  <c:pt idx="21">
                    <c:v>一般a</c:v>
                  </c:pt>
                  <c:pt idx="22">
                    <c:v>一般b</c:v>
                  </c:pt>
                  <c:pt idx="23">
                    <c:v>退職</c:v>
                  </c:pt>
                </c:lvl>
                <c:lvl>
                  <c:pt idx="0">
                    <c:v>29</c:v>
                  </c:pt>
                  <c:pt idx="5">
                    <c:v>30</c:v>
                  </c:pt>
                  <c:pt idx="10">
                    <c:v>R1</c:v>
                  </c:pt>
                  <c:pt idx="15">
                    <c:v>2</c:v>
                  </c:pt>
                  <c:pt idx="20">
                    <c:v>3</c:v>
                  </c:pt>
                </c:lvl>
              </c:multiLvlStrCache>
            </c:multiLvlStrRef>
          </c:cat>
          <c:val>
            <c:numRef>
              <c:f>'04(03実績)6(1)6'!$AB$5:$AB$29</c:f>
              <c:numCache>
                <c:formatCode>#,##0</c:formatCode>
                <c:ptCount val="25"/>
                <c:pt idx="2">
                  <c:v>224558645</c:v>
                </c:pt>
                <c:pt idx="7">
                  <c:v>227103007</c:v>
                </c:pt>
                <c:pt idx="12">
                  <c:v>216047359</c:v>
                </c:pt>
                <c:pt idx="17">
                  <c:v>208566348</c:v>
                </c:pt>
                <c:pt idx="22">
                  <c:v>219565995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0B9-4BC4-94B0-7906F1ED9BF5}"/>
            </c:ext>
          </c:extLst>
        </c:ser>
        <c:ser>
          <c:idx val="14"/>
          <c:order val="14"/>
          <c:tx>
            <c:strRef>
              <c:f>'04(03実績)6(1)6'!$AC$4</c:f>
              <c:strCache>
                <c:ptCount val="1"/>
                <c:pt idx="0">
                  <c:v>食事療養費(退)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'04(03実績)6(1)6'!$M$5:$N$29</c:f>
              <c:multiLvlStrCache>
                <c:ptCount val="24"/>
                <c:lvl>
                  <c:pt idx="1">
                    <c:v>一般a</c:v>
                  </c:pt>
                  <c:pt idx="2">
                    <c:v>一般b</c:v>
                  </c:pt>
                  <c:pt idx="3">
                    <c:v>退職</c:v>
                  </c:pt>
                  <c:pt idx="6">
                    <c:v>一般a</c:v>
                  </c:pt>
                  <c:pt idx="7">
                    <c:v>一般b</c:v>
                  </c:pt>
                  <c:pt idx="8">
                    <c:v>退職</c:v>
                  </c:pt>
                  <c:pt idx="11">
                    <c:v>一般a</c:v>
                  </c:pt>
                  <c:pt idx="12">
                    <c:v>一般b</c:v>
                  </c:pt>
                  <c:pt idx="13">
                    <c:v>退職</c:v>
                  </c:pt>
                  <c:pt idx="16">
                    <c:v>一般a</c:v>
                  </c:pt>
                  <c:pt idx="17">
                    <c:v>一般b</c:v>
                  </c:pt>
                  <c:pt idx="18">
                    <c:v>退職</c:v>
                  </c:pt>
                  <c:pt idx="21">
                    <c:v>一般a</c:v>
                  </c:pt>
                  <c:pt idx="22">
                    <c:v>一般b</c:v>
                  </c:pt>
                  <c:pt idx="23">
                    <c:v>退職</c:v>
                  </c:pt>
                </c:lvl>
                <c:lvl>
                  <c:pt idx="0">
                    <c:v>29</c:v>
                  </c:pt>
                  <c:pt idx="5">
                    <c:v>30</c:v>
                  </c:pt>
                  <c:pt idx="10">
                    <c:v>R1</c:v>
                  </c:pt>
                  <c:pt idx="15">
                    <c:v>2</c:v>
                  </c:pt>
                  <c:pt idx="20">
                    <c:v>3</c:v>
                  </c:pt>
                </c:lvl>
              </c:multiLvlStrCache>
            </c:multiLvlStrRef>
          </c:cat>
          <c:val>
            <c:numRef>
              <c:f>'04(03実績)6(1)6'!$AC$5:$AC$29</c:f>
              <c:numCache>
                <c:formatCode>#,##0</c:formatCode>
                <c:ptCount val="25"/>
                <c:pt idx="3">
                  <c:v>2765984</c:v>
                </c:pt>
                <c:pt idx="8">
                  <c:v>2068262</c:v>
                </c:pt>
                <c:pt idx="13">
                  <c:v>8620</c:v>
                </c:pt>
                <c:pt idx="18">
                  <c:v>20250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0B9-4BC4-94B0-7906F1ED9BF5}"/>
            </c:ext>
          </c:extLst>
        </c:ser>
        <c:ser>
          <c:idx val="15"/>
          <c:order val="15"/>
          <c:tx>
            <c:strRef>
              <c:f>'04(03実績)6(1)6'!$AD$4</c:f>
              <c:strCache>
                <c:ptCount val="1"/>
                <c:pt idx="0">
                  <c:v>訪問看護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'04(03実績)6(1)6'!$M$5:$N$29</c:f>
              <c:multiLvlStrCache>
                <c:ptCount val="24"/>
                <c:lvl>
                  <c:pt idx="1">
                    <c:v>一般a</c:v>
                  </c:pt>
                  <c:pt idx="2">
                    <c:v>一般b</c:v>
                  </c:pt>
                  <c:pt idx="3">
                    <c:v>退職</c:v>
                  </c:pt>
                  <c:pt idx="6">
                    <c:v>一般a</c:v>
                  </c:pt>
                  <c:pt idx="7">
                    <c:v>一般b</c:v>
                  </c:pt>
                  <c:pt idx="8">
                    <c:v>退職</c:v>
                  </c:pt>
                  <c:pt idx="11">
                    <c:v>一般a</c:v>
                  </c:pt>
                  <c:pt idx="12">
                    <c:v>一般b</c:v>
                  </c:pt>
                  <c:pt idx="13">
                    <c:v>退職</c:v>
                  </c:pt>
                  <c:pt idx="16">
                    <c:v>一般a</c:v>
                  </c:pt>
                  <c:pt idx="17">
                    <c:v>一般b</c:v>
                  </c:pt>
                  <c:pt idx="18">
                    <c:v>退職</c:v>
                  </c:pt>
                  <c:pt idx="21">
                    <c:v>一般a</c:v>
                  </c:pt>
                  <c:pt idx="22">
                    <c:v>一般b</c:v>
                  </c:pt>
                  <c:pt idx="23">
                    <c:v>退職</c:v>
                  </c:pt>
                </c:lvl>
                <c:lvl>
                  <c:pt idx="0">
                    <c:v>29</c:v>
                  </c:pt>
                  <c:pt idx="5">
                    <c:v>30</c:v>
                  </c:pt>
                  <c:pt idx="10">
                    <c:v>R1</c:v>
                  </c:pt>
                  <c:pt idx="15">
                    <c:v>2</c:v>
                  </c:pt>
                  <c:pt idx="20">
                    <c:v>3</c:v>
                  </c:pt>
                </c:lvl>
              </c:multiLvlStrCache>
            </c:multiLvlStrRef>
          </c:cat>
          <c:val>
            <c:numRef>
              <c:f>'04(03実績)6(1)6'!$AD$5:$AD$29</c:f>
              <c:numCache>
                <c:formatCode>#,##0</c:formatCode>
                <c:ptCount val="25"/>
                <c:pt idx="1">
                  <c:v>91501130</c:v>
                </c:pt>
                <c:pt idx="6">
                  <c:v>94068200</c:v>
                </c:pt>
                <c:pt idx="11">
                  <c:v>90600540</c:v>
                </c:pt>
                <c:pt idx="16">
                  <c:v>99617430</c:v>
                </c:pt>
                <c:pt idx="21">
                  <c:v>128156600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0B9-4BC4-94B0-7906F1ED9BF5}"/>
            </c:ext>
          </c:extLst>
        </c:ser>
        <c:ser>
          <c:idx val="16"/>
          <c:order val="16"/>
          <c:tx>
            <c:strRef>
              <c:f>'04(03実績)6(1)6'!$AE$4</c:f>
              <c:strCache>
                <c:ptCount val="1"/>
                <c:pt idx="0">
                  <c:v>訪問看護(前)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'04(03実績)6(1)6'!$M$5:$N$29</c:f>
              <c:multiLvlStrCache>
                <c:ptCount val="24"/>
                <c:lvl>
                  <c:pt idx="1">
                    <c:v>一般a</c:v>
                  </c:pt>
                  <c:pt idx="2">
                    <c:v>一般b</c:v>
                  </c:pt>
                  <c:pt idx="3">
                    <c:v>退職</c:v>
                  </c:pt>
                  <c:pt idx="6">
                    <c:v>一般a</c:v>
                  </c:pt>
                  <c:pt idx="7">
                    <c:v>一般b</c:v>
                  </c:pt>
                  <c:pt idx="8">
                    <c:v>退職</c:v>
                  </c:pt>
                  <c:pt idx="11">
                    <c:v>一般a</c:v>
                  </c:pt>
                  <c:pt idx="12">
                    <c:v>一般b</c:v>
                  </c:pt>
                  <c:pt idx="13">
                    <c:v>退職</c:v>
                  </c:pt>
                  <c:pt idx="16">
                    <c:v>一般a</c:v>
                  </c:pt>
                  <c:pt idx="17">
                    <c:v>一般b</c:v>
                  </c:pt>
                  <c:pt idx="18">
                    <c:v>退職</c:v>
                  </c:pt>
                  <c:pt idx="21">
                    <c:v>一般a</c:v>
                  </c:pt>
                  <c:pt idx="22">
                    <c:v>一般b</c:v>
                  </c:pt>
                  <c:pt idx="23">
                    <c:v>退職</c:v>
                  </c:pt>
                </c:lvl>
                <c:lvl>
                  <c:pt idx="0">
                    <c:v>29</c:v>
                  </c:pt>
                  <c:pt idx="5">
                    <c:v>30</c:v>
                  </c:pt>
                  <c:pt idx="10">
                    <c:v>R1</c:v>
                  </c:pt>
                  <c:pt idx="15">
                    <c:v>2</c:v>
                  </c:pt>
                  <c:pt idx="20">
                    <c:v>3</c:v>
                  </c:pt>
                </c:lvl>
              </c:multiLvlStrCache>
            </c:multiLvlStrRef>
          </c:cat>
          <c:val>
            <c:numRef>
              <c:f>'04(03実績)6(1)6'!$AE$5:$AE$29</c:f>
              <c:numCache>
                <c:formatCode>#,##0</c:formatCode>
                <c:ptCount val="25"/>
                <c:pt idx="2">
                  <c:v>63442780</c:v>
                </c:pt>
                <c:pt idx="7">
                  <c:v>70425370</c:v>
                </c:pt>
                <c:pt idx="12">
                  <c:v>110537270</c:v>
                </c:pt>
                <c:pt idx="17">
                  <c:v>112097630</c:v>
                </c:pt>
                <c:pt idx="22">
                  <c:v>133363770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0B9-4BC4-94B0-7906F1ED9BF5}"/>
            </c:ext>
          </c:extLst>
        </c:ser>
        <c:ser>
          <c:idx val="17"/>
          <c:order val="17"/>
          <c:tx>
            <c:strRef>
              <c:f>'04(03実績)6(1)6'!$AF$4</c:f>
              <c:strCache>
                <c:ptCount val="1"/>
                <c:pt idx="0">
                  <c:v>訪問看護(退)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'04(03実績)6(1)6'!$M$5:$N$29</c:f>
              <c:multiLvlStrCache>
                <c:ptCount val="24"/>
                <c:lvl>
                  <c:pt idx="1">
                    <c:v>一般a</c:v>
                  </c:pt>
                  <c:pt idx="2">
                    <c:v>一般b</c:v>
                  </c:pt>
                  <c:pt idx="3">
                    <c:v>退職</c:v>
                  </c:pt>
                  <c:pt idx="6">
                    <c:v>一般a</c:v>
                  </c:pt>
                  <c:pt idx="7">
                    <c:v>一般b</c:v>
                  </c:pt>
                  <c:pt idx="8">
                    <c:v>退職</c:v>
                  </c:pt>
                  <c:pt idx="11">
                    <c:v>一般a</c:v>
                  </c:pt>
                  <c:pt idx="12">
                    <c:v>一般b</c:v>
                  </c:pt>
                  <c:pt idx="13">
                    <c:v>退職</c:v>
                  </c:pt>
                  <c:pt idx="16">
                    <c:v>一般a</c:v>
                  </c:pt>
                  <c:pt idx="17">
                    <c:v>一般b</c:v>
                  </c:pt>
                  <c:pt idx="18">
                    <c:v>退職</c:v>
                  </c:pt>
                  <c:pt idx="21">
                    <c:v>一般a</c:v>
                  </c:pt>
                  <c:pt idx="22">
                    <c:v>一般b</c:v>
                  </c:pt>
                  <c:pt idx="23">
                    <c:v>退職</c:v>
                  </c:pt>
                </c:lvl>
                <c:lvl>
                  <c:pt idx="0">
                    <c:v>29</c:v>
                  </c:pt>
                  <c:pt idx="5">
                    <c:v>30</c:v>
                  </c:pt>
                  <c:pt idx="10">
                    <c:v>R1</c:v>
                  </c:pt>
                  <c:pt idx="15">
                    <c:v>2</c:v>
                  </c:pt>
                  <c:pt idx="20">
                    <c:v>3</c:v>
                  </c:pt>
                </c:lvl>
              </c:multiLvlStrCache>
            </c:multiLvlStrRef>
          </c:cat>
          <c:val>
            <c:numRef>
              <c:f>'04(03実績)6(1)6'!$AF$5:$AF$29</c:f>
              <c:numCache>
                <c:formatCode>#,##0</c:formatCode>
                <c:ptCount val="25"/>
                <c:pt idx="3">
                  <c:v>1576020</c:v>
                </c:pt>
                <c:pt idx="8">
                  <c:v>207510</c:v>
                </c:pt>
                <c:pt idx="13">
                  <c:v>0</c:v>
                </c:pt>
                <c:pt idx="18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0B9-4BC4-94B0-7906F1ED9BF5}"/>
            </c:ext>
          </c:extLst>
        </c:ser>
        <c:ser>
          <c:idx val="18"/>
          <c:order val="18"/>
          <c:tx>
            <c:strRef>
              <c:f>'04(03実績)6(1)6'!$AG$4</c:f>
              <c:strCache>
                <c:ptCount val="1"/>
                <c:pt idx="0">
                  <c:v>療養費等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'04(03実績)6(1)6'!$M$5:$N$29</c:f>
              <c:multiLvlStrCache>
                <c:ptCount val="24"/>
                <c:lvl>
                  <c:pt idx="1">
                    <c:v>一般a</c:v>
                  </c:pt>
                  <c:pt idx="2">
                    <c:v>一般b</c:v>
                  </c:pt>
                  <c:pt idx="3">
                    <c:v>退職</c:v>
                  </c:pt>
                  <c:pt idx="6">
                    <c:v>一般a</c:v>
                  </c:pt>
                  <c:pt idx="7">
                    <c:v>一般b</c:v>
                  </c:pt>
                  <c:pt idx="8">
                    <c:v>退職</c:v>
                  </c:pt>
                  <c:pt idx="11">
                    <c:v>一般a</c:v>
                  </c:pt>
                  <c:pt idx="12">
                    <c:v>一般b</c:v>
                  </c:pt>
                  <c:pt idx="13">
                    <c:v>退職</c:v>
                  </c:pt>
                  <c:pt idx="16">
                    <c:v>一般a</c:v>
                  </c:pt>
                  <c:pt idx="17">
                    <c:v>一般b</c:v>
                  </c:pt>
                  <c:pt idx="18">
                    <c:v>退職</c:v>
                  </c:pt>
                  <c:pt idx="21">
                    <c:v>一般a</c:v>
                  </c:pt>
                  <c:pt idx="22">
                    <c:v>一般b</c:v>
                  </c:pt>
                  <c:pt idx="23">
                    <c:v>退職</c:v>
                  </c:pt>
                </c:lvl>
                <c:lvl>
                  <c:pt idx="0">
                    <c:v>29</c:v>
                  </c:pt>
                  <c:pt idx="5">
                    <c:v>30</c:v>
                  </c:pt>
                  <c:pt idx="10">
                    <c:v>R1</c:v>
                  </c:pt>
                  <c:pt idx="15">
                    <c:v>2</c:v>
                  </c:pt>
                  <c:pt idx="20">
                    <c:v>3</c:v>
                  </c:pt>
                </c:lvl>
              </c:multiLvlStrCache>
            </c:multiLvlStrRef>
          </c:cat>
          <c:val>
            <c:numRef>
              <c:f>'04(03実績)6(1)6'!$AG$5:$AG$29</c:f>
              <c:numCache>
                <c:formatCode>#,##0</c:formatCode>
                <c:ptCount val="25"/>
                <c:pt idx="1">
                  <c:v>73144899</c:v>
                </c:pt>
                <c:pt idx="6">
                  <c:v>68356672</c:v>
                </c:pt>
                <c:pt idx="11">
                  <c:v>63415621</c:v>
                </c:pt>
                <c:pt idx="16">
                  <c:v>61676607</c:v>
                </c:pt>
                <c:pt idx="21">
                  <c:v>57647919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0B9-4BC4-94B0-7906F1ED9BF5}"/>
            </c:ext>
          </c:extLst>
        </c:ser>
        <c:ser>
          <c:idx val="19"/>
          <c:order val="19"/>
          <c:tx>
            <c:strRef>
              <c:f>'04(03実績)6(1)6'!$AH$4</c:f>
              <c:strCache>
                <c:ptCount val="1"/>
                <c:pt idx="0">
                  <c:v>療養費等(前)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'04(03実績)6(1)6'!$M$5:$N$29</c:f>
              <c:multiLvlStrCache>
                <c:ptCount val="24"/>
                <c:lvl>
                  <c:pt idx="1">
                    <c:v>一般a</c:v>
                  </c:pt>
                  <c:pt idx="2">
                    <c:v>一般b</c:v>
                  </c:pt>
                  <c:pt idx="3">
                    <c:v>退職</c:v>
                  </c:pt>
                  <c:pt idx="6">
                    <c:v>一般a</c:v>
                  </c:pt>
                  <c:pt idx="7">
                    <c:v>一般b</c:v>
                  </c:pt>
                  <c:pt idx="8">
                    <c:v>退職</c:v>
                  </c:pt>
                  <c:pt idx="11">
                    <c:v>一般a</c:v>
                  </c:pt>
                  <c:pt idx="12">
                    <c:v>一般b</c:v>
                  </c:pt>
                  <c:pt idx="13">
                    <c:v>退職</c:v>
                  </c:pt>
                  <c:pt idx="16">
                    <c:v>一般a</c:v>
                  </c:pt>
                  <c:pt idx="17">
                    <c:v>一般b</c:v>
                  </c:pt>
                  <c:pt idx="18">
                    <c:v>退職</c:v>
                  </c:pt>
                  <c:pt idx="21">
                    <c:v>一般a</c:v>
                  </c:pt>
                  <c:pt idx="22">
                    <c:v>一般b</c:v>
                  </c:pt>
                  <c:pt idx="23">
                    <c:v>退職</c:v>
                  </c:pt>
                </c:lvl>
                <c:lvl>
                  <c:pt idx="0">
                    <c:v>29</c:v>
                  </c:pt>
                  <c:pt idx="5">
                    <c:v>30</c:v>
                  </c:pt>
                  <c:pt idx="10">
                    <c:v>R1</c:v>
                  </c:pt>
                  <c:pt idx="15">
                    <c:v>2</c:v>
                  </c:pt>
                  <c:pt idx="20">
                    <c:v>3</c:v>
                  </c:pt>
                </c:lvl>
              </c:multiLvlStrCache>
            </c:multiLvlStrRef>
          </c:cat>
          <c:val>
            <c:numRef>
              <c:f>'04(03実績)6(1)6'!$AH$5:$AH$29</c:f>
              <c:numCache>
                <c:formatCode>General</c:formatCode>
                <c:ptCount val="25"/>
                <c:pt idx="2" formatCode="#,##0">
                  <c:v>131122267</c:v>
                </c:pt>
                <c:pt idx="7" formatCode="#,##0">
                  <c:v>121849786</c:v>
                </c:pt>
                <c:pt idx="12" formatCode="#,##0">
                  <c:v>112311333</c:v>
                </c:pt>
                <c:pt idx="17" formatCode="#,##0">
                  <c:v>97340291</c:v>
                </c:pt>
                <c:pt idx="22" formatCode="#,##0">
                  <c:v>102788554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0B9-4BC4-94B0-7906F1ED9BF5}"/>
            </c:ext>
          </c:extLst>
        </c:ser>
        <c:ser>
          <c:idx val="20"/>
          <c:order val="20"/>
          <c:tx>
            <c:strRef>
              <c:f>'04(03実績)6(1)6'!$AI$4</c:f>
              <c:strCache>
                <c:ptCount val="1"/>
                <c:pt idx="0">
                  <c:v>療養費等(退)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'04(03実績)6(1)6'!$M$5:$N$29</c:f>
              <c:multiLvlStrCache>
                <c:ptCount val="24"/>
                <c:lvl>
                  <c:pt idx="1">
                    <c:v>一般a</c:v>
                  </c:pt>
                  <c:pt idx="2">
                    <c:v>一般b</c:v>
                  </c:pt>
                  <c:pt idx="3">
                    <c:v>退職</c:v>
                  </c:pt>
                  <c:pt idx="6">
                    <c:v>一般a</c:v>
                  </c:pt>
                  <c:pt idx="7">
                    <c:v>一般b</c:v>
                  </c:pt>
                  <c:pt idx="8">
                    <c:v>退職</c:v>
                  </c:pt>
                  <c:pt idx="11">
                    <c:v>一般a</c:v>
                  </c:pt>
                  <c:pt idx="12">
                    <c:v>一般b</c:v>
                  </c:pt>
                  <c:pt idx="13">
                    <c:v>退職</c:v>
                  </c:pt>
                  <c:pt idx="16">
                    <c:v>一般a</c:v>
                  </c:pt>
                  <c:pt idx="17">
                    <c:v>一般b</c:v>
                  </c:pt>
                  <c:pt idx="18">
                    <c:v>退職</c:v>
                  </c:pt>
                  <c:pt idx="21">
                    <c:v>一般a</c:v>
                  </c:pt>
                  <c:pt idx="22">
                    <c:v>一般b</c:v>
                  </c:pt>
                  <c:pt idx="23">
                    <c:v>退職</c:v>
                  </c:pt>
                </c:lvl>
                <c:lvl>
                  <c:pt idx="0">
                    <c:v>29</c:v>
                  </c:pt>
                  <c:pt idx="5">
                    <c:v>30</c:v>
                  </c:pt>
                  <c:pt idx="10">
                    <c:v>R1</c:v>
                  </c:pt>
                  <c:pt idx="15">
                    <c:v>2</c:v>
                  </c:pt>
                  <c:pt idx="20">
                    <c:v>3</c:v>
                  </c:pt>
                </c:lvl>
              </c:multiLvlStrCache>
            </c:multiLvlStrRef>
          </c:cat>
          <c:val>
            <c:numRef>
              <c:f>'04(03実績)6(1)6'!$AI$5:$AI$29</c:f>
              <c:numCache>
                <c:formatCode>General</c:formatCode>
                <c:ptCount val="25"/>
                <c:pt idx="3" formatCode="#,##0">
                  <c:v>2935919</c:v>
                </c:pt>
                <c:pt idx="8" formatCode="#,##0">
                  <c:v>981179</c:v>
                </c:pt>
                <c:pt idx="13" formatCode="#,##0">
                  <c:v>391975</c:v>
                </c:pt>
                <c:pt idx="18" formatCode="#,##0">
                  <c:v>0</c:v>
                </c:pt>
                <c:pt idx="23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0B9-4BC4-94B0-7906F1ED9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1510144"/>
        <c:axId val="161511680"/>
      </c:barChart>
      <c:lineChart>
        <c:grouping val="standard"/>
        <c:varyColors val="0"/>
        <c:ser>
          <c:idx val="21"/>
          <c:order val="21"/>
          <c:tx>
            <c:strRef>
              <c:f>'04(03実績)6(1)6'!$AJ$4</c:f>
              <c:strCache>
                <c:ptCount val="1"/>
                <c:pt idx="0">
                  <c:v>合計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1"/>
              <c:layout>
                <c:manualLayout>
                  <c:x val="-3.3523458004914776E-2"/>
                  <c:y val="-2.54257327174243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0B9-4BC4-94B0-7906F1ED9BF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'04(03実績)6(1)6'!$M$5:$N$29</c:f>
              <c:multiLvlStrCache>
                <c:ptCount val="24"/>
                <c:lvl>
                  <c:pt idx="1">
                    <c:v>一般a</c:v>
                  </c:pt>
                  <c:pt idx="2">
                    <c:v>一般b</c:v>
                  </c:pt>
                  <c:pt idx="3">
                    <c:v>退職</c:v>
                  </c:pt>
                  <c:pt idx="6">
                    <c:v>一般a</c:v>
                  </c:pt>
                  <c:pt idx="7">
                    <c:v>一般b</c:v>
                  </c:pt>
                  <c:pt idx="8">
                    <c:v>退職</c:v>
                  </c:pt>
                  <c:pt idx="11">
                    <c:v>一般a</c:v>
                  </c:pt>
                  <c:pt idx="12">
                    <c:v>一般b</c:v>
                  </c:pt>
                  <c:pt idx="13">
                    <c:v>退職</c:v>
                  </c:pt>
                  <c:pt idx="16">
                    <c:v>一般a</c:v>
                  </c:pt>
                  <c:pt idx="17">
                    <c:v>一般b</c:v>
                  </c:pt>
                  <c:pt idx="18">
                    <c:v>退職</c:v>
                  </c:pt>
                  <c:pt idx="21">
                    <c:v>一般a</c:v>
                  </c:pt>
                  <c:pt idx="22">
                    <c:v>一般b</c:v>
                  </c:pt>
                  <c:pt idx="23">
                    <c:v>退職</c:v>
                  </c:pt>
                </c:lvl>
                <c:lvl>
                  <c:pt idx="0">
                    <c:v>29</c:v>
                  </c:pt>
                  <c:pt idx="5">
                    <c:v>30</c:v>
                  </c:pt>
                  <c:pt idx="10">
                    <c:v>R1</c:v>
                  </c:pt>
                  <c:pt idx="15">
                    <c:v>2</c:v>
                  </c:pt>
                  <c:pt idx="20">
                    <c:v>3</c:v>
                  </c:pt>
                </c:lvl>
              </c:multiLvlStrCache>
            </c:multiLvlStrRef>
          </c:cat>
          <c:val>
            <c:numRef>
              <c:f>'04(03実績)6(1)6'!$AJ$5:$AJ$29</c:f>
              <c:numCache>
                <c:formatCode>#,##0</c:formatCode>
                <c:ptCount val="25"/>
                <c:pt idx="1">
                  <c:v>8317612791</c:v>
                </c:pt>
                <c:pt idx="6">
                  <c:v>8340840598</c:v>
                </c:pt>
                <c:pt idx="11">
                  <c:v>8156005761</c:v>
                </c:pt>
                <c:pt idx="16">
                  <c:v>7568493948</c:v>
                </c:pt>
                <c:pt idx="21">
                  <c:v>7931725603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50B9-4BC4-94B0-7906F1ED9BF5}"/>
            </c:ext>
          </c:extLst>
        </c:ser>
        <c:ser>
          <c:idx val="22"/>
          <c:order val="22"/>
          <c:tx>
            <c:strRef>
              <c:f>'04(03実績)6(1)6'!$AK$4</c:f>
              <c:strCache>
                <c:ptCount val="1"/>
                <c:pt idx="0">
                  <c:v>合計(前)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'04(03実績)6(1)6'!$M$5:$N$29</c:f>
              <c:multiLvlStrCache>
                <c:ptCount val="24"/>
                <c:lvl>
                  <c:pt idx="1">
                    <c:v>一般a</c:v>
                  </c:pt>
                  <c:pt idx="2">
                    <c:v>一般b</c:v>
                  </c:pt>
                  <c:pt idx="3">
                    <c:v>退職</c:v>
                  </c:pt>
                  <c:pt idx="6">
                    <c:v>一般a</c:v>
                  </c:pt>
                  <c:pt idx="7">
                    <c:v>一般b</c:v>
                  </c:pt>
                  <c:pt idx="8">
                    <c:v>退職</c:v>
                  </c:pt>
                  <c:pt idx="11">
                    <c:v>一般a</c:v>
                  </c:pt>
                  <c:pt idx="12">
                    <c:v>一般b</c:v>
                  </c:pt>
                  <c:pt idx="13">
                    <c:v>退職</c:v>
                  </c:pt>
                  <c:pt idx="16">
                    <c:v>一般a</c:v>
                  </c:pt>
                  <c:pt idx="17">
                    <c:v>一般b</c:v>
                  </c:pt>
                  <c:pt idx="18">
                    <c:v>退職</c:v>
                  </c:pt>
                  <c:pt idx="21">
                    <c:v>一般a</c:v>
                  </c:pt>
                  <c:pt idx="22">
                    <c:v>一般b</c:v>
                  </c:pt>
                  <c:pt idx="23">
                    <c:v>退職</c:v>
                  </c:pt>
                </c:lvl>
                <c:lvl>
                  <c:pt idx="0">
                    <c:v>29</c:v>
                  </c:pt>
                  <c:pt idx="5">
                    <c:v>30</c:v>
                  </c:pt>
                  <c:pt idx="10">
                    <c:v>R1</c:v>
                  </c:pt>
                  <c:pt idx="15">
                    <c:v>2</c:v>
                  </c:pt>
                  <c:pt idx="20">
                    <c:v>3</c:v>
                  </c:pt>
                </c:lvl>
              </c:multiLvlStrCache>
            </c:multiLvlStrRef>
          </c:cat>
          <c:val>
            <c:numRef>
              <c:f>'04(03実績)6(1)6'!$AK$5:$AK$29</c:f>
              <c:numCache>
                <c:formatCode>General</c:formatCode>
                <c:ptCount val="25"/>
                <c:pt idx="2" formatCode="#,##0">
                  <c:v>14446141628</c:v>
                </c:pt>
                <c:pt idx="7" formatCode="#,##0">
                  <c:v>14438452197</c:v>
                </c:pt>
                <c:pt idx="12" formatCode="#,##0">
                  <c:v>14127993091</c:v>
                </c:pt>
                <c:pt idx="17" formatCode="#,##0">
                  <c:v>13602632548</c:v>
                </c:pt>
                <c:pt idx="22" formatCode="#,##0">
                  <c:v>14301338436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50B9-4BC4-94B0-7906F1ED9BF5}"/>
            </c:ext>
          </c:extLst>
        </c:ser>
        <c:ser>
          <c:idx val="23"/>
          <c:order val="23"/>
          <c:tx>
            <c:strRef>
              <c:f>'04(03実績)6(1)6'!$AL$4</c:f>
              <c:strCache>
                <c:ptCount val="1"/>
                <c:pt idx="0">
                  <c:v>合計(退)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'04(03実績)6(1)6'!$M$5:$N$29</c:f>
              <c:multiLvlStrCache>
                <c:ptCount val="24"/>
                <c:lvl>
                  <c:pt idx="1">
                    <c:v>一般a</c:v>
                  </c:pt>
                  <c:pt idx="2">
                    <c:v>一般b</c:v>
                  </c:pt>
                  <c:pt idx="3">
                    <c:v>退職</c:v>
                  </c:pt>
                  <c:pt idx="6">
                    <c:v>一般a</c:v>
                  </c:pt>
                  <c:pt idx="7">
                    <c:v>一般b</c:v>
                  </c:pt>
                  <c:pt idx="8">
                    <c:v>退職</c:v>
                  </c:pt>
                  <c:pt idx="11">
                    <c:v>一般a</c:v>
                  </c:pt>
                  <c:pt idx="12">
                    <c:v>一般b</c:v>
                  </c:pt>
                  <c:pt idx="13">
                    <c:v>退職</c:v>
                  </c:pt>
                  <c:pt idx="16">
                    <c:v>一般a</c:v>
                  </c:pt>
                  <c:pt idx="17">
                    <c:v>一般b</c:v>
                  </c:pt>
                  <c:pt idx="18">
                    <c:v>退職</c:v>
                  </c:pt>
                  <c:pt idx="21">
                    <c:v>一般a</c:v>
                  </c:pt>
                  <c:pt idx="22">
                    <c:v>一般b</c:v>
                  </c:pt>
                  <c:pt idx="23">
                    <c:v>退職</c:v>
                  </c:pt>
                </c:lvl>
                <c:lvl>
                  <c:pt idx="0">
                    <c:v>29</c:v>
                  </c:pt>
                  <c:pt idx="5">
                    <c:v>30</c:v>
                  </c:pt>
                  <c:pt idx="10">
                    <c:v>R1</c:v>
                  </c:pt>
                  <c:pt idx="15">
                    <c:v>2</c:v>
                  </c:pt>
                  <c:pt idx="20">
                    <c:v>3</c:v>
                  </c:pt>
                </c:lvl>
              </c:multiLvlStrCache>
            </c:multiLvlStrRef>
          </c:cat>
          <c:val>
            <c:numRef>
              <c:f>'04(03実績)6(1)6'!$AL$5:$AL$29</c:f>
              <c:numCache>
                <c:formatCode>General</c:formatCode>
                <c:ptCount val="25"/>
                <c:pt idx="3" formatCode="#,##0">
                  <c:v>298849007</c:v>
                </c:pt>
                <c:pt idx="8" formatCode="#,##0">
                  <c:v>102676749</c:v>
                </c:pt>
                <c:pt idx="13" formatCode="#,##0">
                  <c:v>10360266</c:v>
                </c:pt>
                <c:pt idx="18" formatCode="#,##0">
                  <c:v>2899380</c:v>
                </c:pt>
                <c:pt idx="23" formatCode="#,##0">
                  <c:v>-30250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0B9-4BC4-94B0-7906F1ED9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510144"/>
        <c:axId val="161511680"/>
      </c:lineChart>
      <c:catAx>
        <c:axId val="16151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15116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61511680"/>
        <c:scaling>
          <c:orientation val="minMax"/>
          <c:max val="16000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7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（単位：億円）</a:t>
                </a:r>
              </a:p>
            </c:rich>
          </c:tx>
          <c:layout>
            <c:manualLayout>
              <c:xMode val="edge"/>
              <c:yMode val="edge"/>
              <c:x val="0.61014312989006325"/>
              <c:y val="3.103448275862068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1510144"/>
        <c:crosses val="autoZero"/>
        <c:crossBetween val="between"/>
        <c:dispUnits>
          <c:builtInUnit val="hundredMillions"/>
        </c:dispUnits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5"/>
        <c:delete val="1"/>
      </c:legendEntry>
      <c:legendEntry>
        <c:idx val="16"/>
        <c:delete val="1"/>
      </c:legendEntry>
      <c:legendEntry>
        <c:idx val="18"/>
        <c:delete val="1"/>
      </c:legendEntry>
      <c:legendEntry>
        <c:idx val="19"/>
        <c:delete val="1"/>
      </c:legendEntry>
      <c:legendEntry>
        <c:idx val="21"/>
        <c:delete val="1"/>
      </c:legendEntry>
      <c:legendEntry>
        <c:idx val="22"/>
        <c:delete val="1"/>
      </c:legendEntry>
      <c:legendEntry>
        <c:idx val="23"/>
        <c:delete val="1"/>
      </c:legendEntry>
      <c:layout>
        <c:manualLayout>
          <c:xMode val="edge"/>
          <c:yMode val="edge"/>
          <c:x val="0.82408941354596921"/>
          <c:y val="0.31551742239116659"/>
          <c:w val="0.16323312993165873"/>
          <c:h val="0.243103629287718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一人あたり医療給付費の推移</a:t>
            </a:r>
          </a:p>
        </c:rich>
      </c:tx>
      <c:layout>
        <c:manualLayout>
          <c:xMode val="edge"/>
          <c:yMode val="edge"/>
          <c:x val="1.7432646592709985E-2"/>
          <c:y val="1.51187904967602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4104606794001642"/>
          <c:y val="0.11447096305404952"/>
          <c:w val="0.67353459409558403"/>
          <c:h val="0.77753861697090243"/>
        </c:manualLayout>
      </c:layout>
      <c:lineChart>
        <c:grouping val="standard"/>
        <c:varyColors val="0"/>
        <c:ser>
          <c:idx val="0"/>
          <c:order val="0"/>
          <c:tx>
            <c:strRef>
              <c:f>'04(03実績)6(1)6'!$N$36</c:f>
              <c:strCache>
                <c:ptCount val="1"/>
                <c:pt idx="0">
                  <c:v>一般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'04(03実績)6(1)6'!$M$37:$M$41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R1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'04(03実績)6(1)6'!$N$37:$N$41</c:f>
              <c:numCache>
                <c:formatCode>#,##0</c:formatCode>
                <c:ptCount val="5"/>
                <c:pt idx="0">
                  <c:v>365659.30573135865</c:v>
                </c:pt>
                <c:pt idx="1">
                  <c:v>380079.30180368078</c:v>
                </c:pt>
                <c:pt idx="2">
                  <c:v>385056.65696709981</c:v>
                </c:pt>
                <c:pt idx="3">
                  <c:v>374895.99263351748</c:v>
                </c:pt>
                <c:pt idx="4">
                  <c:v>403569.80339801422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B-4915-9768-CF3657347291}"/>
            </c:ext>
          </c:extLst>
        </c:ser>
        <c:ser>
          <c:idx val="1"/>
          <c:order val="1"/>
          <c:tx>
            <c:strRef>
              <c:f>'04(03実績)6(1)6'!$O$36</c:f>
              <c:strCache>
                <c:ptCount val="1"/>
                <c:pt idx="0">
                  <c:v>一般a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'04(03実績)6(1)6'!$M$37:$M$41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R1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'04(03実績)6(1)6'!$O$37:$O$41</c:f>
              <c:numCache>
                <c:formatCode>#,##0</c:formatCode>
                <c:ptCount val="5"/>
                <c:pt idx="0">
                  <c:v>250545.59886137719</c:v>
                </c:pt>
                <c:pt idx="1">
                  <c:v>263259.17993876844</c:v>
                </c:pt>
                <c:pt idx="2">
                  <c:v>267016.06681944674</c:v>
                </c:pt>
                <c:pt idx="3">
                  <c:v>256298.47436505248</c:v>
                </c:pt>
                <c:pt idx="4">
                  <c:v>279867.52771602978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EB-4915-9768-CF3657347291}"/>
            </c:ext>
          </c:extLst>
        </c:ser>
        <c:ser>
          <c:idx val="2"/>
          <c:order val="2"/>
          <c:tx>
            <c:strRef>
              <c:f>'04(03実績)6(1)6'!$P$36</c:f>
              <c:strCache>
                <c:ptCount val="1"/>
                <c:pt idx="0">
                  <c:v>一般b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'04(03実績)6(1)6'!$M$37:$M$41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R1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'04(03実績)6(1)6'!$P$37:$P$41</c:f>
              <c:numCache>
                <c:formatCode>#,##0</c:formatCode>
                <c:ptCount val="5"/>
                <c:pt idx="0">
                  <c:v>497182.73774779734</c:v>
                </c:pt>
                <c:pt idx="1">
                  <c:v>511095.65299115045</c:v>
                </c:pt>
                <c:pt idx="2">
                  <c:v>516997.58813627547</c:v>
                </c:pt>
                <c:pt idx="3">
                  <c:v>504885.77492391062</c:v>
                </c:pt>
                <c:pt idx="4">
                  <c:v>534629.4742429906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DEB-4915-9768-CF3657347291}"/>
            </c:ext>
          </c:extLst>
        </c:ser>
        <c:ser>
          <c:idx val="3"/>
          <c:order val="3"/>
          <c:tx>
            <c:strRef>
              <c:f>'04(03実績)6(1)6'!$Q$36</c:f>
              <c:strCache>
                <c:ptCount val="1"/>
                <c:pt idx="0">
                  <c:v>退職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2599132319236639E-2"/>
                  <c:y val="-3.1732793659971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EB-4915-9768-CF3657347291}"/>
                </c:ext>
              </c:extLst>
            </c:dLbl>
            <c:dLbl>
              <c:idx val="3"/>
              <c:layout>
                <c:manualLayout>
                  <c:x val="-5.8140600887646651E-2"/>
                  <c:y val="4.46364290856730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92-42A3-B162-9F6720F94D3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'04(03実績)6(1)6'!$M$37:$M$41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R1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'04(03実績)6(1)6'!$Q$37:$Q$41</c:f>
              <c:numCache>
                <c:formatCode>#,##0</c:formatCode>
                <c:ptCount val="5"/>
                <c:pt idx="0">
                  <c:v>381671.78416347381</c:v>
                </c:pt>
                <c:pt idx="1">
                  <c:v>424284.08677685948</c:v>
                </c:pt>
                <c:pt idx="2">
                  <c:v>259006.65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DEB-4915-9768-CF3657347291}"/>
            </c:ext>
          </c:extLst>
        </c:ser>
        <c:ser>
          <c:idx val="4"/>
          <c:order val="4"/>
          <c:tx>
            <c:strRef>
              <c:f>'04(03実績)6(1)6'!$R$36</c:f>
              <c:strCache>
                <c:ptCount val="1"/>
                <c:pt idx="0">
                  <c:v>全体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1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92-42A3-B162-9F6720F94D3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'04(03実績)6(1)6'!$M$37:$M$41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R1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'04(03実績)6(1)6'!$R$37:$R$41</c:f>
              <c:numCache>
                <c:formatCode>#,##0</c:formatCode>
                <c:ptCount val="5"/>
                <c:pt idx="0">
                  <c:v>365858.20115170453</c:v>
                </c:pt>
                <c:pt idx="1">
                  <c:v>380257.07592854177</c:v>
                </c:pt>
                <c:pt idx="2">
                  <c:v>384969.593832021</c:v>
                </c:pt>
                <c:pt idx="3">
                  <c:v>374947.3345374699</c:v>
                </c:pt>
                <c:pt idx="4">
                  <c:v>403569.25430651102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DEB-4915-9768-CF3657347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819648"/>
        <c:axId val="162149504"/>
      </c:lineChart>
      <c:catAx>
        <c:axId val="161819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77813061798337013"/>
              <c:y val="0.913607818461137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2149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149504"/>
        <c:scaling>
          <c:orientation val="minMax"/>
          <c:max val="600000"/>
          <c:min val="2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（単位：円）</a:t>
                </a:r>
              </a:p>
            </c:rich>
          </c:tx>
          <c:layout>
            <c:manualLayout>
              <c:xMode val="edge"/>
              <c:yMode val="edge"/>
              <c:x val="0.66085628361431048"/>
              <c:y val="5.18358531317494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18196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359812986926551"/>
          <c:y val="0.16198726779023032"/>
          <c:w val="0.15055484150059684"/>
          <c:h val="0.2181427753496255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出産育児一時金・葬祭費件数の推移</a:t>
            </a:r>
          </a:p>
        </c:rich>
      </c:tx>
      <c:layout>
        <c:manualLayout>
          <c:xMode val="edge"/>
          <c:yMode val="edge"/>
          <c:x val="7.0588235294117646E-2"/>
          <c:y val="1.5060240963855422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9117674514123556"/>
          <c:y val="0.18072289156626506"/>
          <c:w val="0.76764816125942281"/>
          <c:h val="0.62048192771084343"/>
        </c:manualLayout>
      </c:layout>
      <c:lineChart>
        <c:grouping val="standard"/>
        <c:varyColors val="0"/>
        <c:ser>
          <c:idx val="1"/>
          <c:order val="0"/>
          <c:tx>
            <c:v>出産育児一時金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FFFF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'04(03実績)6(2)'!$D$40:$D$44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R1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'04(03実績)6(2)'!$E$31:$E$35</c:f>
              <c:numCache>
                <c:formatCode>#,##0</c:formatCode>
                <c:ptCount val="5"/>
                <c:pt idx="0">
                  <c:v>231</c:v>
                </c:pt>
                <c:pt idx="1">
                  <c:v>180</c:v>
                </c:pt>
                <c:pt idx="2">
                  <c:v>185</c:v>
                </c:pt>
                <c:pt idx="3">
                  <c:v>159</c:v>
                </c:pt>
                <c:pt idx="4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0-40FE-8E0B-83A17DA9C121}"/>
            </c:ext>
          </c:extLst>
        </c:ser>
        <c:ser>
          <c:idx val="0"/>
          <c:order val="1"/>
          <c:tx>
            <c:v>葬祭費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'04(03実績)6(2)'!$D$40:$D$44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R1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'04(03実績)6(2)'!$E$40:$E$44</c:f>
              <c:numCache>
                <c:formatCode>#,##0</c:formatCode>
                <c:ptCount val="5"/>
                <c:pt idx="0">
                  <c:v>370</c:v>
                </c:pt>
                <c:pt idx="1">
                  <c:v>414</c:v>
                </c:pt>
                <c:pt idx="2">
                  <c:v>371</c:v>
                </c:pt>
                <c:pt idx="3">
                  <c:v>386</c:v>
                </c:pt>
                <c:pt idx="4">
                  <c:v>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B0-40FE-8E0B-83A17DA9C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8448"/>
        <c:axId val="152351104"/>
      </c:lineChart>
      <c:catAx>
        <c:axId val="152328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8911777057279604"/>
              <c:y val="0.80120481927710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2351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351104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件数</a:t>
                </a:r>
              </a:p>
            </c:rich>
          </c:tx>
          <c:layout>
            <c:manualLayout>
              <c:xMode val="edge"/>
              <c:yMode val="edge"/>
              <c:x val="7.0588235294117646E-2"/>
              <c:y val="0.105421686746987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23284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000030878493129"/>
          <c:y val="0.91566265060240959"/>
          <c:w val="0.64411857341361733"/>
          <c:h val="6.32530120481927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高額療養費の推移</a:t>
            </a:r>
          </a:p>
        </c:rich>
      </c:tx>
      <c:layout>
        <c:manualLayout>
          <c:xMode val="edge"/>
          <c:yMode val="edge"/>
          <c:x val="4.3731778425655975E-2"/>
          <c:y val="1.366120218579235E-3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2244915390561496"/>
          <c:y val="6.7622950819672137E-2"/>
          <c:w val="0.64723124207253624"/>
          <c:h val="0.72336065573770492"/>
        </c:manualLayout>
      </c:layout>
      <c:barChart>
        <c:barDir val="col"/>
        <c:grouping val="clustered"/>
        <c:varyColors val="0"/>
        <c:ser>
          <c:idx val="1"/>
          <c:order val="0"/>
          <c:tx>
            <c:v>支給額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'04(03実績)6(2)'!$D$19:$D$23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R1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'04(03実績)6(2)'!$F$19:$F$23</c:f>
              <c:numCache>
                <c:formatCode>#,##0</c:formatCode>
                <c:ptCount val="5"/>
                <c:pt idx="0">
                  <c:v>2380084030</c:v>
                </c:pt>
                <c:pt idx="1">
                  <c:v>2478155740</c:v>
                </c:pt>
                <c:pt idx="2">
                  <c:v>2437589961</c:v>
                </c:pt>
                <c:pt idx="3">
                  <c:v>2338335376</c:v>
                </c:pt>
                <c:pt idx="4">
                  <c:v>2454714482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93-4253-913C-17EA45245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376832"/>
        <c:axId val="152378752"/>
      </c:barChart>
      <c:lineChart>
        <c:grouping val="standard"/>
        <c:varyColors val="0"/>
        <c:ser>
          <c:idx val="2"/>
          <c:order val="1"/>
          <c:tx>
            <c:v>１件あたり支給額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FFFF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dLbls>
            <c:spPr>
              <a:solidFill>
                <a:schemeClr val="bg1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97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'04(03実績)6(2)'!$D$19:$D$23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R1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'04(03実績)6(2)'!$G$19:$G$23</c:f>
              <c:numCache>
                <c:formatCode>#,##0</c:formatCode>
                <c:ptCount val="5"/>
                <c:pt idx="0">
                  <c:v>59038.647368159945</c:v>
                </c:pt>
                <c:pt idx="1">
                  <c:v>59893.555201082752</c:v>
                </c:pt>
                <c:pt idx="2">
                  <c:v>58730.031586555837</c:v>
                </c:pt>
                <c:pt idx="3">
                  <c:v>57278.448363707626</c:v>
                </c:pt>
                <c:pt idx="4">
                  <c:v>56525.076150781773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93-4253-913C-17EA45245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93600"/>
        <c:axId val="152395136"/>
      </c:lineChart>
      <c:catAx>
        <c:axId val="152376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76384962083821151"/>
              <c:y val="0.819672131147541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2378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37875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支給額</a:t>
                </a:r>
              </a:p>
            </c:rich>
          </c:tx>
          <c:layout>
            <c:manualLayout>
              <c:xMode val="edge"/>
              <c:yMode val="edge"/>
              <c:x val="1.4577259475218658E-2"/>
              <c:y val="0.307377049180327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2376832"/>
        <c:crosses val="autoZero"/>
        <c:crossBetween val="between"/>
        <c:dispUnits>
          <c:builtInUnit val="hundredMillions"/>
          <c:dispUnitsLbl>
            <c:layout>
              <c:manualLayout>
                <c:xMode val="edge"/>
                <c:yMode val="edge"/>
                <c:x val="6.9970845481049565E-2"/>
                <c:y val="8.060109289617487E-2"/>
              </c:manualLayout>
            </c:layout>
            <c:spPr>
              <a:noFill/>
              <a:ln w="25400">
                <a:noFill/>
              </a:ln>
            </c:spPr>
            <c:txPr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</c:dispUnitsLbl>
        </c:dispUnits>
      </c:valAx>
      <c:catAx>
        <c:axId val="152393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395136"/>
        <c:crosses val="autoZero"/>
        <c:auto val="1"/>
        <c:lblAlgn val="ctr"/>
        <c:lblOffset val="100"/>
        <c:noMultiLvlLbl val="0"/>
      </c:catAx>
      <c:valAx>
        <c:axId val="152395136"/>
        <c:scaling>
          <c:orientation val="minMax"/>
          <c:max val="800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1件あたり支給額</a:t>
                </a:r>
              </a:p>
            </c:rich>
          </c:tx>
          <c:layout>
            <c:manualLayout>
              <c:xMode val="edge"/>
              <c:yMode val="edge"/>
              <c:x val="0.932945830750748"/>
              <c:y val="0.2602459016393442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2393600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4266584023935771E-2"/>
          <c:y val="0.86065573770491799"/>
          <c:w val="0.66569576762088412"/>
          <c:h val="5.39617486338797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60</xdr:row>
      <xdr:rowOff>142875</xdr:rowOff>
    </xdr:from>
    <xdr:to>
      <xdr:col>11</xdr:col>
      <xdr:colOff>219075</xdr:colOff>
      <xdr:row>74</xdr:row>
      <xdr:rowOff>409575</xdr:rowOff>
    </xdr:to>
    <xdr:graphicFrame macro="">
      <xdr:nvGraphicFramePr>
        <xdr:cNvPr id="2111" name="グラフ 1">
          <a:extLst>
            <a:ext uri="{FF2B5EF4-FFF2-40B4-BE49-F238E27FC236}">
              <a16:creationId xmlns:a16="http://schemas.microsoft.com/office/drawing/2014/main" id="{00000000-0008-0000-0500-00003F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0</xdr:row>
      <xdr:rowOff>438150</xdr:rowOff>
    </xdr:from>
    <xdr:to>
      <xdr:col>11</xdr:col>
      <xdr:colOff>514350</xdr:colOff>
      <xdr:row>32</xdr:row>
      <xdr:rowOff>28575</xdr:rowOff>
    </xdr:to>
    <xdr:graphicFrame macro="">
      <xdr:nvGraphicFramePr>
        <xdr:cNvPr id="2112" name="グラフ 4">
          <a:extLst>
            <a:ext uri="{FF2B5EF4-FFF2-40B4-BE49-F238E27FC236}">
              <a16:creationId xmlns:a16="http://schemas.microsoft.com/office/drawing/2014/main" id="{00000000-0008-0000-0500-000040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</xdr:colOff>
      <xdr:row>33</xdr:row>
      <xdr:rowOff>47625</xdr:rowOff>
    </xdr:from>
    <xdr:to>
      <xdr:col>11</xdr:col>
      <xdr:colOff>514350</xdr:colOff>
      <xdr:row>58</xdr:row>
      <xdr:rowOff>123825</xdr:rowOff>
    </xdr:to>
    <xdr:graphicFrame macro="">
      <xdr:nvGraphicFramePr>
        <xdr:cNvPr id="2113" name="グラフ 5">
          <a:extLst>
            <a:ext uri="{FF2B5EF4-FFF2-40B4-BE49-F238E27FC236}">
              <a16:creationId xmlns:a16="http://schemas.microsoft.com/office/drawing/2014/main" id="{00000000-0008-0000-0500-00004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19050</xdr:colOff>
      <xdr:row>45</xdr:row>
      <xdr:rowOff>142875</xdr:rowOff>
    </xdr:from>
    <xdr:to>
      <xdr:col>11</xdr:col>
      <xdr:colOff>561975</xdr:colOff>
      <xdr:row>54</xdr:row>
      <xdr:rowOff>76200</xdr:rowOff>
    </xdr:to>
    <xdr:sp macro="" textlink="">
      <xdr:nvSpPr>
        <xdr:cNvPr id="2054" name="Rectangle 6">
          <a:extLst>
            <a:ext uri="{FF2B5EF4-FFF2-40B4-BE49-F238E27FC236}">
              <a16:creationId xmlns:a16="http://schemas.microsoft.com/office/drawing/2014/main" id="{00000000-0008-0000-0500-000006080000}"/>
            </a:ext>
          </a:extLst>
        </xdr:cNvPr>
        <xdr:cNvSpPr>
          <a:spLocks noChangeArrowheads="1"/>
        </xdr:cNvSpPr>
      </xdr:nvSpPr>
      <xdr:spPr bwMode="auto">
        <a:xfrm>
          <a:off x="5000625" y="8391525"/>
          <a:ext cx="1143000" cy="1476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「一般a」：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一般被保のうち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65歳未満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(=前期高齢者以外)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「一般b」：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一般被保のうち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65歳以上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(=前期高齢者)</a:t>
          </a:r>
        </a:p>
      </xdr:txBody>
    </xdr:sp>
    <xdr:clientData/>
  </xdr:twoCellAnchor>
  <xdr:twoCellAnchor>
    <xdr:from>
      <xdr:col>9</xdr:col>
      <xdr:colOff>590550</xdr:colOff>
      <xdr:row>22</xdr:row>
      <xdr:rowOff>28575</xdr:rowOff>
    </xdr:from>
    <xdr:to>
      <xdr:col>11</xdr:col>
      <xdr:colOff>533400</xdr:colOff>
      <xdr:row>30</xdr:row>
      <xdr:rowOff>133350</xdr:rowOff>
    </xdr:to>
    <xdr:sp macro="" textlink="">
      <xdr:nvSpPr>
        <xdr:cNvPr id="2055" name="Rectangle 7">
          <a:extLst>
            <a:ext uri="{FF2B5EF4-FFF2-40B4-BE49-F238E27FC236}">
              <a16:creationId xmlns:a16="http://schemas.microsoft.com/office/drawing/2014/main" id="{00000000-0008-0000-0500-000007080000}"/>
            </a:ext>
          </a:extLst>
        </xdr:cNvPr>
        <xdr:cNvSpPr>
          <a:spLocks noChangeArrowheads="1"/>
        </xdr:cNvSpPr>
      </xdr:nvSpPr>
      <xdr:spPr bwMode="auto">
        <a:xfrm>
          <a:off x="4972050" y="4248150"/>
          <a:ext cx="1143000" cy="1476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「一般a」：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一般被保のうち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65歳未満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(=前期高齢者以外)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「一般b」：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一般被保のうち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65歳以上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(=前期高齢者)</a:t>
          </a:r>
        </a:p>
      </xdr:txBody>
    </xdr:sp>
    <xdr:clientData/>
  </xdr:twoCellAnchor>
  <xdr:twoCellAnchor>
    <xdr:from>
      <xdr:col>9</xdr:col>
      <xdr:colOff>152400</xdr:colOff>
      <xdr:row>31</xdr:row>
      <xdr:rowOff>19050</xdr:rowOff>
    </xdr:from>
    <xdr:to>
      <xdr:col>10</xdr:col>
      <xdr:colOff>247650</xdr:colOff>
      <xdr:row>33</xdr:row>
      <xdr:rowOff>9525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533900" y="5781675"/>
          <a:ext cx="695325" cy="33337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年度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28</xdr:row>
      <xdr:rowOff>209550</xdr:rowOff>
    </xdr:from>
    <xdr:to>
      <xdr:col>11</xdr:col>
      <xdr:colOff>866775</xdr:colOff>
      <xdr:row>45</xdr:row>
      <xdr:rowOff>19050</xdr:rowOff>
    </xdr:to>
    <xdr:graphicFrame macro="">
      <xdr:nvGraphicFramePr>
        <xdr:cNvPr id="1051" name="グラフ 2">
          <a:extLst>
            <a:ext uri="{FF2B5EF4-FFF2-40B4-BE49-F238E27FC236}">
              <a16:creationId xmlns:a16="http://schemas.microsoft.com/office/drawing/2014/main" id="{00000000-0008-0000-0600-00001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114300</xdr:colOff>
      <xdr:row>2</xdr:row>
      <xdr:rowOff>76200</xdr:rowOff>
    </xdr:from>
    <xdr:to>
      <xdr:col>11</xdr:col>
      <xdr:colOff>962025</xdr:colOff>
      <xdr:row>25</xdr:row>
      <xdr:rowOff>57150</xdr:rowOff>
    </xdr:to>
    <xdr:graphicFrame macro="">
      <xdr:nvGraphicFramePr>
        <xdr:cNvPr id="1052" name="グラフ 3">
          <a:extLst>
            <a:ext uri="{FF2B5EF4-FFF2-40B4-BE49-F238E27FC236}">
              <a16:creationId xmlns:a16="http://schemas.microsoft.com/office/drawing/2014/main" id="{00000000-0008-0000-0600-00001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0"/>
  <sheetViews>
    <sheetView tabSelected="1" zoomScaleNormal="100" zoomScaleSheetLayoutView="100" workbookViewId="0"/>
  </sheetViews>
  <sheetFormatPr defaultColWidth="9" defaultRowHeight="33" customHeight="1" x14ac:dyDescent="0.2"/>
  <cols>
    <col min="1" max="3" width="2.25" style="2" customWidth="1"/>
    <col min="4" max="4" width="2.58203125" style="2" customWidth="1"/>
    <col min="5" max="5" width="9.33203125" style="2" customWidth="1"/>
    <col min="6" max="6" width="9.83203125" style="2" customWidth="1"/>
    <col min="7" max="7" width="13.58203125" style="2" customWidth="1"/>
    <col min="8" max="12" width="7.83203125" style="2" customWidth="1"/>
    <col min="13" max="15" width="9" style="2"/>
    <col min="16" max="20" width="14.08203125" style="2" bestFit="1" customWidth="1"/>
    <col min="21" max="16384" width="9" style="2"/>
  </cols>
  <sheetData>
    <row r="1" spans="1:21" s="3" customFormat="1" ht="36" customHeight="1" x14ac:dyDescent="0.2">
      <c r="A1" s="4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 t="s">
        <v>74</v>
      </c>
      <c r="N1" s="4"/>
      <c r="O1" s="2"/>
      <c r="P1" s="2"/>
      <c r="Q1" s="2"/>
      <c r="R1" s="2"/>
      <c r="S1" s="2"/>
      <c r="T1" s="2"/>
      <c r="U1" s="2"/>
    </row>
    <row r="2" spans="1:21" s="1" customFormat="1" ht="20.25" customHeight="1" x14ac:dyDescent="0.2">
      <c r="A2" s="1" t="s">
        <v>50</v>
      </c>
      <c r="O2" s="2"/>
      <c r="P2" s="221" t="s">
        <v>91</v>
      </c>
      <c r="Q2" s="221" t="s">
        <v>92</v>
      </c>
      <c r="R2" s="221" t="s">
        <v>93</v>
      </c>
      <c r="S2" s="221">
        <v>2</v>
      </c>
      <c r="T2" s="221">
        <v>3</v>
      </c>
      <c r="U2" s="2"/>
    </row>
    <row r="3" spans="1:21" s="1" customFormat="1" ht="20.25" customHeight="1" thickBot="1" x14ac:dyDescent="0.25">
      <c r="A3" s="1" t="s">
        <v>2</v>
      </c>
      <c r="L3" s="159"/>
      <c r="N3" s="1" t="s">
        <v>60</v>
      </c>
      <c r="O3" s="2"/>
      <c r="P3" s="192" t="str">
        <f>RIGHT(P2,2)</f>
        <v>29</v>
      </c>
      <c r="Q3" s="192" t="str">
        <f t="shared" ref="Q3:T3" si="0">RIGHT(Q2,2)</f>
        <v>30</v>
      </c>
      <c r="R3" s="192" t="str">
        <f t="shared" si="0"/>
        <v>R1</v>
      </c>
      <c r="S3" s="192" t="str">
        <f t="shared" si="0"/>
        <v>2</v>
      </c>
      <c r="T3" s="192" t="str">
        <f t="shared" si="0"/>
        <v>3</v>
      </c>
      <c r="U3" s="2"/>
    </row>
    <row r="4" spans="1:21" s="5" customFormat="1" ht="25.5" thickBot="1" x14ac:dyDescent="0.25">
      <c r="A4" s="232"/>
      <c r="B4" s="233"/>
      <c r="C4" s="233"/>
      <c r="D4" s="15" t="s">
        <v>0</v>
      </c>
      <c r="E4" s="13" t="s">
        <v>46</v>
      </c>
      <c r="F4" s="13" t="s">
        <v>44</v>
      </c>
      <c r="G4" s="178" t="s">
        <v>45</v>
      </c>
      <c r="H4" s="179" t="s">
        <v>3</v>
      </c>
      <c r="I4" s="13" t="s">
        <v>43</v>
      </c>
      <c r="J4" s="13" t="s">
        <v>42</v>
      </c>
      <c r="K4" s="13" t="s">
        <v>41</v>
      </c>
      <c r="L4" s="14" t="s">
        <v>40</v>
      </c>
      <c r="M4" s="188" t="s">
        <v>70</v>
      </c>
      <c r="N4" s="231" t="s">
        <v>61</v>
      </c>
      <c r="O4" s="231"/>
      <c r="P4" s="180">
        <v>62254</v>
      </c>
      <c r="Q4" s="180">
        <v>59933</v>
      </c>
      <c r="R4" s="180">
        <v>57872</v>
      </c>
      <c r="S4" s="180">
        <v>56472</v>
      </c>
      <c r="T4" s="180">
        <v>55091</v>
      </c>
      <c r="U4" s="2"/>
    </row>
    <row r="5" spans="1:21" ht="13.5" customHeight="1" x14ac:dyDescent="0.2">
      <c r="A5" s="251" t="s">
        <v>11</v>
      </c>
      <c r="B5" s="259" t="s">
        <v>4</v>
      </c>
      <c r="C5" s="264" t="s">
        <v>5</v>
      </c>
      <c r="D5" s="6" t="str">
        <f>P3</f>
        <v>29</v>
      </c>
      <c r="E5" s="57">
        <f>HLOOKUP($D5,$P$10:$T$18,$M5,FALSE)</f>
        <v>14308</v>
      </c>
      <c r="F5" s="58">
        <f>HLOOKUP($D5,$P$21:$T$29,$M5,FALSE)</f>
        <v>231271</v>
      </c>
      <c r="G5" s="59">
        <f>HLOOKUP($D5,$P$32:$T$40,$M5,FALSE)</f>
        <v>7768113478</v>
      </c>
      <c r="H5" s="22">
        <f>E5/$H$57</f>
        <v>0.22983262119703152</v>
      </c>
      <c r="I5" s="23">
        <f t="shared" ref="I5:I24" si="1">F5/E5</f>
        <v>16.163754542913054</v>
      </c>
      <c r="J5" s="30">
        <f t="shared" ref="J5:J29" si="2">G5/E5</f>
        <v>542920.98672071565</v>
      </c>
      <c r="K5" s="30">
        <f t="shared" ref="K5:K24" si="3">G5/F5</f>
        <v>33588.791841605736</v>
      </c>
      <c r="L5" s="55">
        <f>G5/$H$57</f>
        <v>124780.95348090083</v>
      </c>
      <c r="M5" s="2">
        <v>2</v>
      </c>
    </row>
    <row r="6" spans="1:21" ht="13.5" customHeight="1" x14ac:dyDescent="0.2">
      <c r="A6" s="252"/>
      <c r="B6" s="260"/>
      <c r="C6" s="255"/>
      <c r="D6" s="7" t="str">
        <f>Q3</f>
        <v>30</v>
      </c>
      <c r="E6" s="60">
        <f t="shared" ref="E6:E19" si="4">HLOOKUP($D6,$P$10:$T$18,$M6,FALSE)</f>
        <v>14273</v>
      </c>
      <c r="F6" s="61">
        <f t="shared" ref="F6:F19" si="5">HLOOKUP($D6,$P$21:$T$29,$M6,FALSE)</f>
        <v>235565</v>
      </c>
      <c r="G6" s="62">
        <f t="shared" ref="G6:G19" si="6">HLOOKUP($D6,$P$32:$T$40,$M6,FALSE)</f>
        <v>8113981358</v>
      </c>
      <c r="H6" s="16">
        <f>E6/$I$57</f>
        <v>0.23814926668112726</v>
      </c>
      <c r="I6" s="17">
        <f t="shared" si="1"/>
        <v>16.504238772507531</v>
      </c>
      <c r="J6" s="33">
        <f t="shared" si="2"/>
        <v>568484.64639529178</v>
      </c>
      <c r="K6" s="33">
        <f t="shared" si="3"/>
        <v>34444.766234372677</v>
      </c>
      <c r="L6" s="52">
        <f>G6/$I$57</f>
        <v>135384.20165851866</v>
      </c>
      <c r="M6" s="2">
        <v>2</v>
      </c>
    </row>
    <row r="7" spans="1:21" ht="13.5" customHeight="1" x14ac:dyDescent="0.2">
      <c r="A7" s="252"/>
      <c r="B7" s="260"/>
      <c r="C7" s="255"/>
      <c r="D7" s="7" t="str">
        <f>R3</f>
        <v>R1</v>
      </c>
      <c r="E7" s="60">
        <f t="shared" si="4"/>
        <v>13415</v>
      </c>
      <c r="F7" s="61">
        <f t="shared" si="5"/>
        <v>222192</v>
      </c>
      <c r="G7" s="62">
        <f t="shared" si="6"/>
        <v>7773531021</v>
      </c>
      <c r="H7" s="16">
        <f>E7/$J$57</f>
        <v>0.23180467238042576</v>
      </c>
      <c r="I7" s="17">
        <f t="shared" si="1"/>
        <v>16.562951919493106</v>
      </c>
      <c r="J7" s="33">
        <f t="shared" si="2"/>
        <v>579465.59977636975</v>
      </c>
      <c r="K7" s="33">
        <f t="shared" si="3"/>
        <v>34985.647642579388</v>
      </c>
      <c r="L7" s="52">
        <f>G7/$J$57</f>
        <v>134322.83351188831</v>
      </c>
      <c r="M7" s="2">
        <v>2</v>
      </c>
      <c r="N7" s="1" t="s">
        <v>55</v>
      </c>
      <c r="O7" s="1"/>
      <c r="P7" s="3"/>
      <c r="Q7" s="3"/>
      <c r="R7" s="3"/>
      <c r="S7" s="3"/>
      <c r="T7" s="3"/>
      <c r="U7" s="3"/>
    </row>
    <row r="8" spans="1:21" ht="13.5" customHeight="1" x14ac:dyDescent="0.2">
      <c r="A8" s="252"/>
      <c r="B8" s="260"/>
      <c r="C8" s="255"/>
      <c r="D8" s="7" t="str">
        <f>S3</f>
        <v>2</v>
      </c>
      <c r="E8" s="60">
        <f t="shared" si="4"/>
        <v>12503</v>
      </c>
      <c r="F8" s="61">
        <f t="shared" si="5"/>
        <v>210038</v>
      </c>
      <c r="G8" s="62">
        <f t="shared" si="6"/>
        <v>7558763358</v>
      </c>
      <c r="H8" s="16">
        <f>E8/$K$57</f>
        <v>0.22140175662275111</v>
      </c>
      <c r="I8" s="17">
        <f t="shared" si="1"/>
        <v>16.799008238022875</v>
      </c>
      <c r="J8" s="33">
        <f t="shared" si="2"/>
        <v>604555.97520595056</v>
      </c>
      <c r="K8" s="33">
        <f t="shared" si="3"/>
        <v>35987.599186813815</v>
      </c>
      <c r="L8" s="52">
        <f>G8/$K$57</f>
        <v>133849.75488737781</v>
      </c>
      <c r="M8" s="2">
        <v>2</v>
      </c>
      <c r="N8" s="1" t="s">
        <v>56</v>
      </c>
      <c r="O8" s="1"/>
      <c r="P8" s="1"/>
      <c r="Q8" s="1"/>
      <c r="R8" s="1"/>
      <c r="S8" s="1"/>
      <c r="T8" s="1"/>
      <c r="U8" s="1"/>
    </row>
    <row r="9" spans="1:21" ht="13.5" customHeight="1" x14ac:dyDescent="0.2">
      <c r="A9" s="252"/>
      <c r="B9" s="260"/>
      <c r="C9" s="256"/>
      <c r="D9" s="8" t="str">
        <f>T3</f>
        <v>3</v>
      </c>
      <c r="E9" s="63">
        <f t="shared" si="4"/>
        <v>13068</v>
      </c>
      <c r="F9" s="64">
        <f t="shared" si="5"/>
        <v>215643</v>
      </c>
      <c r="G9" s="65">
        <f t="shared" si="6"/>
        <v>7978717728</v>
      </c>
      <c r="H9" s="18">
        <f>E9/$L$57</f>
        <v>0.23720752936051262</v>
      </c>
      <c r="I9" s="19">
        <f t="shared" si="1"/>
        <v>16.501606978879707</v>
      </c>
      <c r="J9" s="36">
        <f t="shared" si="2"/>
        <v>610553.85123966937</v>
      </c>
      <c r="K9" s="36">
        <f t="shared" si="3"/>
        <v>36999.660216190648</v>
      </c>
      <c r="L9" s="53">
        <f>G9/$L$57</f>
        <v>144827.97059410793</v>
      </c>
      <c r="M9" s="2">
        <v>2</v>
      </c>
      <c r="O9" s="1" t="s">
        <v>57</v>
      </c>
      <c r="P9" s="1"/>
      <c r="Q9" s="1"/>
      <c r="R9" s="1"/>
      <c r="S9" s="1"/>
      <c r="T9" s="1"/>
      <c r="U9" s="1"/>
    </row>
    <row r="10" spans="1:21" ht="13.5" customHeight="1" x14ac:dyDescent="0.2">
      <c r="A10" s="252"/>
      <c r="B10" s="260"/>
      <c r="C10" s="257" t="s">
        <v>6</v>
      </c>
      <c r="D10" s="9" t="str">
        <f t="shared" ref="D10:D54" si="7">D5</f>
        <v>29</v>
      </c>
      <c r="E10" s="66">
        <f t="shared" si="4"/>
        <v>589515</v>
      </c>
      <c r="F10" s="67">
        <f t="shared" si="5"/>
        <v>937286</v>
      </c>
      <c r="G10" s="68">
        <f t="shared" si="6"/>
        <v>8709064718</v>
      </c>
      <c r="H10" s="24">
        <f>E10/$H$57</f>
        <v>9.4695119992289651</v>
      </c>
      <c r="I10" s="25">
        <f t="shared" si="1"/>
        <v>1.5899273131302851</v>
      </c>
      <c r="J10" s="39">
        <f t="shared" si="2"/>
        <v>14773.270770039779</v>
      </c>
      <c r="K10" s="39">
        <f t="shared" si="3"/>
        <v>9291.7900384727818</v>
      </c>
      <c r="L10" s="56">
        <f>G10/$H$57</f>
        <v>139895.66482475022</v>
      </c>
      <c r="M10" s="2">
        <v>3</v>
      </c>
      <c r="O10" s="5"/>
      <c r="P10" s="5" t="str">
        <f>P3</f>
        <v>29</v>
      </c>
      <c r="Q10" s="5" t="str">
        <f>Q3</f>
        <v>30</v>
      </c>
      <c r="R10" s="5" t="str">
        <f>R3</f>
        <v>R1</v>
      </c>
      <c r="S10" s="5" t="str">
        <f>S3</f>
        <v>2</v>
      </c>
      <c r="T10" s="5" t="str">
        <f>T3</f>
        <v>3</v>
      </c>
      <c r="U10" s="5"/>
    </row>
    <row r="11" spans="1:21" ht="13.5" customHeight="1" x14ac:dyDescent="0.2">
      <c r="A11" s="252"/>
      <c r="B11" s="260"/>
      <c r="C11" s="255"/>
      <c r="D11" s="7" t="str">
        <f t="shared" si="7"/>
        <v>30</v>
      </c>
      <c r="E11" s="60">
        <f t="shared" si="4"/>
        <v>574328</v>
      </c>
      <c r="F11" s="61">
        <f t="shared" si="5"/>
        <v>901406</v>
      </c>
      <c r="G11" s="62">
        <f t="shared" si="6"/>
        <v>8530773048</v>
      </c>
      <c r="H11" s="16">
        <f>E11/$I$57</f>
        <v>9.5828341648173794</v>
      </c>
      <c r="I11" s="17">
        <f t="shared" si="1"/>
        <v>1.5694968728670724</v>
      </c>
      <c r="J11" s="33">
        <f t="shared" si="2"/>
        <v>14853.486244793916</v>
      </c>
      <c r="K11" s="33">
        <f t="shared" si="3"/>
        <v>9463.8520799728431</v>
      </c>
      <c r="L11" s="52">
        <f>G11/$I$57</f>
        <v>142338.49545325612</v>
      </c>
      <c r="M11" s="2">
        <v>3</v>
      </c>
      <c r="O11" s="2" t="s">
        <v>5</v>
      </c>
      <c r="P11" s="180">
        <v>14308</v>
      </c>
      <c r="Q11" s="180">
        <v>14273</v>
      </c>
      <c r="R11" s="180">
        <v>13415</v>
      </c>
      <c r="S11" s="180">
        <v>12503</v>
      </c>
      <c r="T11" s="180">
        <v>13068</v>
      </c>
    </row>
    <row r="12" spans="1:21" ht="13.5" customHeight="1" x14ac:dyDescent="0.2">
      <c r="A12" s="252"/>
      <c r="B12" s="260"/>
      <c r="C12" s="255"/>
      <c r="D12" s="7" t="str">
        <f t="shared" si="7"/>
        <v>R1</v>
      </c>
      <c r="E12" s="60">
        <f t="shared" si="4"/>
        <v>556452</v>
      </c>
      <c r="F12" s="61">
        <f t="shared" si="5"/>
        <v>867123</v>
      </c>
      <c r="G12" s="62">
        <f t="shared" si="6"/>
        <v>8349579681</v>
      </c>
      <c r="H12" s="16">
        <f>E12/$J$57</f>
        <v>9.615219795410562</v>
      </c>
      <c r="I12" s="17">
        <f t="shared" si="1"/>
        <v>1.5583069159604064</v>
      </c>
      <c r="J12" s="33">
        <f t="shared" si="2"/>
        <v>15005.031307282568</v>
      </c>
      <c r="K12" s="33">
        <f t="shared" si="3"/>
        <v>9629.0603305413424</v>
      </c>
      <c r="L12" s="52">
        <f>G12/$J$57</f>
        <v>144276.67405653856</v>
      </c>
      <c r="M12" s="2">
        <v>3</v>
      </c>
      <c r="O12" s="2" t="s">
        <v>6</v>
      </c>
      <c r="P12" s="180">
        <v>589515</v>
      </c>
      <c r="Q12" s="180">
        <v>574328</v>
      </c>
      <c r="R12" s="180">
        <v>556452</v>
      </c>
      <c r="S12" s="180">
        <v>506147</v>
      </c>
      <c r="T12" s="180">
        <v>522499</v>
      </c>
    </row>
    <row r="13" spans="1:21" ht="13.5" customHeight="1" x14ac:dyDescent="0.2">
      <c r="A13" s="252"/>
      <c r="B13" s="260"/>
      <c r="C13" s="255"/>
      <c r="D13" s="7" t="str">
        <f t="shared" si="7"/>
        <v>2</v>
      </c>
      <c r="E13" s="60">
        <f t="shared" si="4"/>
        <v>506147</v>
      </c>
      <c r="F13" s="61">
        <f t="shared" si="5"/>
        <v>773165</v>
      </c>
      <c r="G13" s="62">
        <f t="shared" si="6"/>
        <v>7726008247</v>
      </c>
      <c r="H13" s="16">
        <f>E13/$K$57</f>
        <v>8.962795721773622</v>
      </c>
      <c r="I13" s="17">
        <f t="shared" si="1"/>
        <v>1.5275502966529486</v>
      </c>
      <c r="J13" s="33">
        <f t="shared" si="2"/>
        <v>15264.356495247428</v>
      </c>
      <c r="K13" s="33">
        <f t="shared" si="3"/>
        <v>9992.7030413947869</v>
      </c>
      <c r="L13" s="52">
        <f>G13/$K$57</f>
        <v>136811.30909123106</v>
      </c>
      <c r="M13" s="2">
        <v>3</v>
      </c>
      <c r="O13" s="2" t="s">
        <v>7</v>
      </c>
      <c r="P13" s="180">
        <v>129821</v>
      </c>
      <c r="Q13" s="180">
        <v>127005</v>
      </c>
      <c r="R13" s="180">
        <v>126023</v>
      </c>
      <c r="S13" s="180">
        <v>111887</v>
      </c>
      <c r="T13" s="180">
        <v>118244</v>
      </c>
    </row>
    <row r="14" spans="1:21" ht="13.5" customHeight="1" x14ac:dyDescent="0.2">
      <c r="A14" s="252"/>
      <c r="B14" s="260"/>
      <c r="C14" s="258"/>
      <c r="D14" s="10" t="str">
        <f t="shared" si="7"/>
        <v>3</v>
      </c>
      <c r="E14" s="69">
        <f t="shared" si="4"/>
        <v>522499</v>
      </c>
      <c r="F14" s="70">
        <f t="shared" si="5"/>
        <v>803014</v>
      </c>
      <c r="G14" s="71">
        <f t="shared" si="6"/>
        <v>8122147098</v>
      </c>
      <c r="H14" s="18">
        <f>E14/$L$57</f>
        <v>9.4842896298850992</v>
      </c>
      <c r="I14" s="19">
        <f t="shared" si="1"/>
        <v>1.5368718409030449</v>
      </c>
      <c r="J14" s="36">
        <f t="shared" si="2"/>
        <v>15544.808885758634</v>
      </c>
      <c r="K14" s="36">
        <f t="shared" si="3"/>
        <v>10114.577202888118</v>
      </c>
      <c r="L14" s="53">
        <f>G14/$L$57</f>
        <v>147431.46971374634</v>
      </c>
      <c r="M14" s="2">
        <v>3</v>
      </c>
      <c r="O14" s="2" t="s">
        <v>62</v>
      </c>
      <c r="P14" s="183">
        <f>SUM(P11:P13)</f>
        <v>733644</v>
      </c>
      <c r="Q14" s="183">
        <f>SUM(Q11:Q13)</f>
        <v>715606</v>
      </c>
      <c r="R14" s="183">
        <f>SUM(R11:R13)</f>
        <v>695890</v>
      </c>
      <c r="S14" s="183">
        <f>SUM(S11:S13)</f>
        <v>630537</v>
      </c>
      <c r="T14" s="183">
        <f>SUM(T11:T13)</f>
        <v>653811</v>
      </c>
    </row>
    <row r="15" spans="1:21" ht="13.5" customHeight="1" x14ac:dyDescent="0.2">
      <c r="A15" s="252"/>
      <c r="B15" s="260"/>
      <c r="C15" s="254" t="s">
        <v>7</v>
      </c>
      <c r="D15" s="11" t="str">
        <f t="shared" si="7"/>
        <v>29</v>
      </c>
      <c r="E15" s="72">
        <f t="shared" si="4"/>
        <v>129821</v>
      </c>
      <c r="F15" s="73">
        <f t="shared" si="5"/>
        <v>216331</v>
      </c>
      <c r="G15" s="74">
        <f t="shared" si="6"/>
        <v>1477711679</v>
      </c>
      <c r="H15" s="24">
        <f>E15/$H$57</f>
        <v>2.085343913644103</v>
      </c>
      <c r="I15" s="25">
        <f t="shared" si="1"/>
        <v>1.6663790912102048</v>
      </c>
      <c r="J15" s="39">
        <f t="shared" si="2"/>
        <v>11382.685998413199</v>
      </c>
      <c r="K15" s="39">
        <f t="shared" si="3"/>
        <v>6830.7902196171608</v>
      </c>
      <c r="L15" s="56">
        <f>G15/$H$57</f>
        <v>23736.814967712919</v>
      </c>
      <c r="M15" s="2">
        <v>4</v>
      </c>
      <c r="O15" s="2" t="s">
        <v>8</v>
      </c>
      <c r="P15" s="180">
        <v>332688</v>
      </c>
      <c r="Q15" s="180">
        <v>331034</v>
      </c>
      <c r="R15" s="180">
        <v>328472</v>
      </c>
      <c r="S15" s="180">
        <v>311727</v>
      </c>
      <c r="T15" s="180">
        <v>327694</v>
      </c>
    </row>
    <row r="16" spans="1:21" ht="13.5" customHeight="1" x14ac:dyDescent="0.2">
      <c r="A16" s="252"/>
      <c r="B16" s="260"/>
      <c r="C16" s="255"/>
      <c r="D16" s="7" t="str">
        <f t="shared" si="7"/>
        <v>30</v>
      </c>
      <c r="E16" s="60">
        <f t="shared" si="4"/>
        <v>127005</v>
      </c>
      <c r="F16" s="61">
        <f t="shared" si="5"/>
        <v>207495</v>
      </c>
      <c r="G16" s="62">
        <f t="shared" si="6"/>
        <v>1460568611</v>
      </c>
      <c r="H16" s="16">
        <f>E16/$I$57</f>
        <v>2.1191163465870222</v>
      </c>
      <c r="I16" s="17">
        <f t="shared" si="1"/>
        <v>1.6337545765914727</v>
      </c>
      <c r="J16" s="33">
        <f t="shared" si="2"/>
        <v>11500.087484744696</v>
      </c>
      <c r="K16" s="33">
        <f t="shared" si="3"/>
        <v>7039.0544880599537</v>
      </c>
      <c r="L16" s="52">
        <f>G16/$I$57</f>
        <v>24370.023376103316</v>
      </c>
      <c r="M16" s="2">
        <v>4</v>
      </c>
      <c r="O16" s="2" t="s">
        <v>54</v>
      </c>
      <c r="P16" s="182">
        <v>13589</v>
      </c>
      <c r="Q16" s="182">
        <v>13541</v>
      </c>
      <c r="R16" s="182">
        <v>12743</v>
      </c>
      <c r="S16" s="182">
        <v>11746</v>
      </c>
      <c r="T16" s="182">
        <v>12251</v>
      </c>
    </row>
    <row r="17" spans="1:20" ht="13.5" customHeight="1" x14ac:dyDescent="0.2">
      <c r="A17" s="252"/>
      <c r="B17" s="260"/>
      <c r="C17" s="255"/>
      <c r="D17" s="7" t="str">
        <f t="shared" si="7"/>
        <v>R1</v>
      </c>
      <c r="E17" s="60">
        <f t="shared" si="4"/>
        <v>126023</v>
      </c>
      <c r="F17" s="61">
        <f t="shared" si="5"/>
        <v>202232</v>
      </c>
      <c r="G17" s="62">
        <f t="shared" si="6"/>
        <v>1426915437</v>
      </c>
      <c r="H17" s="16">
        <f>E17/$J$57</f>
        <v>2.1776161183301079</v>
      </c>
      <c r="I17" s="17">
        <f t="shared" si="1"/>
        <v>1.6047229473984908</v>
      </c>
      <c r="J17" s="33">
        <f t="shared" si="2"/>
        <v>11322.658855923126</v>
      </c>
      <c r="K17" s="33">
        <f t="shared" si="3"/>
        <v>7055.8340767039836</v>
      </c>
      <c r="L17" s="52">
        <f>G17/$J$57</f>
        <v>24656.404427011334</v>
      </c>
      <c r="M17" s="2">
        <v>4</v>
      </c>
      <c r="O17" s="2" t="s">
        <v>10</v>
      </c>
      <c r="P17" s="180">
        <v>2189</v>
      </c>
      <c r="Q17" s="180">
        <v>2344</v>
      </c>
      <c r="R17" s="180">
        <v>2552</v>
      </c>
      <c r="S17" s="180">
        <v>2565</v>
      </c>
      <c r="T17" s="180">
        <v>3079</v>
      </c>
    </row>
    <row r="18" spans="1:20" ht="13.5" customHeight="1" x14ac:dyDescent="0.2">
      <c r="A18" s="252"/>
      <c r="B18" s="260"/>
      <c r="C18" s="255"/>
      <c r="D18" s="7" t="str">
        <f t="shared" si="7"/>
        <v>2</v>
      </c>
      <c r="E18" s="60">
        <f t="shared" si="4"/>
        <v>111887</v>
      </c>
      <c r="F18" s="61">
        <f t="shared" si="5"/>
        <v>180951</v>
      </c>
      <c r="G18" s="62">
        <f t="shared" si="6"/>
        <v>1368016685</v>
      </c>
      <c r="H18" s="16">
        <f>E18/$K$57</f>
        <v>1.9812827595976767</v>
      </c>
      <c r="I18" s="17">
        <f t="shared" si="1"/>
        <v>1.6172656340772387</v>
      </c>
      <c r="J18" s="33">
        <f t="shared" si="2"/>
        <v>12226.770625720594</v>
      </c>
      <c r="K18" s="33">
        <f t="shared" si="3"/>
        <v>7560.1499024597815</v>
      </c>
      <c r="L18" s="52">
        <f>G18/$K$57</f>
        <v>24224.689846295511</v>
      </c>
      <c r="M18" s="2">
        <v>4</v>
      </c>
      <c r="O18" s="2" t="s">
        <v>63</v>
      </c>
      <c r="P18" s="181">
        <f>SUM(P14:P17)-P16</f>
        <v>1068521</v>
      </c>
      <c r="Q18" s="181">
        <f>SUM(Q14:Q17)-Q16</f>
        <v>1048984</v>
      </c>
      <c r="R18" s="181">
        <f>SUM(R14:R17)-R16</f>
        <v>1026914</v>
      </c>
      <c r="S18" s="181">
        <f>SUM(S14:S17)-S16</f>
        <v>944829</v>
      </c>
      <c r="T18" s="181">
        <f>SUM(T14:T17)-T16</f>
        <v>984584</v>
      </c>
    </row>
    <row r="19" spans="1:20" ht="13.5" customHeight="1" x14ac:dyDescent="0.2">
      <c r="A19" s="252"/>
      <c r="B19" s="260"/>
      <c r="C19" s="256"/>
      <c r="D19" s="8" t="str">
        <f t="shared" si="7"/>
        <v>3</v>
      </c>
      <c r="E19" s="63">
        <f t="shared" si="4"/>
        <v>118244</v>
      </c>
      <c r="F19" s="64">
        <f t="shared" si="5"/>
        <v>184554</v>
      </c>
      <c r="G19" s="65">
        <f t="shared" si="6"/>
        <v>1425890377</v>
      </c>
      <c r="H19" s="18">
        <f>E19/$L$57</f>
        <v>2.1463396925087581</v>
      </c>
      <c r="I19" s="19">
        <f t="shared" si="1"/>
        <v>1.5607895538039984</v>
      </c>
      <c r="J19" s="36">
        <f t="shared" si="2"/>
        <v>12058.88144007307</v>
      </c>
      <c r="K19" s="36">
        <f t="shared" si="3"/>
        <v>7726.1418175710087</v>
      </c>
      <c r="L19" s="53">
        <f>G19/$L$57</f>
        <v>25882.455882086004</v>
      </c>
      <c r="M19" s="2">
        <v>4</v>
      </c>
    </row>
    <row r="20" spans="1:20" ht="13.5" customHeight="1" x14ac:dyDescent="0.2">
      <c r="A20" s="252"/>
      <c r="B20" s="260"/>
      <c r="C20" s="257" t="s">
        <v>12</v>
      </c>
      <c r="D20" s="9" t="str">
        <f t="shared" si="7"/>
        <v>29</v>
      </c>
      <c r="E20" s="38">
        <f t="shared" ref="E20:G24" si="8">E5+E10+E15</f>
        <v>733644</v>
      </c>
      <c r="F20" s="39">
        <f t="shared" si="8"/>
        <v>1384888</v>
      </c>
      <c r="G20" s="40">
        <f t="shared" si="8"/>
        <v>17954889875</v>
      </c>
      <c r="H20" s="24">
        <f>E20/$H$57</f>
        <v>11.784688534070099</v>
      </c>
      <c r="I20" s="25">
        <f t="shared" si="1"/>
        <v>1.8876839448015659</v>
      </c>
      <c r="J20" s="39">
        <f t="shared" si="2"/>
        <v>24473.572843231868</v>
      </c>
      <c r="K20" s="39">
        <f t="shared" si="3"/>
        <v>12964.867826856756</v>
      </c>
      <c r="L20" s="56">
        <f>G20/$H$57</f>
        <v>288413.43327336397</v>
      </c>
      <c r="O20" s="2" t="s">
        <v>58</v>
      </c>
    </row>
    <row r="21" spans="1:20" ht="13.5" customHeight="1" x14ac:dyDescent="0.2">
      <c r="A21" s="252"/>
      <c r="B21" s="260"/>
      <c r="C21" s="255"/>
      <c r="D21" s="7" t="str">
        <f t="shared" si="7"/>
        <v>30</v>
      </c>
      <c r="E21" s="32">
        <f t="shared" si="8"/>
        <v>715606</v>
      </c>
      <c r="F21" s="33">
        <f t="shared" si="8"/>
        <v>1344466</v>
      </c>
      <c r="G21" s="34">
        <f t="shared" si="8"/>
        <v>18105323017</v>
      </c>
      <c r="H21" s="16">
        <f>E21/$I$57</f>
        <v>11.940099778085528</v>
      </c>
      <c r="I21" s="17">
        <f t="shared" si="1"/>
        <v>1.878779663669673</v>
      </c>
      <c r="J21" s="33">
        <f t="shared" si="2"/>
        <v>25300.686434993557</v>
      </c>
      <c r="K21" s="33">
        <f t="shared" si="3"/>
        <v>13466.553276170613</v>
      </c>
      <c r="L21" s="52">
        <f>G21/$I$57</f>
        <v>302092.72048787813</v>
      </c>
      <c r="O21" s="5"/>
      <c r="P21" s="5" t="str">
        <f>P3</f>
        <v>29</v>
      </c>
      <c r="Q21" s="5" t="str">
        <f>Q3</f>
        <v>30</v>
      </c>
      <c r="R21" s="5" t="str">
        <f>R3</f>
        <v>R1</v>
      </c>
      <c r="S21" s="5" t="str">
        <f>S3</f>
        <v>2</v>
      </c>
      <c r="T21" s="5" t="str">
        <f>T3</f>
        <v>3</v>
      </c>
    </row>
    <row r="22" spans="1:20" ht="13.5" customHeight="1" x14ac:dyDescent="0.2">
      <c r="A22" s="252"/>
      <c r="B22" s="260"/>
      <c r="C22" s="255"/>
      <c r="D22" s="7" t="str">
        <f t="shared" si="7"/>
        <v>R1</v>
      </c>
      <c r="E22" s="32">
        <f t="shared" si="8"/>
        <v>695890</v>
      </c>
      <c r="F22" s="33">
        <f t="shared" si="8"/>
        <v>1291547</v>
      </c>
      <c r="G22" s="34">
        <f t="shared" si="8"/>
        <v>17550026139</v>
      </c>
      <c r="H22" s="16">
        <f>E22/$J$57</f>
        <v>12.024640586121095</v>
      </c>
      <c r="I22" s="17">
        <f t="shared" si="1"/>
        <v>1.8559643047033296</v>
      </c>
      <c r="J22" s="33">
        <f t="shared" si="2"/>
        <v>25219.540644354711</v>
      </c>
      <c r="K22" s="33">
        <f t="shared" si="3"/>
        <v>13588.37590811639</v>
      </c>
      <c r="L22" s="52">
        <f>G22/$J$57</f>
        <v>303255.91199543822</v>
      </c>
      <c r="O22" s="2" t="s">
        <v>5</v>
      </c>
      <c r="P22" s="180">
        <v>231271</v>
      </c>
      <c r="Q22" s="180">
        <v>235565</v>
      </c>
      <c r="R22" s="180">
        <v>222192</v>
      </c>
      <c r="S22" s="180">
        <v>210038</v>
      </c>
      <c r="T22" s="180">
        <v>215643</v>
      </c>
    </row>
    <row r="23" spans="1:20" ht="13.5" customHeight="1" x14ac:dyDescent="0.2">
      <c r="A23" s="252"/>
      <c r="B23" s="260"/>
      <c r="C23" s="255"/>
      <c r="D23" s="7" t="str">
        <f t="shared" si="7"/>
        <v>2</v>
      </c>
      <c r="E23" s="32">
        <f t="shared" si="8"/>
        <v>630537</v>
      </c>
      <c r="F23" s="33">
        <f t="shared" si="8"/>
        <v>1164154</v>
      </c>
      <c r="G23" s="34">
        <f t="shared" si="8"/>
        <v>16652788290</v>
      </c>
      <c r="H23" s="16">
        <f>E23/$K$57</f>
        <v>11.16548023799405</v>
      </c>
      <c r="I23" s="17">
        <f t="shared" si="1"/>
        <v>1.8462897498481452</v>
      </c>
      <c r="J23" s="33">
        <f t="shared" si="2"/>
        <v>26410.485490938678</v>
      </c>
      <c r="K23" s="33">
        <f t="shared" si="3"/>
        <v>14304.626612973885</v>
      </c>
      <c r="L23" s="52">
        <f>G23/$K$57</f>
        <v>294885.75382490439</v>
      </c>
      <c r="O23" s="2" t="s">
        <v>6</v>
      </c>
      <c r="P23" s="180">
        <v>937286</v>
      </c>
      <c r="Q23" s="180">
        <v>901406</v>
      </c>
      <c r="R23" s="180">
        <v>867123</v>
      </c>
      <c r="S23" s="180">
        <v>773165</v>
      </c>
      <c r="T23" s="180">
        <v>803014</v>
      </c>
    </row>
    <row r="24" spans="1:20" ht="13.5" customHeight="1" x14ac:dyDescent="0.2">
      <c r="A24" s="252"/>
      <c r="B24" s="261"/>
      <c r="C24" s="258"/>
      <c r="D24" s="10" t="str">
        <f t="shared" si="7"/>
        <v>3</v>
      </c>
      <c r="E24" s="41">
        <f t="shared" si="8"/>
        <v>653811</v>
      </c>
      <c r="F24" s="42">
        <f t="shared" si="8"/>
        <v>1203211</v>
      </c>
      <c r="G24" s="43">
        <f t="shared" si="8"/>
        <v>17526755203</v>
      </c>
      <c r="H24" s="18">
        <f>E24/$L$57</f>
        <v>11.867836851754371</v>
      </c>
      <c r="I24" s="19">
        <f t="shared" si="1"/>
        <v>1.8403040022269432</v>
      </c>
      <c r="J24" s="36">
        <f t="shared" si="2"/>
        <v>26807.066878654536</v>
      </c>
      <c r="K24" s="36">
        <f t="shared" si="3"/>
        <v>14566.651404450258</v>
      </c>
      <c r="L24" s="53">
        <f>G24/$L$57</f>
        <v>318141.89618994028</v>
      </c>
      <c r="O24" s="2" t="s">
        <v>7</v>
      </c>
      <c r="P24" s="180">
        <v>216331</v>
      </c>
      <c r="Q24" s="180">
        <v>207495</v>
      </c>
      <c r="R24" s="180">
        <v>202232</v>
      </c>
      <c r="S24" s="180">
        <v>180951</v>
      </c>
      <c r="T24" s="180">
        <v>184554</v>
      </c>
    </row>
    <row r="25" spans="1:20" ht="13.5" customHeight="1" x14ac:dyDescent="0.2">
      <c r="A25" s="252"/>
      <c r="B25" s="262" t="s">
        <v>8</v>
      </c>
      <c r="C25" s="254"/>
      <c r="D25" s="11" t="str">
        <f t="shared" si="7"/>
        <v>29</v>
      </c>
      <c r="E25" s="72">
        <f t="shared" ref="E25:E39" si="9">HLOOKUP($D25,$P$10:$T$18,$M25,FALSE)</f>
        <v>332688</v>
      </c>
      <c r="F25" s="175">
        <f t="shared" ref="F25:F39" si="10">HLOOKUP($D25,$P$21:$T$29,$M25,FALSE)</f>
        <v>404269</v>
      </c>
      <c r="G25" s="74">
        <f t="shared" ref="G25:G39" si="11">HLOOKUP($D25,$P$32:$T$40,$M25,FALSE)</f>
        <v>4033923962</v>
      </c>
      <c r="H25" s="136" t="s">
        <v>26</v>
      </c>
      <c r="I25" s="137" t="s">
        <v>25</v>
      </c>
      <c r="J25" s="39">
        <f t="shared" si="2"/>
        <v>12125.246362958687</v>
      </c>
      <c r="K25" s="137" t="s">
        <v>25</v>
      </c>
      <c r="L25" s="56">
        <f>G25/$H$57</f>
        <v>64797.827641597331</v>
      </c>
      <c r="M25" s="2">
        <v>6</v>
      </c>
      <c r="O25" s="2" t="s">
        <v>53</v>
      </c>
      <c r="P25" s="183">
        <f>SUM(P22:P24)</f>
        <v>1384888</v>
      </c>
      <c r="Q25" s="183">
        <f>SUM(Q22:Q24)</f>
        <v>1344466</v>
      </c>
      <c r="R25" s="183">
        <f>SUM(R22:R24)</f>
        <v>1291547</v>
      </c>
      <c r="S25" s="183">
        <f>SUM(S22:S24)</f>
        <v>1164154</v>
      </c>
      <c r="T25" s="183">
        <f>SUM(T22:T24)</f>
        <v>1203211</v>
      </c>
    </row>
    <row r="26" spans="1:20" ht="13.5" customHeight="1" x14ac:dyDescent="0.2">
      <c r="A26" s="252"/>
      <c r="B26" s="260"/>
      <c r="C26" s="255"/>
      <c r="D26" s="7" t="str">
        <f t="shared" si="7"/>
        <v>30</v>
      </c>
      <c r="E26" s="60">
        <f t="shared" si="9"/>
        <v>331034</v>
      </c>
      <c r="F26" s="176">
        <f t="shared" si="10"/>
        <v>399218</v>
      </c>
      <c r="G26" s="62">
        <f t="shared" si="11"/>
        <v>3897354999</v>
      </c>
      <c r="H26" s="138" t="s">
        <v>25</v>
      </c>
      <c r="I26" s="139" t="s">
        <v>25</v>
      </c>
      <c r="J26" s="33">
        <f t="shared" si="2"/>
        <v>11773.277062174882</v>
      </c>
      <c r="K26" s="139" t="s">
        <v>25</v>
      </c>
      <c r="L26" s="52">
        <f>G26/$I$57</f>
        <v>65028.53184389235</v>
      </c>
      <c r="M26" s="2">
        <v>6</v>
      </c>
      <c r="O26" s="2" t="s">
        <v>8</v>
      </c>
      <c r="P26" s="184">
        <v>404269</v>
      </c>
      <c r="Q26" s="184">
        <v>399218</v>
      </c>
      <c r="R26" s="184">
        <v>393504</v>
      </c>
      <c r="S26" s="184">
        <v>367619</v>
      </c>
      <c r="T26" s="184">
        <v>386381</v>
      </c>
    </row>
    <row r="27" spans="1:20" ht="13.5" customHeight="1" x14ac:dyDescent="0.2">
      <c r="A27" s="252"/>
      <c r="B27" s="260"/>
      <c r="C27" s="255"/>
      <c r="D27" s="7" t="str">
        <f t="shared" si="7"/>
        <v>R1</v>
      </c>
      <c r="E27" s="60">
        <f t="shared" si="9"/>
        <v>328472</v>
      </c>
      <c r="F27" s="176">
        <f t="shared" si="10"/>
        <v>393504</v>
      </c>
      <c r="G27" s="62">
        <f t="shared" si="11"/>
        <v>3958593009</v>
      </c>
      <c r="H27" s="138" t="s">
        <v>25</v>
      </c>
      <c r="I27" s="139" t="s">
        <v>25</v>
      </c>
      <c r="J27" s="33">
        <f t="shared" si="2"/>
        <v>12051.538666918337</v>
      </c>
      <c r="K27" s="139" t="s">
        <v>25</v>
      </c>
      <c r="L27" s="52">
        <f>G27/$J$57</f>
        <v>68402.560979402813</v>
      </c>
      <c r="M27" s="2">
        <v>6</v>
      </c>
      <c r="O27" s="2" t="s">
        <v>54</v>
      </c>
      <c r="P27" s="185">
        <v>621811</v>
      </c>
      <c r="Q27" s="185">
        <v>632802</v>
      </c>
      <c r="R27" s="185">
        <v>598266</v>
      </c>
      <c r="S27" s="185">
        <v>569963</v>
      </c>
      <c r="T27" s="185">
        <v>591778</v>
      </c>
    </row>
    <row r="28" spans="1:20" ht="13.5" customHeight="1" x14ac:dyDescent="0.2">
      <c r="A28" s="252"/>
      <c r="B28" s="260"/>
      <c r="C28" s="255"/>
      <c r="D28" s="7" t="str">
        <f t="shared" si="7"/>
        <v>2</v>
      </c>
      <c r="E28" s="60">
        <f t="shared" si="9"/>
        <v>311727</v>
      </c>
      <c r="F28" s="176">
        <f t="shared" si="10"/>
        <v>367619</v>
      </c>
      <c r="G28" s="62">
        <f t="shared" si="11"/>
        <v>3768075106</v>
      </c>
      <c r="H28" s="138" t="s">
        <v>25</v>
      </c>
      <c r="I28" s="139" t="s">
        <v>25</v>
      </c>
      <c r="J28" s="33">
        <f t="shared" si="2"/>
        <v>12087.740574284549</v>
      </c>
      <c r="K28" s="139" t="s">
        <v>25</v>
      </c>
      <c r="L28" s="52">
        <f>G28/$K$57</f>
        <v>66724.661885536188</v>
      </c>
      <c r="M28" s="2">
        <v>6</v>
      </c>
      <c r="O28" s="2" t="s">
        <v>10</v>
      </c>
      <c r="P28" s="180">
        <v>12737</v>
      </c>
      <c r="Q28" s="180">
        <v>13343</v>
      </c>
      <c r="R28" s="180">
        <v>15548</v>
      </c>
      <c r="S28" s="180">
        <v>16790</v>
      </c>
      <c r="T28" s="180">
        <v>20430</v>
      </c>
    </row>
    <row r="29" spans="1:20" ht="13.5" customHeight="1" x14ac:dyDescent="0.2">
      <c r="A29" s="252"/>
      <c r="B29" s="263"/>
      <c r="C29" s="256"/>
      <c r="D29" s="8" t="str">
        <f t="shared" si="7"/>
        <v>3</v>
      </c>
      <c r="E29" s="63">
        <f t="shared" si="9"/>
        <v>327694</v>
      </c>
      <c r="F29" s="177">
        <f t="shared" si="10"/>
        <v>386381</v>
      </c>
      <c r="G29" s="65">
        <f t="shared" si="11"/>
        <v>3890819230</v>
      </c>
      <c r="H29" s="140" t="s">
        <v>25</v>
      </c>
      <c r="I29" s="141" t="s">
        <v>25</v>
      </c>
      <c r="J29" s="36">
        <f t="shared" si="2"/>
        <v>11873.330698761649</v>
      </c>
      <c r="K29" s="141" t="s">
        <v>25</v>
      </c>
      <c r="L29" s="53">
        <f>G29/$L$57</f>
        <v>70625.315024232637</v>
      </c>
      <c r="M29" s="2">
        <v>6</v>
      </c>
      <c r="O29" s="2" t="s">
        <v>15</v>
      </c>
      <c r="P29" s="181">
        <f>SUM(P25:P28)-P26-P27</f>
        <v>1397625</v>
      </c>
      <c r="Q29" s="181">
        <f>SUM(Q25:Q28)-Q26-Q27</f>
        <v>1357809</v>
      </c>
      <c r="R29" s="181">
        <f>SUM(R25:R28)-R26-R27</f>
        <v>1307095</v>
      </c>
      <c r="S29" s="181">
        <f>SUM(S25:S28)-S26-S27</f>
        <v>1180944</v>
      </c>
      <c r="T29" s="181">
        <f>SUM(T25:T28)-T26-T27</f>
        <v>1223641</v>
      </c>
    </row>
    <row r="30" spans="1:20" ht="13.5" customHeight="1" x14ac:dyDescent="0.2">
      <c r="A30" s="252"/>
      <c r="B30" s="235" t="s">
        <v>9</v>
      </c>
      <c r="C30" s="236"/>
      <c r="D30" s="9" t="str">
        <f t="shared" si="7"/>
        <v>29</v>
      </c>
      <c r="E30" s="163">
        <f t="shared" si="9"/>
        <v>13589</v>
      </c>
      <c r="F30" s="170">
        <f t="shared" si="10"/>
        <v>621811</v>
      </c>
      <c r="G30" s="68">
        <f t="shared" si="11"/>
        <v>415729506</v>
      </c>
      <c r="H30" s="136" t="s">
        <v>25</v>
      </c>
      <c r="I30" s="137" t="s">
        <v>25</v>
      </c>
      <c r="J30" s="137" t="s">
        <v>25</v>
      </c>
      <c r="K30" s="137" t="s">
        <v>25</v>
      </c>
      <c r="L30" s="56">
        <f>G30/$H$57</f>
        <v>6677.9565329135476</v>
      </c>
      <c r="M30" s="2">
        <v>7</v>
      </c>
    </row>
    <row r="31" spans="1:20" ht="13.5" customHeight="1" x14ac:dyDescent="0.2">
      <c r="A31" s="252"/>
      <c r="B31" s="237"/>
      <c r="C31" s="238"/>
      <c r="D31" s="7" t="str">
        <f t="shared" si="7"/>
        <v>30</v>
      </c>
      <c r="E31" s="164">
        <f t="shared" si="9"/>
        <v>13541</v>
      </c>
      <c r="F31" s="169">
        <f t="shared" si="10"/>
        <v>632802</v>
      </c>
      <c r="G31" s="62">
        <f t="shared" si="11"/>
        <v>421914751</v>
      </c>
      <c r="H31" s="138" t="s">
        <v>25</v>
      </c>
      <c r="I31" s="139" t="s">
        <v>25</v>
      </c>
      <c r="J31" s="139" t="s">
        <v>25</v>
      </c>
      <c r="K31" s="139" t="s">
        <v>25</v>
      </c>
      <c r="L31" s="52">
        <f>G31/$I$57</f>
        <v>7039.7735971835218</v>
      </c>
      <c r="M31" s="2">
        <v>7</v>
      </c>
      <c r="O31" s="2" t="s">
        <v>59</v>
      </c>
    </row>
    <row r="32" spans="1:20" ht="13.5" customHeight="1" x14ac:dyDescent="0.2">
      <c r="A32" s="252"/>
      <c r="B32" s="237"/>
      <c r="C32" s="238"/>
      <c r="D32" s="7" t="str">
        <f t="shared" si="7"/>
        <v>R1</v>
      </c>
      <c r="E32" s="164">
        <f t="shared" si="9"/>
        <v>12743</v>
      </c>
      <c r="F32" s="169">
        <f t="shared" si="10"/>
        <v>598266</v>
      </c>
      <c r="G32" s="62">
        <f t="shared" si="11"/>
        <v>398514940</v>
      </c>
      <c r="H32" s="138" t="s">
        <v>25</v>
      </c>
      <c r="I32" s="139" t="s">
        <v>25</v>
      </c>
      <c r="J32" s="139" t="s">
        <v>25</v>
      </c>
      <c r="K32" s="139" t="s">
        <v>25</v>
      </c>
      <c r="L32" s="52">
        <f>G32/$J$57</f>
        <v>6886.1442493779377</v>
      </c>
      <c r="M32" s="2">
        <v>7</v>
      </c>
      <c r="O32" s="5"/>
      <c r="P32" s="5" t="str">
        <f>P3</f>
        <v>29</v>
      </c>
      <c r="Q32" s="5" t="str">
        <f>Q3</f>
        <v>30</v>
      </c>
      <c r="R32" s="5" t="str">
        <f>R3</f>
        <v>R1</v>
      </c>
      <c r="S32" s="5" t="str">
        <f>S3</f>
        <v>2</v>
      </c>
      <c r="T32" s="5" t="str">
        <f>T3</f>
        <v>3</v>
      </c>
    </row>
    <row r="33" spans="1:20" ht="13.5" customHeight="1" x14ac:dyDescent="0.2">
      <c r="A33" s="252"/>
      <c r="B33" s="237"/>
      <c r="C33" s="238"/>
      <c r="D33" s="7" t="str">
        <f t="shared" si="7"/>
        <v>2</v>
      </c>
      <c r="E33" s="164">
        <f t="shared" si="9"/>
        <v>11746</v>
      </c>
      <c r="F33" s="169">
        <f t="shared" si="10"/>
        <v>569963</v>
      </c>
      <c r="G33" s="62">
        <f t="shared" si="11"/>
        <v>379531142</v>
      </c>
      <c r="H33" s="138" t="s">
        <v>25</v>
      </c>
      <c r="I33" s="139" t="s">
        <v>25</v>
      </c>
      <c r="J33" s="139" t="s">
        <v>25</v>
      </c>
      <c r="K33" s="139" t="s">
        <v>25</v>
      </c>
      <c r="L33" s="52">
        <f>G33/$K$57</f>
        <v>6720.6959555177791</v>
      </c>
      <c r="M33" s="2">
        <v>7</v>
      </c>
      <c r="O33" s="2" t="s">
        <v>5</v>
      </c>
      <c r="P33" s="180">
        <v>7768113478</v>
      </c>
      <c r="Q33" s="180">
        <v>8113981358</v>
      </c>
      <c r="R33" s="180">
        <v>7773531021</v>
      </c>
      <c r="S33" s="180">
        <v>7558763358</v>
      </c>
      <c r="T33" s="180">
        <v>7978717728</v>
      </c>
    </row>
    <row r="34" spans="1:20" ht="13.5" customHeight="1" x14ac:dyDescent="0.2">
      <c r="A34" s="252"/>
      <c r="B34" s="239"/>
      <c r="C34" s="240"/>
      <c r="D34" s="10" t="str">
        <f t="shared" si="7"/>
        <v>3</v>
      </c>
      <c r="E34" s="165">
        <f t="shared" si="9"/>
        <v>12251</v>
      </c>
      <c r="F34" s="171">
        <f t="shared" si="10"/>
        <v>591778</v>
      </c>
      <c r="G34" s="71">
        <f t="shared" si="11"/>
        <v>393532763</v>
      </c>
      <c r="H34" s="140" t="s">
        <v>25</v>
      </c>
      <c r="I34" s="141" t="s">
        <v>25</v>
      </c>
      <c r="J34" s="141" t="s">
        <v>25</v>
      </c>
      <c r="K34" s="141" t="s">
        <v>25</v>
      </c>
      <c r="L34" s="53">
        <f>G34/$L$57</f>
        <v>7143.3221941877982</v>
      </c>
      <c r="M34" s="2">
        <v>7</v>
      </c>
      <c r="O34" s="2" t="s">
        <v>6</v>
      </c>
      <c r="P34" s="180">
        <v>8709064718</v>
      </c>
      <c r="Q34" s="180">
        <v>8530773048</v>
      </c>
      <c r="R34" s="180">
        <v>8349579681</v>
      </c>
      <c r="S34" s="180">
        <v>7726008247</v>
      </c>
      <c r="T34" s="180">
        <v>8122147098</v>
      </c>
    </row>
    <row r="35" spans="1:20" ht="13.5" customHeight="1" x14ac:dyDescent="0.2">
      <c r="A35" s="252"/>
      <c r="B35" s="241" t="s">
        <v>10</v>
      </c>
      <c r="C35" s="242"/>
      <c r="D35" s="11" t="str">
        <f t="shared" si="7"/>
        <v>29</v>
      </c>
      <c r="E35" s="72">
        <f t="shared" si="9"/>
        <v>2189</v>
      </c>
      <c r="F35" s="73">
        <f t="shared" si="10"/>
        <v>12737</v>
      </c>
      <c r="G35" s="74">
        <f t="shared" si="11"/>
        <v>154943910</v>
      </c>
      <c r="H35" s="24">
        <f>E35/$H$57</f>
        <v>3.5162399203264048E-2</v>
      </c>
      <c r="I35" s="25">
        <f t="shared" ref="I35:I44" si="12">F35/E35</f>
        <v>5.8186386477843763</v>
      </c>
      <c r="J35" s="39">
        <f t="shared" ref="J35:J54" si="13">G35/E35</f>
        <v>70782.964824120601</v>
      </c>
      <c r="K35" s="39">
        <f t="shared" ref="K35:K44" si="14">G35/F35</f>
        <v>12164.866923137317</v>
      </c>
      <c r="L35" s="56">
        <f>G35/$H$57</f>
        <v>2488.8988659363254</v>
      </c>
      <c r="M35" s="2">
        <v>8</v>
      </c>
      <c r="O35" s="2" t="s">
        <v>7</v>
      </c>
      <c r="P35" s="180">
        <v>1477711679</v>
      </c>
      <c r="Q35" s="180">
        <v>1460568611</v>
      </c>
      <c r="R35" s="180">
        <v>1426915437</v>
      </c>
      <c r="S35" s="180">
        <v>1368016685</v>
      </c>
      <c r="T35" s="180">
        <v>1425890377</v>
      </c>
    </row>
    <row r="36" spans="1:20" ht="13.5" customHeight="1" x14ac:dyDescent="0.2">
      <c r="A36" s="252"/>
      <c r="B36" s="237"/>
      <c r="C36" s="238"/>
      <c r="D36" s="7" t="str">
        <f t="shared" si="7"/>
        <v>30</v>
      </c>
      <c r="E36" s="60">
        <f t="shared" si="9"/>
        <v>2344</v>
      </c>
      <c r="F36" s="61">
        <f t="shared" si="10"/>
        <v>13343</v>
      </c>
      <c r="G36" s="62">
        <f t="shared" si="11"/>
        <v>164493570</v>
      </c>
      <c r="H36" s="16">
        <f>E36/$I$57</f>
        <v>3.9110339879532142E-2</v>
      </c>
      <c r="I36" s="17">
        <f t="shared" si="12"/>
        <v>5.6924061433447095</v>
      </c>
      <c r="J36" s="33">
        <f t="shared" si="13"/>
        <v>70176.437713310574</v>
      </c>
      <c r="K36" s="33">
        <f t="shared" si="14"/>
        <v>12328.079892078244</v>
      </c>
      <c r="L36" s="52">
        <f>G36/$I$57</f>
        <v>2744.6243305023945</v>
      </c>
      <c r="M36" s="2">
        <v>8</v>
      </c>
      <c r="O36" s="2" t="s">
        <v>53</v>
      </c>
      <c r="P36" s="183">
        <f>SUM(P33:P35)</f>
        <v>17954889875</v>
      </c>
      <c r="Q36" s="183">
        <f>SUM(Q33:Q35)</f>
        <v>18105323017</v>
      </c>
      <c r="R36" s="183">
        <f>SUM(R33:R35)</f>
        <v>17550026139</v>
      </c>
      <c r="S36" s="183">
        <f>SUM(S33:S35)</f>
        <v>16652788290</v>
      </c>
      <c r="T36" s="183">
        <f>SUM(T33:T35)</f>
        <v>17526755203</v>
      </c>
    </row>
    <row r="37" spans="1:20" ht="13.5" customHeight="1" x14ac:dyDescent="0.2">
      <c r="A37" s="252"/>
      <c r="B37" s="237"/>
      <c r="C37" s="238"/>
      <c r="D37" s="7" t="str">
        <f t="shared" si="7"/>
        <v>R1</v>
      </c>
      <c r="E37" s="60">
        <f t="shared" si="9"/>
        <v>2552</v>
      </c>
      <c r="F37" s="61">
        <f t="shared" si="10"/>
        <v>15548</v>
      </c>
      <c r="G37" s="62">
        <f t="shared" si="11"/>
        <v>201137810</v>
      </c>
      <c r="H37" s="16">
        <f>E37/$J$57</f>
        <v>4.4097318219518941E-2</v>
      </c>
      <c r="I37" s="17">
        <f t="shared" si="12"/>
        <v>6.092476489028213</v>
      </c>
      <c r="J37" s="33">
        <f t="shared" si="13"/>
        <v>78815.756269592472</v>
      </c>
      <c r="K37" s="33">
        <f t="shared" si="14"/>
        <v>12936.571263184975</v>
      </c>
      <c r="L37" s="52">
        <f>G37/$J$57</f>
        <v>3475.5634849322641</v>
      </c>
      <c r="M37" s="2">
        <v>8</v>
      </c>
      <c r="O37" s="2" t="s">
        <v>8</v>
      </c>
      <c r="P37" s="180">
        <v>4033923962</v>
      </c>
      <c r="Q37" s="180">
        <v>3897354999</v>
      </c>
      <c r="R37" s="180">
        <v>3958593009</v>
      </c>
      <c r="S37" s="180">
        <v>3768075106</v>
      </c>
      <c r="T37" s="180">
        <v>3890819230</v>
      </c>
    </row>
    <row r="38" spans="1:20" ht="13.5" customHeight="1" x14ac:dyDescent="0.2">
      <c r="A38" s="252"/>
      <c r="B38" s="237"/>
      <c r="C38" s="238"/>
      <c r="D38" s="7" t="str">
        <f t="shared" si="7"/>
        <v>2</v>
      </c>
      <c r="E38" s="60">
        <f t="shared" si="9"/>
        <v>2565</v>
      </c>
      <c r="F38" s="61">
        <f t="shared" si="10"/>
        <v>16790</v>
      </c>
      <c r="G38" s="62">
        <f t="shared" si="11"/>
        <v>211715060</v>
      </c>
      <c r="H38" s="16">
        <f>E38/$K$57</f>
        <v>4.5420739481512963E-2</v>
      </c>
      <c r="I38" s="17">
        <f t="shared" si="12"/>
        <v>6.5458089668615989</v>
      </c>
      <c r="J38" s="33">
        <f t="shared" si="13"/>
        <v>82539.98440545809</v>
      </c>
      <c r="K38" s="33">
        <f t="shared" si="14"/>
        <v>12609.592614651578</v>
      </c>
      <c r="L38" s="52">
        <f>G38/$K$57</f>
        <v>3749.0271284884543</v>
      </c>
      <c r="M38" s="2">
        <v>8</v>
      </c>
      <c r="O38" s="2" t="s">
        <v>54</v>
      </c>
      <c r="P38" s="180">
        <v>415729506</v>
      </c>
      <c r="Q38" s="180">
        <v>421914751</v>
      </c>
      <c r="R38" s="180">
        <v>398514940</v>
      </c>
      <c r="S38" s="180">
        <v>379531142</v>
      </c>
      <c r="T38" s="180">
        <v>393532763</v>
      </c>
    </row>
    <row r="39" spans="1:20" ht="13.5" customHeight="1" x14ac:dyDescent="0.2">
      <c r="A39" s="252"/>
      <c r="B39" s="243"/>
      <c r="C39" s="244"/>
      <c r="D39" s="8" t="str">
        <f t="shared" si="7"/>
        <v>3</v>
      </c>
      <c r="E39" s="63">
        <f t="shared" si="9"/>
        <v>3079</v>
      </c>
      <c r="F39" s="64">
        <f t="shared" si="10"/>
        <v>20430</v>
      </c>
      <c r="G39" s="65">
        <f t="shared" si="11"/>
        <v>261520370</v>
      </c>
      <c r="H39" s="18">
        <f>E39/$L$57</f>
        <v>5.5889346717249641E-2</v>
      </c>
      <c r="I39" s="19">
        <f t="shared" si="12"/>
        <v>6.6352711919454368</v>
      </c>
      <c r="J39" s="36">
        <f t="shared" si="13"/>
        <v>84936.787918155242</v>
      </c>
      <c r="K39" s="36">
        <f t="shared" si="14"/>
        <v>12800.801272638277</v>
      </c>
      <c r="L39" s="53">
        <f>G39/$L$57</f>
        <v>4747.0615890072786</v>
      </c>
      <c r="M39" s="2">
        <v>8</v>
      </c>
      <c r="O39" s="2" t="s">
        <v>10</v>
      </c>
      <c r="P39" s="180">
        <v>154943910</v>
      </c>
      <c r="Q39" s="180">
        <v>164493570</v>
      </c>
      <c r="R39" s="180">
        <v>201137810</v>
      </c>
      <c r="S39" s="180">
        <v>211715060</v>
      </c>
      <c r="T39" s="180">
        <v>261520370</v>
      </c>
    </row>
    <row r="40" spans="1:20" ht="13.5" customHeight="1" x14ac:dyDescent="0.2">
      <c r="A40" s="252"/>
      <c r="B40" s="245" t="s">
        <v>13</v>
      </c>
      <c r="C40" s="246"/>
      <c r="D40" s="9" t="str">
        <f t="shared" si="7"/>
        <v>29</v>
      </c>
      <c r="E40" s="38">
        <f>E20+E25+E35</f>
        <v>1068521</v>
      </c>
      <c r="F40" s="39">
        <f>F20+F35</f>
        <v>1397625</v>
      </c>
      <c r="G40" s="40">
        <f>G20+G25+G30+G35</f>
        <v>22559487253</v>
      </c>
      <c r="H40" s="24">
        <f>E40/$H$57</f>
        <v>17.163893083175378</v>
      </c>
      <c r="I40" s="25">
        <f t="shared" si="12"/>
        <v>1.3079995620114158</v>
      </c>
      <c r="J40" s="39">
        <f t="shared" si="13"/>
        <v>21112.815988642244</v>
      </c>
      <c r="K40" s="39">
        <f t="shared" si="14"/>
        <v>16141.302032376352</v>
      </c>
      <c r="L40" s="56">
        <f>G40/$H$57</f>
        <v>362378.11631381116</v>
      </c>
      <c r="O40" s="2" t="s">
        <v>15</v>
      </c>
      <c r="P40" s="181">
        <f>SUM(P36:P39)</f>
        <v>22559487253</v>
      </c>
      <c r="Q40" s="181">
        <f>SUM(Q36:Q39)</f>
        <v>22589086337</v>
      </c>
      <c r="R40" s="181">
        <f>SUM(R36:R39)</f>
        <v>22108271898</v>
      </c>
      <c r="S40" s="181">
        <f>SUM(S36:S39)</f>
        <v>21012109598</v>
      </c>
      <c r="T40" s="181">
        <f>SUM(T36:T39)</f>
        <v>22072627566</v>
      </c>
    </row>
    <row r="41" spans="1:20" ht="13.5" customHeight="1" x14ac:dyDescent="0.2">
      <c r="A41" s="252"/>
      <c r="B41" s="247"/>
      <c r="C41" s="248"/>
      <c r="D41" s="7" t="str">
        <f t="shared" si="7"/>
        <v>30</v>
      </c>
      <c r="E41" s="32">
        <f>E21+E26+E36</f>
        <v>1048984</v>
      </c>
      <c r="F41" s="33">
        <f>F21+F36</f>
        <v>1357809</v>
      </c>
      <c r="G41" s="34">
        <f>G21+G26+G31+G36</f>
        <v>22589086337</v>
      </c>
      <c r="H41" s="16">
        <f>E41/$I$57</f>
        <v>17.502611249228305</v>
      </c>
      <c r="I41" s="17">
        <f t="shared" si="12"/>
        <v>1.2944039184582414</v>
      </c>
      <c r="J41" s="33">
        <f t="shared" si="13"/>
        <v>21534.252511954426</v>
      </c>
      <c r="K41" s="33">
        <f t="shared" si="14"/>
        <v>16636.42407510924</v>
      </c>
      <c r="L41" s="52">
        <f>G41/$I$57</f>
        <v>376905.65025945636</v>
      </c>
    </row>
    <row r="42" spans="1:20" ht="13.5" customHeight="1" x14ac:dyDescent="0.2">
      <c r="A42" s="252"/>
      <c r="B42" s="247"/>
      <c r="C42" s="248"/>
      <c r="D42" s="7" t="str">
        <f t="shared" si="7"/>
        <v>R1</v>
      </c>
      <c r="E42" s="32">
        <f>E22+E27+E37</f>
        <v>1026914</v>
      </c>
      <c r="F42" s="33">
        <f>F22+F37</f>
        <v>1307095</v>
      </c>
      <c r="G42" s="34">
        <f>G22+G27+G32+G37</f>
        <v>22108271898</v>
      </c>
      <c r="H42" s="16">
        <f>E42/$J$57</f>
        <v>17.744574232789606</v>
      </c>
      <c r="I42" s="17">
        <f t="shared" si="12"/>
        <v>1.2728378423120144</v>
      </c>
      <c r="J42" s="33">
        <f t="shared" si="13"/>
        <v>21528.844575105606</v>
      </c>
      <c r="K42" s="33">
        <f t="shared" si="14"/>
        <v>16914.051310731047</v>
      </c>
      <c r="L42" s="52">
        <f>G42/$J$57</f>
        <v>382020.1807091512</v>
      </c>
    </row>
    <row r="43" spans="1:20" ht="13.5" customHeight="1" x14ac:dyDescent="0.2">
      <c r="A43" s="252"/>
      <c r="B43" s="247"/>
      <c r="C43" s="248"/>
      <c r="D43" s="7" t="str">
        <f t="shared" si="7"/>
        <v>2</v>
      </c>
      <c r="E43" s="32">
        <f>E23+E28+E38</f>
        <v>944829</v>
      </c>
      <c r="F43" s="33">
        <f>F23+F38</f>
        <v>1180944</v>
      </c>
      <c r="G43" s="34">
        <f>G23+G28+G33+G38</f>
        <v>21012109598</v>
      </c>
      <c r="H43" s="16">
        <f>E43/$K$57</f>
        <v>16.730928601784957</v>
      </c>
      <c r="I43" s="17">
        <f t="shared" si="12"/>
        <v>1.2499023632847848</v>
      </c>
      <c r="J43" s="33">
        <f t="shared" si="13"/>
        <v>22239.060822646214</v>
      </c>
      <c r="K43" s="33">
        <f t="shared" si="14"/>
        <v>17792.638429934021</v>
      </c>
      <c r="L43" s="52">
        <f>G43/$K$57</f>
        <v>372080.13879444683</v>
      </c>
      <c r="N43" s="1" t="s">
        <v>65</v>
      </c>
      <c r="O43" s="1"/>
      <c r="P43" s="3"/>
      <c r="Q43" s="3"/>
      <c r="R43" s="3"/>
      <c r="S43" s="3"/>
      <c r="T43" s="3"/>
    </row>
    <row r="44" spans="1:20" ht="13.5" customHeight="1" thickBot="1" x14ac:dyDescent="0.25">
      <c r="A44" s="253"/>
      <c r="B44" s="249"/>
      <c r="C44" s="250"/>
      <c r="D44" s="12" t="str">
        <f t="shared" si="7"/>
        <v>3</v>
      </c>
      <c r="E44" s="47">
        <f>E24+E29+E39</f>
        <v>984584</v>
      </c>
      <c r="F44" s="48">
        <f>F24+F39</f>
        <v>1223641</v>
      </c>
      <c r="G44" s="49">
        <f>G24+G29+G34+G39</f>
        <v>22072627566</v>
      </c>
      <c r="H44" s="20">
        <f>E44/$L$57</f>
        <v>17.871957307001143</v>
      </c>
      <c r="I44" s="21">
        <f t="shared" si="12"/>
        <v>1.2428000048751553</v>
      </c>
      <c r="J44" s="48">
        <f t="shared" si="13"/>
        <v>22418.226952702866</v>
      </c>
      <c r="K44" s="48">
        <f t="shared" si="14"/>
        <v>18038.483154781508</v>
      </c>
      <c r="L44" s="54">
        <f>G44/$L$57</f>
        <v>400657.594997368</v>
      </c>
      <c r="N44" s="1" t="s">
        <v>56</v>
      </c>
      <c r="O44" s="1"/>
      <c r="P44" s="1"/>
      <c r="Q44" s="1"/>
      <c r="R44" s="1"/>
      <c r="S44" s="1"/>
      <c r="T44" s="1"/>
    </row>
    <row r="45" spans="1:20" ht="13.5" customHeight="1" x14ac:dyDescent="0.2">
      <c r="A45" s="265" t="s">
        <v>14</v>
      </c>
      <c r="B45" s="266"/>
      <c r="C45" s="267"/>
      <c r="D45" s="6" t="str">
        <f t="shared" si="7"/>
        <v>29</v>
      </c>
      <c r="E45" s="57">
        <f>HLOOKUP($D45,$P$46:$T$50,5,FALSE)</f>
        <v>22416</v>
      </c>
      <c r="F45" s="137" t="s">
        <v>25</v>
      </c>
      <c r="G45" s="59">
        <f>HLOOKUP($D45,$P$53:$T$57,5,FALSE)</f>
        <v>204267166</v>
      </c>
      <c r="H45" s="22">
        <f>E45/$H$57</f>
        <v>0.36007324830532977</v>
      </c>
      <c r="I45" s="137" t="s">
        <v>25</v>
      </c>
      <c r="J45" s="30">
        <f t="shared" si="13"/>
        <v>9112.5609386152755</v>
      </c>
      <c r="K45" s="137" t="s">
        <v>25</v>
      </c>
      <c r="L45" s="55">
        <f>G45/$H$57</f>
        <v>3281.1894175474667</v>
      </c>
      <c r="O45" s="1" t="s">
        <v>57</v>
      </c>
      <c r="P45" s="1"/>
      <c r="Q45" s="1"/>
      <c r="R45" s="1"/>
      <c r="S45" s="1"/>
      <c r="T45" s="1"/>
    </row>
    <row r="46" spans="1:20" ht="13.5" customHeight="1" x14ac:dyDescent="0.2">
      <c r="A46" s="268"/>
      <c r="B46" s="247"/>
      <c r="C46" s="248"/>
      <c r="D46" s="7" t="str">
        <f t="shared" si="7"/>
        <v>30</v>
      </c>
      <c r="E46" s="60">
        <f>HLOOKUP($D46,$P$46:$T$50,5,FALSE)</f>
        <v>20448</v>
      </c>
      <c r="F46" s="139" t="s">
        <v>25</v>
      </c>
      <c r="G46" s="62">
        <f>HLOOKUP($D46,$P$53:$T$57,5,FALSE)</f>
        <v>190206458</v>
      </c>
      <c r="H46" s="16">
        <f>E46/$I$57</f>
        <v>0.34118098543373432</v>
      </c>
      <c r="I46" s="139" t="s">
        <v>25</v>
      </c>
      <c r="J46" s="33">
        <f t="shared" si="13"/>
        <v>9301.9590179968709</v>
      </c>
      <c r="K46" s="139" t="s">
        <v>25</v>
      </c>
      <c r="L46" s="52">
        <f>G46/$I$57</f>
        <v>3173.651544224384</v>
      </c>
      <c r="O46" s="5"/>
      <c r="P46" s="5" t="str">
        <f>P3</f>
        <v>29</v>
      </c>
      <c r="Q46" s="5" t="str">
        <f>Q3</f>
        <v>30</v>
      </c>
      <c r="R46" s="5" t="str">
        <f>R3</f>
        <v>R1</v>
      </c>
      <c r="S46" s="5" t="str">
        <f>S3</f>
        <v>2</v>
      </c>
      <c r="T46" s="5" t="str">
        <f>T3</f>
        <v>3</v>
      </c>
    </row>
    <row r="47" spans="1:20" ht="13.5" customHeight="1" x14ac:dyDescent="0.2">
      <c r="A47" s="268"/>
      <c r="B47" s="247"/>
      <c r="C47" s="248"/>
      <c r="D47" s="7" t="str">
        <f t="shared" si="7"/>
        <v>R1</v>
      </c>
      <c r="E47" s="60">
        <f>HLOOKUP($D47,$P$46:$T$50,5,FALSE)</f>
        <v>19715</v>
      </c>
      <c r="F47" s="139" t="s">
        <v>25</v>
      </c>
      <c r="G47" s="62">
        <f>HLOOKUP($D47,$P$53:$T$57,5,FALSE)</f>
        <v>175726954</v>
      </c>
      <c r="H47" s="16">
        <f>E47/$J$57</f>
        <v>0.34066560685651093</v>
      </c>
      <c r="I47" s="139" t="s">
        <v>25</v>
      </c>
      <c r="J47" s="33">
        <f t="shared" si="13"/>
        <v>8913.3631245244742</v>
      </c>
      <c r="K47" s="139" t="s">
        <v>25</v>
      </c>
      <c r="L47" s="52">
        <f>G47/$J$57</f>
        <v>3036.4762579485759</v>
      </c>
      <c r="N47" s="2" t="s">
        <v>67</v>
      </c>
      <c r="O47" s="2" t="s">
        <v>66</v>
      </c>
      <c r="P47" s="180">
        <v>27</v>
      </c>
      <c r="Q47" s="180">
        <v>21</v>
      </c>
      <c r="R47" s="180">
        <v>26</v>
      </c>
      <c r="S47" s="180">
        <v>23</v>
      </c>
      <c r="T47" s="180">
        <v>43</v>
      </c>
    </row>
    <row r="48" spans="1:20" ht="13.5" customHeight="1" x14ac:dyDescent="0.2">
      <c r="A48" s="268"/>
      <c r="B48" s="247"/>
      <c r="C48" s="248"/>
      <c r="D48" s="7" t="str">
        <f t="shared" si="7"/>
        <v>2</v>
      </c>
      <c r="E48" s="60">
        <f>HLOOKUP($D48,$P$46:$T$50,5,FALSE)</f>
        <v>17246</v>
      </c>
      <c r="F48" s="139" t="s">
        <v>25</v>
      </c>
      <c r="G48" s="62">
        <f>HLOOKUP($D48,$P$53:$T$57,5,FALSE)</f>
        <v>159016898</v>
      </c>
      <c r="H48" s="16">
        <f>E48/$K$57</f>
        <v>0.30539028190961892</v>
      </c>
      <c r="I48" s="139" t="s">
        <v>25</v>
      </c>
      <c r="J48" s="33">
        <f t="shared" si="13"/>
        <v>9220.5089875913254</v>
      </c>
      <c r="K48" s="139" t="s">
        <v>25</v>
      </c>
      <c r="L48" s="52">
        <f>G48/$K$57</f>
        <v>2815.8538390706899</v>
      </c>
      <c r="O48" s="2" t="s">
        <v>53</v>
      </c>
      <c r="P48" s="186">
        <v>22389</v>
      </c>
      <c r="Q48" s="186">
        <v>20422</v>
      </c>
      <c r="R48" s="186">
        <v>19687</v>
      </c>
      <c r="S48" s="186">
        <v>17223</v>
      </c>
      <c r="T48" s="186">
        <v>16891</v>
      </c>
    </row>
    <row r="49" spans="1:20" ht="13.5" customHeight="1" thickBot="1" x14ac:dyDescent="0.25">
      <c r="A49" s="269"/>
      <c r="B49" s="249"/>
      <c r="C49" s="250"/>
      <c r="D49" s="12" t="str">
        <f t="shared" si="7"/>
        <v>3</v>
      </c>
      <c r="E49" s="75">
        <f>HLOOKUP($D49,$P$46:$T$50,5,FALSE)</f>
        <v>16934</v>
      </c>
      <c r="F49" s="142" t="s">
        <v>25</v>
      </c>
      <c r="G49" s="71">
        <f>HLOOKUP($D49,$P$53:$T$57,5,FALSE)</f>
        <v>160436473</v>
      </c>
      <c r="H49" s="143">
        <f>E49/$L$57</f>
        <v>0.30738233105225898</v>
      </c>
      <c r="I49" s="142" t="s">
        <v>25</v>
      </c>
      <c r="J49" s="42">
        <f t="shared" si="13"/>
        <v>9474.2218613440418</v>
      </c>
      <c r="K49" s="142" t="s">
        <v>25</v>
      </c>
      <c r="L49" s="54">
        <f>G49/$L$57</f>
        <v>2912.2084006462037</v>
      </c>
      <c r="O49" s="2" t="s">
        <v>68</v>
      </c>
      <c r="P49" s="180">
        <v>0</v>
      </c>
      <c r="Q49" s="180">
        <v>5</v>
      </c>
      <c r="R49" s="180">
        <v>2</v>
      </c>
      <c r="S49" s="180">
        <v>0</v>
      </c>
      <c r="T49" s="180">
        <v>0</v>
      </c>
    </row>
    <row r="50" spans="1:20" ht="13.5" customHeight="1" x14ac:dyDescent="0.2">
      <c r="A50" s="270" t="s">
        <v>15</v>
      </c>
      <c r="B50" s="271"/>
      <c r="C50" s="272"/>
      <c r="D50" s="6" t="str">
        <f t="shared" si="7"/>
        <v>29</v>
      </c>
      <c r="E50" s="29">
        <f t="shared" ref="E50:G54" si="15">E40+E45</f>
        <v>1090937</v>
      </c>
      <c r="F50" s="144" t="s">
        <v>25</v>
      </c>
      <c r="G50" s="31">
        <f t="shared" si="15"/>
        <v>22763754419</v>
      </c>
      <c r="H50" s="22">
        <f>E50/$H$57</f>
        <v>17.523966331480707</v>
      </c>
      <c r="I50" s="144" t="s">
        <v>25</v>
      </c>
      <c r="J50" s="30">
        <f t="shared" si="13"/>
        <v>20866.241056082981</v>
      </c>
      <c r="K50" s="144" t="s">
        <v>25</v>
      </c>
      <c r="L50" s="55">
        <f>G50/$H$57</f>
        <v>365659.30573135865</v>
      </c>
      <c r="N50" s="2" t="s">
        <v>69</v>
      </c>
      <c r="P50" s="181">
        <f>SUM(P47:P49)</f>
        <v>22416</v>
      </c>
      <c r="Q50" s="181">
        <f>SUM(Q47:Q49)</f>
        <v>20448</v>
      </c>
      <c r="R50" s="181">
        <f>SUM(R47:R49)</f>
        <v>19715</v>
      </c>
      <c r="S50" s="181">
        <f>SUM(S47:S49)</f>
        <v>17246</v>
      </c>
      <c r="T50" s="181">
        <f>SUM(T47:T49)</f>
        <v>16934</v>
      </c>
    </row>
    <row r="51" spans="1:20" ht="13.5" customHeight="1" x14ac:dyDescent="0.2">
      <c r="A51" s="273"/>
      <c r="B51" s="274"/>
      <c r="C51" s="275"/>
      <c r="D51" s="7" t="str">
        <f t="shared" si="7"/>
        <v>30</v>
      </c>
      <c r="E51" s="32">
        <f t="shared" si="15"/>
        <v>1069432</v>
      </c>
      <c r="F51" s="139" t="s">
        <v>25</v>
      </c>
      <c r="G51" s="34">
        <f t="shared" si="15"/>
        <v>22779292795</v>
      </c>
      <c r="H51" s="16">
        <f>E51/$I$57</f>
        <v>17.84379223466204</v>
      </c>
      <c r="I51" s="139" t="s">
        <v>25</v>
      </c>
      <c r="J51" s="33">
        <f t="shared" si="13"/>
        <v>21300.36579698382</v>
      </c>
      <c r="K51" s="139" t="s">
        <v>25</v>
      </c>
      <c r="L51" s="52">
        <f>G51/$I$57</f>
        <v>380079.30180368078</v>
      </c>
    </row>
    <row r="52" spans="1:20" ht="13.5" customHeight="1" x14ac:dyDescent="0.2">
      <c r="A52" s="273"/>
      <c r="B52" s="274"/>
      <c r="C52" s="275"/>
      <c r="D52" s="7" t="str">
        <f t="shared" si="7"/>
        <v>R1</v>
      </c>
      <c r="E52" s="32">
        <f t="shared" si="15"/>
        <v>1046629</v>
      </c>
      <c r="F52" s="139" t="s">
        <v>25</v>
      </c>
      <c r="G52" s="34">
        <f t="shared" si="15"/>
        <v>22283998852</v>
      </c>
      <c r="H52" s="16">
        <f>E52/$J$57</f>
        <v>18.085239839646114</v>
      </c>
      <c r="I52" s="139" t="s">
        <v>25</v>
      </c>
      <c r="J52" s="33">
        <f t="shared" si="13"/>
        <v>21291.210975426824</v>
      </c>
      <c r="K52" s="139" t="s">
        <v>25</v>
      </c>
      <c r="L52" s="52">
        <f>G52/$J$57</f>
        <v>385056.65696709981</v>
      </c>
      <c r="O52" s="1" t="s">
        <v>59</v>
      </c>
      <c r="P52" s="1"/>
      <c r="Q52" s="1"/>
      <c r="R52" s="1"/>
      <c r="S52" s="1"/>
      <c r="T52" s="1"/>
    </row>
    <row r="53" spans="1:20" ht="12" x14ac:dyDescent="0.2">
      <c r="A53" s="273"/>
      <c r="B53" s="274"/>
      <c r="C53" s="275"/>
      <c r="D53" s="7" t="str">
        <f t="shared" si="7"/>
        <v>2</v>
      </c>
      <c r="E53" s="32">
        <f t="shared" si="15"/>
        <v>962075</v>
      </c>
      <c r="F53" s="139" t="s">
        <v>25</v>
      </c>
      <c r="G53" s="34">
        <f t="shared" si="15"/>
        <v>21171126496</v>
      </c>
      <c r="H53" s="16">
        <f>E53/$K$57</f>
        <v>17.036318883694573</v>
      </c>
      <c r="I53" s="139" t="s">
        <v>25</v>
      </c>
      <c r="J53" s="33">
        <f t="shared" si="13"/>
        <v>22005.692379492244</v>
      </c>
      <c r="K53" s="139" t="s">
        <v>25</v>
      </c>
      <c r="L53" s="52">
        <f>G53/$K$57</f>
        <v>374895.99263351748</v>
      </c>
      <c r="O53" s="5"/>
      <c r="P53" s="5" t="str">
        <f>P10</f>
        <v>29</v>
      </c>
      <c r="Q53" s="5" t="str">
        <f>Q10</f>
        <v>30</v>
      </c>
      <c r="R53" s="5" t="str">
        <f>R10</f>
        <v>R1</v>
      </c>
      <c r="S53" s="5" t="str">
        <f>S10</f>
        <v>2</v>
      </c>
      <c r="T53" s="5" t="str">
        <f>T10</f>
        <v>3</v>
      </c>
    </row>
    <row r="54" spans="1:20" ht="12.5" thickBot="1" x14ac:dyDescent="0.25">
      <c r="A54" s="276"/>
      <c r="B54" s="277"/>
      <c r="C54" s="278"/>
      <c r="D54" s="12" t="str">
        <f t="shared" si="7"/>
        <v>3</v>
      </c>
      <c r="E54" s="47">
        <f t="shared" si="15"/>
        <v>1001518</v>
      </c>
      <c r="F54" s="145" t="s">
        <v>25</v>
      </c>
      <c r="G54" s="49">
        <f t="shared" si="15"/>
        <v>22233064039</v>
      </c>
      <c r="H54" s="20">
        <f>E54/$L$57</f>
        <v>18.179339638053403</v>
      </c>
      <c r="I54" s="145" t="s">
        <v>25</v>
      </c>
      <c r="J54" s="48">
        <f t="shared" si="13"/>
        <v>22199.365402319279</v>
      </c>
      <c r="K54" s="145" t="s">
        <v>25</v>
      </c>
      <c r="L54" s="54">
        <f>G54/$L$57</f>
        <v>403569.80339801422</v>
      </c>
      <c r="N54" s="2" t="s">
        <v>67</v>
      </c>
      <c r="O54" s="2" t="s">
        <v>66</v>
      </c>
      <c r="P54" s="187" t="s">
        <v>25</v>
      </c>
      <c r="Q54" s="187" t="s">
        <v>25</v>
      </c>
      <c r="R54" s="187" t="s">
        <v>25</v>
      </c>
      <c r="S54" s="187" t="s">
        <v>25</v>
      </c>
      <c r="T54" s="187" t="s">
        <v>26</v>
      </c>
    </row>
    <row r="55" spans="1:20" ht="12" x14ac:dyDescent="0.2">
      <c r="O55" s="2" t="s">
        <v>53</v>
      </c>
      <c r="P55" s="186">
        <v>204267166</v>
      </c>
      <c r="Q55" s="186">
        <v>189890373</v>
      </c>
      <c r="R55" s="186">
        <v>175588376</v>
      </c>
      <c r="S55" s="186">
        <v>159016898</v>
      </c>
      <c r="T55" s="186">
        <v>160436473</v>
      </c>
    </row>
    <row r="56" spans="1:20" ht="12" x14ac:dyDescent="0.2">
      <c r="A56" s="234" t="s">
        <v>36</v>
      </c>
      <c r="B56" s="234"/>
      <c r="C56" s="234"/>
      <c r="D56" s="234"/>
      <c r="E56" s="234"/>
      <c r="F56" s="234"/>
      <c r="G56" s="234"/>
      <c r="H56" s="223" t="str">
        <f>P2</f>
        <v>H29</v>
      </c>
      <c r="I56" s="223" t="str">
        <f>Q2</f>
        <v>H30</v>
      </c>
      <c r="J56" s="223" t="str">
        <f>R2</f>
        <v>R1</v>
      </c>
      <c r="K56" s="223">
        <f>S2</f>
        <v>2</v>
      </c>
      <c r="L56" s="223">
        <f>T2</f>
        <v>3</v>
      </c>
      <c r="O56" s="2" t="s">
        <v>68</v>
      </c>
      <c r="P56" s="180">
        <v>0</v>
      </c>
      <c r="Q56" s="180">
        <v>316085</v>
      </c>
      <c r="R56" s="180">
        <v>138578</v>
      </c>
      <c r="S56" s="180">
        <v>0</v>
      </c>
      <c r="T56" s="180">
        <v>0</v>
      </c>
    </row>
    <row r="57" spans="1:20" ht="12" x14ac:dyDescent="0.2">
      <c r="A57" s="234"/>
      <c r="B57" s="234"/>
      <c r="C57" s="234"/>
      <c r="D57" s="234"/>
      <c r="E57" s="234"/>
      <c r="F57" s="234"/>
      <c r="G57" s="234"/>
      <c r="H57" s="156">
        <f>HLOOKUP(H56,$P$2:$T$4,3,FALSE)</f>
        <v>62254</v>
      </c>
      <c r="I57" s="156">
        <f>HLOOKUP(I56,$P$2:$T$4,3,FALSE)</f>
        <v>59933</v>
      </c>
      <c r="J57" s="156">
        <f>HLOOKUP(J56,$P$2:$T$4,3,FALSE)</f>
        <v>57872</v>
      </c>
      <c r="K57" s="156">
        <f>HLOOKUP(K56,$P$2:$T$4,3,FALSE)</f>
        <v>56472</v>
      </c>
      <c r="L57" s="156">
        <f>HLOOKUP(L56,$P$2:$T$4,3,FALSE)</f>
        <v>55091</v>
      </c>
      <c r="N57" s="2" t="s">
        <v>69</v>
      </c>
      <c r="P57" s="181">
        <f>SUM(P55:P56)</f>
        <v>204267166</v>
      </c>
      <c r="Q57" s="181">
        <f>SUM(Q55:Q56)</f>
        <v>190206458</v>
      </c>
      <c r="R57" s="181">
        <f>SUM(R55:R56)</f>
        <v>175726954</v>
      </c>
      <c r="S57" s="181">
        <f>SUM(S55:S56)</f>
        <v>159016898</v>
      </c>
      <c r="T57" s="181">
        <f>SUM(T55:T56)</f>
        <v>160436473</v>
      </c>
    </row>
    <row r="58" spans="1:20" ht="12" x14ac:dyDescent="0.2">
      <c r="A58" s="2" t="s">
        <v>33</v>
      </c>
    </row>
    <row r="59" spans="1:20" ht="12" x14ac:dyDescent="0.2">
      <c r="A59" s="2" t="s">
        <v>29</v>
      </c>
    </row>
    <row r="60" spans="1:20" ht="12" x14ac:dyDescent="0.2"/>
  </sheetData>
  <mergeCells count="15">
    <mergeCell ref="N4:O4"/>
    <mergeCell ref="A4:C4"/>
    <mergeCell ref="A56:G57"/>
    <mergeCell ref="B30:C34"/>
    <mergeCell ref="B35:C39"/>
    <mergeCell ref="B40:C44"/>
    <mergeCell ref="A5:A44"/>
    <mergeCell ref="C15:C19"/>
    <mergeCell ref="C20:C24"/>
    <mergeCell ref="B5:B24"/>
    <mergeCell ref="B25:C29"/>
    <mergeCell ref="C5:C9"/>
    <mergeCell ref="C10:C14"/>
    <mergeCell ref="A45:C49"/>
    <mergeCell ref="A50:C54"/>
  </mergeCells>
  <phoneticPr fontId="2"/>
  <printOptions horizontalCentered="1"/>
  <pageMargins left="0.59055118110236227" right="0.59055118110236227" top="0.59055118110236227" bottom="0.31" header="0" footer="0"/>
  <pageSetup paperSize="9" firstPageNumber="19" orientation="portrait" useFirstPageNumber="1" r:id="rId1"/>
  <headerFooter alignWithMargins="0">
    <oddFooter>&amp;C&amp;"ＭＳ 明朝,標準"&amp;12－ &amp;P 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0"/>
  <sheetViews>
    <sheetView zoomScaleNormal="100" zoomScaleSheetLayoutView="100" workbookViewId="0"/>
  </sheetViews>
  <sheetFormatPr defaultColWidth="9" defaultRowHeight="33" customHeight="1" x14ac:dyDescent="0.2"/>
  <cols>
    <col min="1" max="3" width="2.25" style="2" customWidth="1"/>
    <col min="4" max="4" width="2.58203125" style="2" customWidth="1"/>
    <col min="5" max="5" width="9.33203125" style="2" customWidth="1"/>
    <col min="6" max="6" width="9.83203125" style="2" customWidth="1"/>
    <col min="7" max="7" width="13.58203125" style="2" customWidth="1"/>
    <col min="8" max="12" width="7.83203125" style="2" customWidth="1"/>
    <col min="13" max="15" width="9" style="2"/>
    <col min="16" max="20" width="14.08203125" style="2" bestFit="1" customWidth="1"/>
    <col min="21" max="16384" width="9" style="2"/>
  </cols>
  <sheetData>
    <row r="1" spans="1:21" s="3" customFormat="1" ht="36" customHeight="1" x14ac:dyDescent="0.2">
      <c r="A1" s="4"/>
      <c r="C1" s="4"/>
      <c r="D1" s="4"/>
      <c r="E1" s="4"/>
      <c r="F1" s="4"/>
      <c r="G1" s="4"/>
      <c r="H1" s="4"/>
      <c r="I1" s="4"/>
      <c r="J1" s="4"/>
      <c r="K1" s="4"/>
      <c r="L1" s="4"/>
      <c r="M1" s="4" t="s">
        <v>74</v>
      </c>
      <c r="N1" s="4"/>
      <c r="O1" s="2"/>
      <c r="P1" s="2"/>
      <c r="Q1" s="2"/>
      <c r="R1" s="2"/>
      <c r="S1" s="2"/>
      <c r="T1" s="2"/>
      <c r="U1" s="2"/>
    </row>
    <row r="2" spans="1:21" s="1" customFormat="1" ht="20.25" customHeight="1" x14ac:dyDescent="0.2">
      <c r="O2" s="2"/>
      <c r="P2" s="221" t="s">
        <v>91</v>
      </c>
      <c r="Q2" s="221" t="s">
        <v>92</v>
      </c>
      <c r="R2" s="221" t="s">
        <v>93</v>
      </c>
      <c r="S2" s="221">
        <v>2</v>
      </c>
      <c r="T2" s="221">
        <v>3</v>
      </c>
      <c r="U2" s="2"/>
    </row>
    <row r="3" spans="1:21" s="1" customFormat="1" ht="20.25" customHeight="1" thickBot="1" x14ac:dyDescent="0.25">
      <c r="A3" s="1" t="s">
        <v>18</v>
      </c>
      <c r="L3" s="159"/>
      <c r="N3" s="1" t="s">
        <v>60</v>
      </c>
      <c r="O3" s="2"/>
      <c r="P3" s="192" t="str">
        <f>RIGHT(P2,2)</f>
        <v>29</v>
      </c>
      <c r="Q3" s="192" t="str">
        <f t="shared" ref="Q3:T3" si="0">RIGHT(Q2,2)</f>
        <v>30</v>
      </c>
      <c r="R3" s="192" t="str">
        <f t="shared" si="0"/>
        <v>R1</v>
      </c>
      <c r="S3" s="192" t="str">
        <f t="shared" si="0"/>
        <v>2</v>
      </c>
      <c r="T3" s="192" t="str">
        <f t="shared" si="0"/>
        <v>3</v>
      </c>
      <c r="U3" s="2"/>
    </row>
    <row r="4" spans="1:21" s="5" customFormat="1" ht="25.5" thickBot="1" x14ac:dyDescent="0.25">
      <c r="A4" s="232"/>
      <c r="B4" s="233"/>
      <c r="C4" s="233"/>
      <c r="D4" s="15" t="s">
        <v>0</v>
      </c>
      <c r="E4" s="13" t="s">
        <v>46</v>
      </c>
      <c r="F4" s="13" t="s">
        <v>44</v>
      </c>
      <c r="G4" s="178" t="s">
        <v>45</v>
      </c>
      <c r="H4" s="179" t="s">
        <v>3</v>
      </c>
      <c r="I4" s="13" t="s">
        <v>43</v>
      </c>
      <c r="J4" s="13" t="s">
        <v>42</v>
      </c>
      <c r="K4" s="13" t="s">
        <v>41</v>
      </c>
      <c r="L4" s="14" t="s">
        <v>40</v>
      </c>
      <c r="M4" s="189" t="s">
        <v>73</v>
      </c>
      <c r="N4" s="231" t="s">
        <v>71</v>
      </c>
      <c r="O4" s="231"/>
      <c r="P4" s="180">
        <v>29056</v>
      </c>
      <c r="Q4" s="180">
        <v>28250</v>
      </c>
      <c r="R4" s="180">
        <v>27327</v>
      </c>
      <c r="S4" s="180">
        <v>26942</v>
      </c>
      <c r="T4" s="180">
        <v>26750</v>
      </c>
      <c r="U4" s="2"/>
    </row>
    <row r="5" spans="1:21" ht="13.5" customHeight="1" x14ac:dyDescent="0.2">
      <c r="A5" s="251" t="s">
        <v>11</v>
      </c>
      <c r="B5" s="259" t="s">
        <v>4</v>
      </c>
      <c r="C5" s="264" t="s">
        <v>5</v>
      </c>
      <c r="D5" s="6" t="str">
        <f>P3</f>
        <v>29</v>
      </c>
      <c r="E5" s="57">
        <f>HLOOKUP($D5,$P$10:$T$18,$M5,FALSE)</f>
        <v>8506</v>
      </c>
      <c r="F5" s="58">
        <f>HLOOKUP($D5,$P$21:$T$29,$M5,FALSE)</f>
        <v>124965</v>
      </c>
      <c r="G5" s="59">
        <f>HLOOKUP($D5,$P$32:$T$40,$M5,FALSE)</f>
        <v>4809819107</v>
      </c>
      <c r="H5" s="22">
        <f>E5/$H$57</f>
        <v>0.29274504405286345</v>
      </c>
      <c r="I5" s="23">
        <f t="shared" ref="I5:I24" si="1">F5/E5</f>
        <v>14.691394309898895</v>
      </c>
      <c r="J5" s="30">
        <f t="shared" ref="J5:J29" si="2">G5/E5</f>
        <v>565461.9218198919</v>
      </c>
      <c r="K5" s="30">
        <f t="shared" ref="K5:K24" si="3">G5/F5</f>
        <v>38489.329868363144</v>
      </c>
      <c r="L5" s="55">
        <f>G5/$H$57</f>
        <v>165536.17521338107</v>
      </c>
      <c r="M5" s="2">
        <v>2</v>
      </c>
    </row>
    <row r="6" spans="1:21" ht="13.5" customHeight="1" x14ac:dyDescent="0.2">
      <c r="A6" s="252"/>
      <c r="B6" s="260"/>
      <c r="C6" s="255"/>
      <c r="D6" s="7" t="str">
        <f>Q3</f>
        <v>30</v>
      </c>
      <c r="E6" s="60">
        <f t="shared" ref="E6:E19" si="4">HLOOKUP($D6,$P$10:$T$18,$M6,FALSE)</f>
        <v>8530</v>
      </c>
      <c r="F6" s="61">
        <f t="shared" ref="F6:F19" si="5">HLOOKUP($D6,$P$21:$T$29,$M6,FALSE)</f>
        <v>127762</v>
      </c>
      <c r="G6" s="62">
        <f t="shared" ref="G6:G19" si="6">HLOOKUP($D6,$P$32:$T$40,$M6,FALSE)</f>
        <v>5083121103</v>
      </c>
      <c r="H6" s="16">
        <f>E6/$I$57</f>
        <v>0.30194690265486723</v>
      </c>
      <c r="I6" s="17">
        <f t="shared" si="1"/>
        <v>14.977960140679953</v>
      </c>
      <c r="J6" s="33">
        <f t="shared" si="2"/>
        <v>595911.03200468933</v>
      </c>
      <c r="K6" s="33">
        <f t="shared" si="3"/>
        <v>39785.860451464439</v>
      </c>
      <c r="L6" s="52">
        <f>G6/$I$57</f>
        <v>179933.49037168143</v>
      </c>
      <c r="M6" s="2">
        <v>2</v>
      </c>
    </row>
    <row r="7" spans="1:21" ht="13.5" customHeight="1" x14ac:dyDescent="0.2">
      <c r="A7" s="252"/>
      <c r="B7" s="260"/>
      <c r="C7" s="255"/>
      <c r="D7" s="7" t="str">
        <f>R3</f>
        <v>R1</v>
      </c>
      <c r="E7" s="60">
        <f t="shared" si="4"/>
        <v>7927</v>
      </c>
      <c r="F7" s="61">
        <f t="shared" si="5"/>
        <v>120679</v>
      </c>
      <c r="G7" s="62">
        <f t="shared" si="6"/>
        <v>4835165467</v>
      </c>
      <c r="H7" s="16">
        <f>E7/$J$57</f>
        <v>0.29007940864346615</v>
      </c>
      <c r="I7" s="17">
        <f t="shared" si="1"/>
        <v>15.223792102939321</v>
      </c>
      <c r="J7" s="33">
        <f t="shared" si="2"/>
        <v>609961.58281821618</v>
      </c>
      <c r="K7" s="33">
        <f t="shared" si="3"/>
        <v>40066.336868883569</v>
      </c>
      <c r="L7" s="52">
        <f>G7/$J$57</f>
        <v>176937.29523914077</v>
      </c>
      <c r="M7" s="2">
        <v>2</v>
      </c>
      <c r="N7" s="1" t="s">
        <v>55</v>
      </c>
      <c r="O7" s="1"/>
      <c r="P7" s="3"/>
      <c r="Q7" s="3"/>
      <c r="R7" s="3"/>
      <c r="S7" s="3"/>
      <c r="T7" s="3"/>
      <c r="U7" s="3"/>
    </row>
    <row r="8" spans="1:21" ht="13.5" customHeight="1" x14ac:dyDescent="0.2">
      <c r="A8" s="252"/>
      <c r="B8" s="260"/>
      <c r="C8" s="255"/>
      <c r="D8" s="7" t="str">
        <f>S3</f>
        <v>2</v>
      </c>
      <c r="E8" s="60">
        <f t="shared" si="4"/>
        <v>7573</v>
      </c>
      <c r="F8" s="61">
        <f t="shared" si="5"/>
        <v>115748</v>
      </c>
      <c r="G8" s="62">
        <f t="shared" si="6"/>
        <v>4833820224</v>
      </c>
      <c r="H8" s="16">
        <f>E8/$K$57</f>
        <v>0.28108529433598101</v>
      </c>
      <c r="I8" s="17">
        <f t="shared" si="1"/>
        <v>15.284299485012545</v>
      </c>
      <c r="J8" s="33">
        <f t="shared" si="2"/>
        <v>638296.60953387036</v>
      </c>
      <c r="K8" s="33">
        <f t="shared" si="3"/>
        <v>41761.587448595223</v>
      </c>
      <c r="L8" s="52">
        <f>G8/$K$57</f>
        <v>179415.79036448669</v>
      </c>
      <c r="M8" s="2">
        <v>2</v>
      </c>
      <c r="N8" s="1" t="s">
        <v>72</v>
      </c>
      <c r="O8" s="1"/>
      <c r="P8" s="1"/>
      <c r="Q8" s="1"/>
      <c r="R8" s="1"/>
      <c r="S8" s="1"/>
      <c r="T8" s="1"/>
      <c r="U8" s="1"/>
    </row>
    <row r="9" spans="1:21" ht="13.5" customHeight="1" x14ac:dyDescent="0.2">
      <c r="A9" s="252"/>
      <c r="B9" s="260"/>
      <c r="C9" s="256"/>
      <c r="D9" s="8" t="str">
        <f>T3</f>
        <v>3</v>
      </c>
      <c r="E9" s="63">
        <f t="shared" si="4"/>
        <v>8012</v>
      </c>
      <c r="F9" s="64">
        <f t="shared" si="5"/>
        <v>120649</v>
      </c>
      <c r="G9" s="65">
        <f t="shared" si="6"/>
        <v>5128201653</v>
      </c>
      <c r="H9" s="18">
        <f>E9/$L$57</f>
        <v>0.29951401869158878</v>
      </c>
      <c r="I9" s="19">
        <f t="shared" si="1"/>
        <v>15.058537194208688</v>
      </c>
      <c r="J9" s="36">
        <f t="shared" si="2"/>
        <v>640065.10896155762</v>
      </c>
      <c r="K9" s="36">
        <f t="shared" si="3"/>
        <v>42505.131853558669</v>
      </c>
      <c r="L9" s="53">
        <f>G9/$L$57</f>
        <v>191708.47300934579</v>
      </c>
      <c r="M9" s="2">
        <v>2</v>
      </c>
      <c r="O9" s="1" t="s">
        <v>57</v>
      </c>
      <c r="P9" s="1"/>
      <c r="Q9" s="1"/>
      <c r="R9" s="1"/>
      <c r="S9" s="1"/>
      <c r="T9" s="1"/>
      <c r="U9" s="1"/>
    </row>
    <row r="10" spans="1:21" ht="13.5" customHeight="1" x14ac:dyDescent="0.2">
      <c r="A10" s="252"/>
      <c r="B10" s="260"/>
      <c r="C10" s="257" t="s">
        <v>6</v>
      </c>
      <c r="D10" s="9" t="str">
        <f t="shared" ref="D10:D54" si="7">D5</f>
        <v>29</v>
      </c>
      <c r="E10" s="66">
        <f t="shared" si="4"/>
        <v>377527</v>
      </c>
      <c r="F10" s="67">
        <f t="shared" si="5"/>
        <v>608998</v>
      </c>
      <c r="G10" s="68">
        <f t="shared" si="6"/>
        <v>5712548472</v>
      </c>
      <c r="H10" s="24">
        <f>E10/$H$57</f>
        <v>12.993082323788546</v>
      </c>
      <c r="I10" s="25">
        <f t="shared" si="1"/>
        <v>1.6131243593173468</v>
      </c>
      <c r="J10" s="39">
        <f t="shared" si="2"/>
        <v>15131.496481046388</v>
      </c>
      <c r="K10" s="39">
        <f t="shared" si="3"/>
        <v>9380.2417610566863</v>
      </c>
      <c r="L10" s="56">
        <f>G10/$H$57</f>
        <v>196604.77946035241</v>
      </c>
      <c r="M10" s="2">
        <v>3</v>
      </c>
      <c r="O10" s="5"/>
      <c r="P10" s="5" t="str">
        <f>P3</f>
        <v>29</v>
      </c>
      <c r="Q10" s="5" t="str">
        <f>Q3</f>
        <v>30</v>
      </c>
      <c r="R10" s="5" t="str">
        <f>R3</f>
        <v>R1</v>
      </c>
      <c r="S10" s="5" t="str">
        <f>S3</f>
        <v>2</v>
      </c>
      <c r="T10" s="5" t="str">
        <f>T3</f>
        <v>3</v>
      </c>
      <c r="U10" s="5"/>
    </row>
    <row r="11" spans="1:21" ht="13.5" customHeight="1" x14ac:dyDescent="0.2">
      <c r="A11" s="252"/>
      <c r="B11" s="260"/>
      <c r="C11" s="255"/>
      <c r="D11" s="7" t="str">
        <f t="shared" si="7"/>
        <v>30</v>
      </c>
      <c r="E11" s="60">
        <f t="shared" si="4"/>
        <v>365292</v>
      </c>
      <c r="F11" s="61">
        <f t="shared" si="5"/>
        <v>579179</v>
      </c>
      <c r="G11" s="62">
        <f t="shared" si="6"/>
        <v>5564083473</v>
      </c>
      <c r="H11" s="16">
        <f>E11/$I$57</f>
        <v>12.930690265486726</v>
      </c>
      <c r="I11" s="17">
        <f t="shared" si="1"/>
        <v>1.585523362132212</v>
      </c>
      <c r="J11" s="33">
        <f t="shared" si="2"/>
        <v>15231.878806543806</v>
      </c>
      <c r="K11" s="33">
        <f t="shared" si="3"/>
        <v>9606.8460234228114</v>
      </c>
      <c r="L11" s="52">
        <f>G11/$I$57</f>
        <v>196958.70700884957</v>
      </c>
      <c r="M11" s="2">
        <v>3</v>
      </c>
      <c r="O11" s="2" t="s">
        <v>5</v>
      </c>
      <c r="P11" s="180">
        <v>8506</v>
      </c>
      <c r="Q11" s="180">
        <v>8530</v>
      </c>
      <c r="R11" s="180">
        <v>7927</v>
      </c>
      <c r="S11" s="180">
        <v>7573</v>
      </c>
      <c r="T11" s="180">
        <v>8012</v>
      </c>
    </row>
    <row r="12" spans="1:21" ht="13.5" customHeight="1" x14ac:dyDescent="0.2">
      <c r="A12" s="252"/>
      <c r="B12" s="260"/>
      <c r="C12" s="255"/>
      <c r="D12" s="7" t="str">
        <f t="shared" si="7"/>
        <v>R1</v>
      </c>
      <c r="E12" s="60">
        <f t="shared" si="4"/>
        <v>352910</v>
      </c>
      <c r="F12" s="61">
        <f t="shared" si="5"/>
        <v>554901</v>
      </c>
      <c r="G12" s="62">
        <f t="shared" si="6"/>
        <v>5413335969</v>
      </c>
      <c r="H12" s="16">
        <f>E12/$J$57</f>
        <v>12.914333809053318</v>
      </c>
      <c r="I12" s="17">
        <f t="shared" si="1"/>
        <v>1.5723583916579298</v>
      </c>
      <c r="J12" s="33">
        <f t="shared" si="2"/>
        <v>15339.140202884588</v>
      </c>
      <c r="K12" s="33">
        <f t="shared" si="3"/>
        <v>9755.4986727362175</v>
      </c>
      <c r="L12" s="52">
        <f>G12/$J$57</f>
        <v>198094.7769239214</v>
      </c>
      <c r="M12" s="2">
        <v>3</v>
      </c>
      <c r="O12" s="2" t="s">
        <v>6</v>
      </c>
      <c r="P12" s="180">
        <v>377527</v>
      </c>
      <c r="Q12" s="180">
        <v>365292</v>
      </c>
      <c r="R12" s="180">
        <v>352910</v>
      </c>
      <c r="S12" s="180">
        <v>326472</v>
      </c>
      <c r="T12" s="180">
        <v>338380</v>
      </c>
    </row>
    <row r="13" spans="1:21" ht="13.5" customHeight="1" x14ac:dyDescent="0.2">
      <c r="A13" s="252"/>
      <c r="B13" s="260"/>
      <c r="C13" s="255"/>
      <c r="D13" s="7" t="str">
        <f t="shared" si="7"/>
        <v>2</v>
      </c>
      <c r="E13" s="60">
        <f t="shared" si="4"/>
        <v>326472</v>
      </c>
      <c r="F13" s="61">
        <f t="shared" si="5"/>
        <v>499151</v>
      </c>
      <c r="G13" s="62">
        <f t="shared" si="6"/>
        <v>5082376993</v>
      </c>
      <c r="H13" s="16">
        <f>E13/$K$57</f>
        <v>12.117585925321061</v>
      </c>
      <c r="I13" s="17">
        <f t="shared" si="1"/>
        <v>1.5289243794261069</v>
      </c>
      <c r="J13" s="33">
        <f t="shared" si="2"/>
        <v>15567.573920581244</v>
      </c>
      <c r="K13" s="33">
        <f t="shared" si="3"/>
        <v>10182.043095175608</v>
      </c>
      <c r="L13" s="52">
        <f>G13/$K$57</f>
        <v>188641.41463143047</v>
      </c>
      <c r="M13" s="2">
        <v>3</v>
      </c>
      <c r="O13" s="2" t="s">
        <v>7</v>
      </c>
      <c r="P13" s="180">
        <v>77073</v>
      </c>
      <c r="Q13" s="180">
        <v>75696</v>
      </c>
      <c r="R13" s="180">
        <v>75671</v>
      </c>
      <c r="S13" s="180">
        <v>66475</v>
      </c>
      <c r="T13" s="180">
        <v>70581</v>
      </c>
    </row>
    <row r="14" spans="1:21" ht="13.5" customHeight="1" x14ac:dyDescent="0.2">
      <c r="A14" s="252"/>
      <c r="B14" s="260"/>
      <c r="C14" s="258"/>
      <c r="D14" s="10" t="str">
        <f t="shared" si="7"/>
        <v>3</v>
      </c>
      <c r="E14" s="69">
        <f t="shared" si="4"/>
        <v>338380</v>
      </c>
      <c r="F14" s="70">
        <f t="shared" si="5"/>
        <v>524158</v>
      </c>
      <c r="G14" s="71">
        <f t="shared" si="6"/>
        <v>5359547437</v>
      </c>
      <c r="H14" s="18">
        <f>E14/$L$57</f>
        <v>12.649719626168224</v>
      </c>
      <c r="I14" s="19">
        <f t="shared" si="1"/>
        <v>1.5490218097996336</v>
      </c>
      <c r="J14" s="36">
        <f t="shared" si="2"/>
        <v>15838.842239494061</v>
      </c>
      <c r="K14" s="36">
        <f t="shared" si="3"/>
        <v>10225.060834710144</v>
      </c>
      <c r="L14" s="53">
        <f>G14/$L$57</f>
        <v>200356.91353271028</v>
      </c>
      <c r="M14" s="2">
        <v>3</v>
      </c>
      <c r="O14" s="2" t="s">
        <v>62</v>
      </c>
      <c r="P14" s="183">
        <f>SUM(P11:P13)</f>
        <v>463106</v>
      </c>
      <c r="Q14" s="183">
        <f>SUM(Q11:Q13)</f>
        <v>449518</v>
      </c>
      <c r="R14" s="183">
        <f>SUM(R11:R13)</f>
        <v>436508</v>
      </c>
      <c r="S14" s="183">
        <f>SUM(S11:S13)</f>
        <v>400520</v>
      </c>
      <c r="T14" s="183">
        <f>SUM(T11:T13)</f>
        <v>416973</v>
      </c>
    </row>
    <row r="15" spans="1:21" ht="13.5" customHeight="1" x14ac:dyDescent="0.2">
      <c r="A15" s="252"/>
      <c r="B15" s="260"/>
      <c r="C15" s="254" t="s">
        <v>7</v>
      </c>
      <c r="D15" s="11" t="str">
        <f t="shared" si="7"/>
        <v>29</v>
      </c>
      <c r="E15" s="72">
        <f t="shared" si="4"/>
        <v>77073</v>
      </c>
      <c r="F15" s="73">
        <f t="shared" si="5"/>
        <v>129953</v>
      </c>
      <c r="G15" s="74">
        <f t="shared" si="6"/>
        <v>881900759</v>
      </c>
      <c r="H15" s="24">
        <f>E15/$H$57</f>
        <v>2.6525674559471364</v>
      </c>
      <c r="I15" s="25">
        <f t="shared" si="1"/>
        <v>1.6861027856707278</v>
      </c>
      <c r="J15" s="39">
        <f t="shared" si="2"/>
        <v>11442.408612614016</v>
      </c>
      <c r="K15" s="39">
        <f t="shared" si="3"/>
        <v>6786.3055027586897</v>
      </c>
      <c r="L15" s="56">
        <f>G15/$H$57</f>
        <v>30351.760703469165</v>
      </c>
      <c r="M15" s="2">
        <v>4</v>
      </c>
      <c r="O15" s="2" t="s">
        <v>8</v>
      </c>
      <c r="P15" s="180">
        <v>210548</v>
      </c>
      <c r="Q15" s="180">
        <v>208619</v>
      </c>
      <c r="R15" s="180">
        <v>206418</v>
      </c>
      <c r="S15" s="180">
        <v>199839</v>
      </c>
      <c r="T15" s="180">
        <v>211347</v>
      </c>
    </row>
    <row r="16" spans="1:21" ht="13.5" customHeight="1" x14ac:dyDescent="0.2">
      <c r="A16" s="252"/>
      <c r="B16" s="260"/>
      <c r="C16" s="255"/>
      <c r="D16" s="7" t="str">
        <f t="shared" si="7"/>
        <v>30</v>
      </c>
      <c r="E16" s="60">
        <f t="shared" si="4"/>
        <v>75696</v>
      </c>
      <c r="F16" s="61">
        <f t="shared" si="5"/>
        <v>124917</v>
      </c>
      <c r="G16" s="62">
        <f t="shared" si="6"/>
        <v>871001341</v>
      </c>
      <c r="H16" s="16">
        <f>E16/$I$57</f>
        <v>2.6795044247787612</v>
      </c>
      <c r="I16" s="17">
        <f t="shared" si="1"/>
        <v>1.6502457197209892</v>
      </c>
      <c r="J16" s="33">
        <f t="shared" si="2"/>
        <v>11506.570241492285</v>
      </c>
      <c r="K16" s="33">
        <f t="shared" si="3"/>
        <v>6972.6405613327252</v>
      </c>
      <c r="L16" s="52">
        <f>G16/$I$57</f>
        <v>30831.905876106193</v>
      </c>
      <c r="M16" s="2">
        <v>4</v>
      </c>
      <c r="O16" s="2" t="s">
        <v>54</v>
      </c>
      <c r="P16" s="182">
        <v>8137</v>
      </c>
      <c r="Q16" s="182">
        <v>8077</v>
      </c>
      <c r="R16" s="182">
        <v>7540</v>
      </c>
      <c r="S16" s="182">
        <v>7122</v>
      </c>
      <c r="T16" s="182">
        <v>7495</v>
      </c>
    </row>
    <row r="17" spans="1:20" ht="13.5" customHeight="1" x14ac:dyDescent="0.2">
      <c r="A17" s="252"/>
      <c r="B17" s="260"/>
      <c r="C17" s="255"/>
      <c r="D17" s="7" t="str">
        <f t="shared" si="7"/>
        <v>R1</v>
      </c>
      <c r="E17" s="60">
        <f t="shared" si="4"/>
        <v>75671</v>
      </c>
      <c r="F17" s="61">
        <f t="shared" si="5"/>
        <v>122558</v>
      </c>
      <c r="G17" s="62">
        <f t="shared" si="6"/>
        <v>851279557</v>
      </c>
      <c r="H17" s="16">
        <f>E17/$J$57</f>
        <v>2.7690928385845499</v>
      </c>
      <c r="I17" s="17">
        <f t="shared" si="1"/>
        <v>1.61961649773361</v>
      </c>
      <c r="J17" s="33">
        <f t="shared" si="2"/>
        <v>11249.746362543114</v>
      </c>
      <c r="K17" s="33">
        <f t="shared" si="3"/>
        <v>6945.9321872093215</v>
      </c>
      <c r="L17" s="52">
        <f>G17/$J$57</f>
        <v>31151.592088410729</v>
      </c>
      <c r="M17" s="2">
        <v>4</v>
      </c>
      <c r="O17" s="2" t="s">
        <v>10</v>
      </c>
      <c r="P17" s="180">
        <v>734</v>
      </c>
      <c r="Q17" s="180">
        <v>778</v>
      </c>
      <c r="R17" s="180">
        <v>898</v>
      </c>
      <c r="S17" s="180">
        <v>896</v>
      </c>
      <c r="T17" s="180">
        <v>1111</v>
      </c>
    </row>
    <row r="18" spans="1:20" ht="13.5" customHeight="1" x14ac:dyDescent="0.2">
      <c r="A18" s="252"/>
      <c r="B18" s="260"/>
      <c r="C18" s="255"/>
      <c r="D18" s="7" t="str">
        <f t="shared" si="7"/>
        <v>2</v>
      </c>
      <c r="E18" s="60">
        <f t="shared" si="4"/>
        <v>66475</v>
      </c>
      <c r="F18" s="61">
        <f t="shared" si="5"/>
        <v>108151</v>
      </c>
      <c r="G18" s="62">
        <f t="shared" si="6"/>
        <v>815467459</v>
      </c>
      <c r="H18" s="16">
        <f>E18/$K$57</f>
        <v>2.467337242966372</v>
      </c>
      <c r="I18" s="17">
        <f t="shared" si="1"/>
        <v>1.6269424595712674</v>
      </c>
      <c r="J18" s="33">
        <f t="shared" si="2"/>
        <v>12267.280315908236</v>
      </c>
      <c r="K18" s="33">
        <f t="shared" si="3"/>
        <v>7540.0824680308087</v>
      </c>
      <c r="L18" s="52">
        <f>G18/$K$57</f>
        <v>30267.517593348675</v>
      </c>
      <c r="M18" s="2">
        <v>4</v>
      </c>
      <c r="O18" s="2" t="s">
        <v>63</v>
      </c>
      <c r="P18" s="181">
        <f>SUM(P14:P17)-P16</f>
        <v>674388</v>
      </c>
      <c r="Q18" s="181">
        <f>SUM(Q14:Q17)-Q16</f>
        <v>658915</v>
      </c>
      <c r="R18" s="181">
        <f>SUM(R14:R17)-R16</f>
        <v>643824</v>
      </c>
      <c r="S18" s="181">
        <f>SUM(S14:S17)-S16</f>
        <v>601255</v>
      </c>
      <c r="T18" s="181">
        <f>SUM(T14:T17)-T16</f>
        <v>629431</v>
      </c>
    </row>
    <row r="19" spans="1:20" ht="13.5" customHeight="1" x14ac:dyDescent="0.2">
      <c r="A19" s="252"/>
      <c r="B19" s="260"/>
      <c r="C19" s="256"/>
      <c r="D19" s="8" t="str">
        <f t="shared" si="7"/>
        <v>3</v>
      </c>
      <c r="E19" s="63">
        <f t="shared" si="4"/>
        <v>70581</v>
      </c>
      <c r="F19" s="64">
        <f t="shared" si="5"/>
        <v>111414</v>
      </c>
      <c r="G19" s="65">
        <f t="shared" si="6"/>
        <v>851549757</v>
      </c>
      <c r="H19" s="18">
        <f>E19/$L$57</f>
        <v>2.6385420560747663</v>
      </c>
      <c r="I19" s="19">
        <f t="shared" si="1"/>
        <v>1.5785267989968972</v>
      </c>
      <c r="J19" s="36">
        <f t="shared" si="2"/>
        <v>12064.85820546606</v>
      </c>
      <c r="K19" s="36">
        <f t="shared" si="3"/>
        <v>7643.1126878130217</v>
      </c>
      <c r="L19" s="53">
        <f>G19/$L$57</f>
        <v>31833.635775700935</v>
      </c>
      <c r="M19" s="2">
        <v>4</v>
      </c>
    </row>
    <row r="20" spans="1:20" ht="13.5" customHeight="1" x14ac:dyDescent="0.2">
      <c r="A20" s="252"/>
      <c r="B20" s="260"/>
      <c r="C20" s="257" t="s">
        <v>12</v>
      </c>
      <c r="D20" s="9" t="str">
        <f t="shared" si="7"/>
        <v>29</v>
      </c>
      <c r="E20" s="38">
        <f t="shared" ref="E20:G24" si="8">E5+E10+E15</f>
        <v>463106</v>
      </c>
      <c r="F20" s="39">
        <f t="shared" si="8"/>
        <v>863916</v>
      </c>
      <c r="G20" s="40">
        <f t="shared" si="8"/>
        <v>11404268338</v>
      </c>
      <c r="H20" s="24">
        <f>E20/$H$57</f>
        <v>15.938394823788546</v>
      </c>
      <c r="I20" s="25">
        <f t="shared" si="1"/>
        <v>1.8654822006192966</v>
      </c>
      <c r="J20" s="39">
        <f t="shared" si="2"/>
        <v>24625.611281218553</v>
      </c>
      <c r="K20" s="39">
        <f t="shared" si="3"/>
        <v>13200.66804874548</v>
      </c>
      <c r="L20" s="56">
        <f>G20/$H$57</f>
        <v>392492.71537720266</v>
      </c>
      <c r="O20" s="2" t="s">
        <v>58</v>
      </c>
    </row>
    <row r="21" spans="1:20" ht="13.5" customHeight="1" x14ac:dyDescent="0.2">
      <c r="A21" s="252"/>
      <c r="B21" s="260"/>
      <c r="C21" s="255"/>
      <c r="D21" s="7" t="str">
        <f t="shared" si="7"/>
        <v>30</v>
      </c>
      <c r="E21" s="32">
        <f t="shared" si="8"/>
        <v>449518</v>
      </c>
      <c r="F21" s="33">
        <f t="shared" si="8"/>
        <v>831858</v>
      </c>
      <c r="G21" s="34">
        <f t="shared" si="8"/>
        <v>11518205917</v>
      </c>
      <c r="H21" s="16">
        <f>E21/$I$57</f>
        <v>15.912141592920355</v>
      </c>
      <c r="I21" s="17">
        <f t="shared" si="1"/>
        <v>1.8505554838738383</v>
      </c>
      <c r="J21" s="33">
        <f t="shared" si="2"/>
        <v>25623.458720229224</v>
      </c>
      <c r="K21" s="33">
        <f t="shared" si="3"/>
        <v>13846.360697378639</v>
      </c>
      <c r="L21" s="52">
        <f>G21/$I$57</f>
        <v>407724.10325663717</v>
      </c>
      <c r="O21" s="5"/>
      <c r="P21" s="5" t="str">
        <f>P3</f>
        <v>29</v>
      </c>
      <c r="Q21" s="5" t="str">
        <f>Q3</f>
        <v>30</v>
      </c>
      <c r="R21" s="5" t="str">
        <f>R3</f>
        <v>R1</v>
      </c>
      <c r="S21" s="5" t="str">
        <f>S3</f>
        <v>2</v>
      </c>
      <c r="T21" s="5" t="str">
        <f>T3</f>
        <v>3</v>
      </c>
    </row>
    <row r="22" spans="1:20" ht="13.5" customHeight="1" x14ac:dyDescent="0.2">
      <c r="A22" s="252"/>
      <c r="B22" s="260"/>
      <c r="C22" s="255"/>
      <c r="D22" s="7" t="str">
        <f t="shared" si="7"/>
        <v>R1</v>
      </c>
      <c r="E22" s="32">
        <f t="shared" si="8"/>
        <v>436508</v>
      </c>
      <c r="F22" s="33">
        <f t="shared" si="8"/>
        <v>798138</v>
      </c>
      <c r="G22" s="34">
        <f t="shared" si="8"/>
        <v>11099780993</v>
      </c>
      <c r="H22" s="16">
        <f>E22/$J$57</f>
        <v>15.973506056281334</v>
      </c>
      <c r="I22" s="17">
        <f t="shared" si="1"/>
        <v>1.8284613340419877</v>
      </c>
      <c r="J22" s="33">
        <f t="shared" si="2"/>
        <v>25428.585485260293</v>
      </c>
      <c r="K22" s="33">
        <f t="shared" si="3"/>
        <v>13907.095004873843</v>
      </c>
      <c r="L22" s="52">
        <f>G22/$J$57</f>
        <v>406183.66425147292</v>
      </c>
      <c r="O22" s="2" t="s">
        <v>5</v>
      </c>
      <c r="P22" s="180">
        <v>124965</v>
      </c>
      <c r="Q22" s="180">
        <v>127762</v>
      </c>
      <c r="R22" s="180">
        <v>120679</v>
      </c>
      <c r="S22" s="180">
        <v>115748</v>
      </c>
      <c r="T22" s="180">
        <v>120649</v>
      </c>
    </row>
    <row r="23" spans="1:20" ht="13.5" customHeight="1" x14ac:dyDescent="0.2">
      <c r="A23" s="252"/>
      <c r="B23" s="260"/>
      <c r="C23" s="255"/>
      <c r="D23" s="7" t="str">
        <f t="shared" si="7"/>
        <v>2</v>
      </c>
      <c r="E23" s="32">
        <f t="shared" si="8"/>
        <v>400520</v>
      </c>
      <c r="F23" s="33">
        <f t="shared" si="8"/>
        <v>723050</v>
      </c>
      <c r="G23" s="34">
        <f t="shared" si="8"/>
        <v>10731664676</v>
      </c>
      <c r="H23" s="16">
        <f>E23/$K$57</f>
        <v>14.866008462623414</v>
      </c>
      <c r="I23" s="17">
        <f t="shared" si="1"/>
        <v>1.805278138420054</v>
      </c>
      <c r="J23" s="33">
        <f t="shared" si="2"/>
        <v>26794.329062219116</v>
      </c>
      <c r="K23" s="33">
        <f t="shared" si="3"/>
        <v>14842.216549339602</v>
      </c>
      <c r="L23" s="52">
        <f>G23/$K$57</f>
        <v>398324.72258926585</v>
      </c>
      <c r="O23" s="2" t="s">
        <v>6</v>
      </c>
      <c r="P23" s="180">
        <v>608998</v>
      </c>
      <c r="Q23" s="180">
        <v>579179</v>
      </c>
      <c r="R23" s="180">
        <v>554901</v>
      </c>
      <c r="S23" s="180">
        <v>499151</v>
      </c>
      <c r="T23" s="180">
        <v>524158</v>
      </c>
    </row>
    <row r="24" spans="1:20" ht="13.5" customHeight="1" x14ac:dyDescent="0.2">
      <c r="A24" s="252"/>
      <c r="B24" s="261"/>
      <c r="C24" s="258"/>
      <c r="D24" s="10" t="str">
        <f t="shared" si="7"/>
        <v>3</v>
      </c>
      <c r="E24" s="41">
        <f t="shared" si="8"/>
        <v>416973</v>
      </c>
      <c r="F24" s="42">
        <f t="shared" si="8"/>
        <v>756221</v>
      </c>
      <c r="G24" s="43">
        <f t="shared" si="8"/>
        <v>11339298847</v>
      </c>
      <c r="H24" s="18">
        <f>E24/$L$57</f>
        <v>15.58777570093458</v>
      </c>
      <c r="I24" s="19">
        <f t="shared" si="1"/>
        <v>1.8135970434536528</v>
      </c>
      <c r="J24" s="36">
        <f t="shared" si="2"/>
        <v>27194.323965820327</v>
      </c>
      <c r="K24" s="36">
        <f t="shared" si="3"/>
        <v>14994.689180808256</v>
      </c>
      <c r="L24" s="53">
        <f>G24/$L$57</f>
        <v>423899.02231775702</v>
      </c>
      <c r="O24" s="2" t="s">
        <v>7</v>
      </c>
      <c r="P24" s="180">
        <v>129953</v>
      </c>
      <c r="Q24" s="180">
        <v>124917</v>
      </c>
      <c r="R24" s="180">
        <v>122558</v>
      </c>
      <c r="S24" s="180">
        <v>108151</v>
      </c>
      <c r="T24" s="180">
        <v>111414</v>
      </c>
    </row>
    <row r="25" spans="1:20" ht="13.5" customHeight="1" x14ac:dyDescent="0.2">
      <c r="A25" s="252"/>
      <c r="B25" s="262" t="s">
        <v>8</v>
      </c>
      <c r="C25" s="254"/>
      <c r="D25" s="11" t="str">
        <f t="shared" si="7"/>
        <v>29</v>
      </c>
      <c r="E25" s="72">
        <f t="shared" ref="E25:E39" si="9">HLOOKUP($D25,$P$10:$T$18,$M25,FALSE)</f>
        <v>210548</v>
      </c>
      <c r="F25" s="175">
        <f t="shared" ref="F25:F39" si="10">HLOOKUP($D25,$P$21:$T$29,$M25,FALSE)</f>
        <v>252485</v>
      </c>
      <c r="G25" s="74">
        <f t="shared" ref="G25:G39" si="11">HLOOKUP($D25,$P$32:$T$40,$M25,FALSE)</f>
        <v>2622749598</v>
      </c>
      <c r="H25" s="136" t="s">
        <v>26</v>
      </c>
      <c r="I25" s="137" t="s">
        <v>25</v>
      </c>
      <c r="J25" s="39">
        <f t="shared" si="2"/>
        <v>12456.777542413132</v>
      </c>
      <c r="K25" s="137" t="s">
        <v>25</v>
      </c>
      <c r="L25" s="56">
        <f>G25/$H$57</f>
        <v>90265.335834251106</v>
      </c>
      <c r="M25" s="2">
        <v>6</v>
      </c>
      <c r="O25" s="2" t="s">
        <v>53</v>
      </c>
      <c r="P25" s="183">
        <f>SUM(P22:P24)</f>
        <v>863916</v>
      </c>
      <c r="Q25" s="183">
        <f>SUM(Q22:Q24)</f>
        <v>831858</v>
      </c>
      <c r="R25" s="183">
        <f>SUM(R22:R24)</f>
        <v>798138</v>
      </c>
      <c r="S25" s="183">
        <f>SUM(S22:S24)</f>
        <v>723050</v>
      </c>
      <c r="T25" s="183">
        <f>SUM(T22:T24)</f>
        <v>756221</v>
      </c>
    </row>
    <row r="26" spans="1:20" ht="13.5" customHeight="1" x14ac:dyDescent="0.2">
      <c r="A26" s="252"/>
      <c r="B26" s="260"/>
      <c r="C26" s="255"/>
      <c r="D26" s="7" t="str">
        <f t="shared" si="7"/>
        <v>30</v>
      </c>
      <c r="E26" s="60">
        <f t="shared" si="9"/>
        <v>208619</v>
      </c>
      <c r="F26" s="176">
        <f t="shared" si="10"/>
        <v>247974</v>
      </c>
      <c r="G26" s="62">
        <f t="shared" si="11"/>
        <v>2500868117</v>
      </c>
      <c r="H26" s="138" t="s">
        <v>25</v>
      </c>
      <c r="I26" s="139" t="s">
        <v>25</v>
      </c>
      <c r="J26" s="33">
        <f t="shared" si="2"/>
        <v>11987.729387064457</v>
      </c>
      <c r="K26" s="139" t="s">
        <v>25</v>
      </c>
      <c r="L26" s="52">
        <f>G26/$I$57</f>
        <v>88526.305026548667</v>
      </c>
      <c r="M26" s="2">
        <v>6</v>
      </c>
      <c r="O26" s="2" t="s">
        <v>8</v>
      </c>
      <c r="P26" s="184">
        <v>252485</v>
      </c>
      <c r="Q26" s="184">
        <v>247974</v>
      </c>
      <c r="R26" s="184">
        <v>243430</v>
      </c>
      <c r="S26" s="184">
        <v>231680</v>
      </c>
      <c r="T26" s="184">
        <v>245434</v>
      </c>
    </row>
    <row r="27" spans="1:20" ht="13.5" customHeight="1" x14ac:dyDescent="0.2">
      <c r="A27" s="252"/>
      <c r="B27" s="260"/>
      <c r="C27" s="255"/>
      <c r="D27" s="7" t="str">
        <f t="shared" si="7"/>
        <v>R1</v>
      </c>
      <c r="E27" s="60">
        <f t="shared" si="9"/>
        <v>206418</v>
      </c>
      <c r="F27" s="176">
        <f t="shared" si="10"/>
        <v>243430</v>
      </c>
      <c r="G27" s="62">
        <f t="shared" si="11"/>
        <v>2589316136</v>
      </c>
      <c r="H27" s="138" t="s">
        <v>25</v>
      </c>
      <c r="I27" s="139" t="s">
        <v>25</v>
      </c>
      <c r="J27" s="33">
        <f t="shared" si="2"/>
        <v>12544.042360646843</v>
      </c>
      <c r="K27" s="139" t="s">
        <v>25</v>
      </c>
      <c r="L27" s="52">
        <f>G27/$J$57</f>
        <v>94753.033117429644</v>
      </c>
      <c r="M27" s="2">
        <v>6</v>
      </c>
      <c r="O27" s="2" t="s">
        <v>54</v>
      </c>
      <c r="P27" s="185">
        <v>331969</v>
      </c>
      <c r="Q27" s="185">
        <v>336763</v>
      </c>
      <c r="R27" s="185">
        <v>321085</v>
      </c>
      <c r="S27" s="185">
        <v>309409</v>
      </c>
      <c r="T27" s="185">
        <v>326401</v>
      </c>
    </row>
    <row r="28" spans="1:20" ht="13.5" customHeight="1" x14ac:dyDescent="0.2">
      <c r="A28" s="252"/>
      <c r="B28" s="260"/>
      <c r="C28" s="255"/>
      <c r="D28" s="7" t="str">
        <f t="shared" si="7"/>
        <v>2</v>
      </c>
      <c r="E28" s="60">
        <f t="shared" si="9"/>
        <v>199839</v>
      </c>
      <c r="F28" s="176">
        <f t="shared" si="10"/>
        <v>231680</v>
      </c>
      <c r="G28" s="62">
        <f t="shared" si="11"/>
        <v>2452963603</v>
      </c>
      <c r="H28" s="138" t="s">
        <v>25</v>
      </c>
      <c r="I28" s="139" t="s">
        <v>25</v>
      </c>
      <c r="J28" s="33">
        <f t="shared" si="2"/>
        <v>12274.69914781399</v>
      </c>
      <c r="K28" s="139" t="s">
        <v>25</v>
      </c>
      <c r="L28" s="52">
        <f>G28/$K$57</f>
        <v>91046.084292183208</v>
      </c>
      <c r="M28" s="2">
        <v>6</v>
      </c>
      <c r="O28" s="2" t="s">
        <v>10</v>
      </c>
      <c r="P28" s="180">
        <v>5311</v>
      </c>
      <c r="Q28" s="180">
        <v>5453</v>
      </c>
      <c r="R28" s="180">
        <v>7830</v>
      </c>
      <c r="S28" s="180">
        <v>8295</v>
      </c>
      <c r="T28" s="180">
        <v>9996</v>
      </c>
    </row>
    <row r="29" spans="1:20" ht="13.5" customHeight="1" x14ac:dyDescent="0.2">
      <c r="A29" s="252"/>
      <c r="B29" s="263"/>
      <c r="C29" s="256"/>
      <c r="D29" s="8" t="str">
        <f t="shared" si="7"/>
        <v>3</v>
      </c>
      <c r="E29" s="63">
        <f t="shared" si="9"/>
        <v>211347</v>
      </c>
      <c r="F29" s="177">
        <f t="shared" si="10"/>
        <v>245434</v>
      </c>
      <c r="G29" s="65">
        <f t="shared" si="11"/>
        <v>2506321270</v>
      </c>
      <c r="H29" s="140" t="s">
        <v>25</v>
      </c>
      <c r="I29" s="141" t="s">
        <v>25</v>
      </c>
      <c r="J29" s="36">
        <f t="shared" si="2"/>
        <v>11858.797475242138</v>
      </c>
      <c r="K29" s="141" t="s">
        <v>25</v>
      </c>
      <c r="L29" s="53">
        <f>G29/$L$57</f>
        <v>93694.253084112148</v>
      </c>
      <c r="M29" s="2">
        <v>6</v>
      </c>
      <c r="O29" s="2" t="s">
        <v>15</v>
      </c>
      <c r="P29" s="181">
        <f>SUM(P25:P28)-P26-P27</f>
        <v>869227</v>
      </c>
      <c r="Q29" s="181">
        <f>SUM(Q25:Q28)-Q26-Q27</f>
        <v>837311</v>
      </c>
      <c r="R29" s="181">
        <f>SUM(R25:R28)-R26-R27</f>
        <v>805968</v>
      </c>
      <c r="S29" s="181">
        <f>SUM(S25:S28)-S26-S27</f>
        <v>731345</v>
      </c>
      <c r="T29" s="181">
        <f>SUM(T25:T28)-T26-T27</f>
        <v>766217</v>
      </c>
    </row>
    <row r="30" spans="1:20" ht="13.5" customHeight="1" x14ac:dyDescent="0.2">
      <c r="A30" s="252"/>
      <c r="B30" s="235" t="s">
        <v>9</v>
      </c>
      <c r="C30" s="236"/>
      <c r="D30" s="9" t="str">
        <f t="shared" si="7"/>
        <v>29</v>
      </c>
      <c r="E30" s="163">
        <f t="shared" si="9"/>
        <v>8137</v>
      </c>
      <c r="F30" s="170">
        <f t="shared" si="10"/>
        <v>331969</v>
      </c>
      <c r="G30" s="68">
        <f t="shared" si="11"/>
        <v>224558645</v>
      </c>
      <c r="H30" s="136" t="s">
        <v>25</v>
      </c>
      <c r="I30" s="137" t="s">
        <v>25</v>
      </c>
      <c r="J30" s="137" t="s">
        <v>25</v>
      </c>
      <c r="K30" s="137" t="s">
        <v>25</v>
      </c>
      <c r="L30" s="56">
        <f>G30/$H$57</f>
        <v>7728.4775949889872</v>
      </c>
      <c r="M30" s="2">
        <v>7</v>
      </c>
    </row>
    <row r="31" spans="1:20" ht="13.5" customHeight="1" x14ac:dyDescent="0.2">
      <c r="A31" s="252"/>
      <c r="B31" s="237"/>
      <c r="C31" s="238"/>
      <c r="D31" s="7" t="str">
        <f t="shared" si="7"/>
        <v>30</v>
      </c>
      <c r="E31" s="164">
        <f t="shared" si="9"/>
        <v>8077</v>
      </c>
      <c r="F31" s="169">
        <f t="shared" si="10"/>
        <v>336763</v>
      </c>
      <c r="G31" s="62">
        <f t="shared" si="11"/>
        <v>227103007</v>
      </c>
      <c r="H31" s="138" t="s">
        <v>25</v>
      </c>
      <c r="I31" s="139" t="s">
        <v>25</v>
      </c>
      <c r="J31" s="139" t="s">
        <v>25</v>
      </c>
      <c r="K31" s="139" t="s">
        <v>25</v>
      </c>
      <c r="L31" s="52">
        <f>G31/$I$57</f>
        <v>8039.0444955752209</v>
      </c>
      <c r="M31" s="2">
        <v>7</v>
      </c>
      <c r="O31" s="2" t="s">
        <v>59</v>
      </c>
    </row>
    <row r="32" spans="1:20" ht="13.5" customHeight="1" x14ac:dyDescent="0.2">
      <c r="A32" s="252"/>
      <c r="B32" s="237"/>
      <c r="C32" s="238"/>
      <c r="D32" s="7" t="str">
        <f t="shared" si="7"/>
        <v>R1</v>
      </c>
      <c r="E32" s="164">
        <f t="shared" si="9"/>
        <v>7540</v>
      </c>
      <c r="F32" s="169">
        <f t="shared" si="10"/>
        <v>321085</v>
      </c>
      <c r="G32" s="62">
        <f t="shared" si="11"/>
        <v>216047359</v>
      </c>
      <c r="H32" s="138" t="s">
        <v>25</v>
      </c>
      <c r="I32" s="139" t="s">
        <v>25</v>
      </c>
      <c r="J32" s="139" t="s">
        <v>25</v>
      </c>
      <c r="K32" s="139" t="s">
        <v>25</v>
      </c>
      <c r="L32" s="52">
        <f>G32/$J$57</f>
        <v>7906.0035496029568</v>
      </c>
      <c r="M32" s="2">
        <v>7</v>
      </c>
      <c r="O32" s="5"/>
      <c r="P32" s="5" t="str">
        <f>P3</f>
        <v>29</v>
      </c>
      <c r="Q32" s="5" t="str">
        <f>Q3</f>
        <v>30</v>
      </c>
      <c r="R32" s="5" t="str">
        <f>R3</f>
        <v>R1</v>
      </c>
      <c r="S32" s="5" t="str">
        <f>S3</f>
        <v>2</v>
      </c>
      <c r="T32" s="5" t="str">
        <f>T3</f>
        <v>3</v>
      </c>
    </row>
    <row r="33" spans="1:20" ht="13.5" customHeight="1" x14ac:dyDescent="0.2">
      <c r="A33" s="252"/>
      <c r="B33" s="237"/>
      <c r="C33" s="238"/>
      <c r="D33" s="7" t="str">
        <f t="shared" si="7"/>
        <v>2</v>
      </c>
      <c r="E33" s="164">
        <f t="shared" si="9"/>
        <v>7122</v>
      </c>
      <c r="F33" s="169">
        <f t="shared" si="10"/>
        <v>309409</v>
      </c>
      <c r="G33" s="62">
        <f t="shared" si="11"/>
        <v>208566348</v>
      </c>
      <c r="H33" s="138" t="s">
        <v>25</v>
      </c>
      <c r="I33" s="139" t="s">
        <v>25</v>
      </c>
      <c r="J33" s="139" t="s">
        <v>25</v>
      </c>
      <c r="K33" s="139" t="s">
        <v>25</v>
      </c>
      <c r="L33" s="52">
        <f>G33/$K$57</f>
        <v>7741.309034221661</v>
      </c>
      <c r="M33" s="2">
        <v>7</v>
      </c>
      <c r="O33" s="2" t="s">
        <v>5</v>
      </c>
      <c r="P33" s="180">
        <v>4809819107</v>
      </c>
      <c r="Q33" s="180">
        <v>5083121103</v>
      </c>
      <c r="R33" s="180">
        <v>4835165467</v>
      </c>
      <c r="S33" s="180">
        <v>4833820224</v>
      </c>
      <c r="T33" s="180">
        <v>5128201653</v>
      </c>
    </row>
    <row r="34" spans="1:20" ht="13.5" customHeight="1" x14ac:dyDescent="0.2">
      <c r="A34" s="252"/>
      <c r="B34" s="239"/>
      <c r="C34" s="240"/>
      <c r="D34" s="10" t="str">
        <f t="shared" si="7"/>
        <v>3</v>
      </c>
      <c r="E34" s="165">
        <f t="shared" si="9"/>
        <v>7495</v>
      </c>
      <c r="F34" s="171">
        <f t="shared" si="10"/>
        <v>326401</v>
      </c>
      <c r="G34" s="71">
        <f t="shared" si="11"/>
        <v>219565995</v>
      </c>
      <c r="H34" s="140" t="s">
        <v>25</v>
      </c>
      <c r="I34" s="141" t="s">
        <v>25</v>
      </c>
      <c r="J34" s="141" t="s">
        <v>25</v>
      </c>
      <c r="K34" s="141" t="s">
        <v>25</v>
      </c>
      <c r="L34" s="53">
        <f>G34/$L$57</f>
        <v>8208.0745794392515</v>
      </c>
      <c r="M34" s="2">
        <v>7</v>
      </c>
      <c r="O34" s="2" t="s">
        <v>6</v>
      </c>
      <c r="P34" s="180">
        <v>5712548472</v>
      </c>
      <c r="Q34" s="180">
        <v>5564083473</v>
      </c>
      <c r="R34" s="180">
        <v>5413335969</v>
      </c>
      <c r="S34" s="180">
        <v>5082376993</v>
      </c>
      <c r="T34" s="180">
        <v>5359547437</v>
      </c>
    </row>
    <row r="35" spans="1:20" ht="13.5" customHeight="1" x14ac:dyDescent="0.2">
      <c r="A35" s="252"/>
      <c r="B35" s="241" t="s">
        <v>10</v>
      </c>
      <c r="C35" s="242"/>
      <c r="D35" s="11" t="str">
        <f t="shared" si="7"/>
        <v>29</v>
      </c>
      <c r="E35" s="72">
        <f t="shared" si="9"/>
        <v>734</v>
      </c>
      <c r="F35" s="73">
        <f t="shared" si="10"/>
        <v>5311</v>
      </c>
      <c r="G35" s="74">
        <f t="shared" si="11"/>
        <v>63442780</v>
      </c>
      <c r="H35" s="24">
        <f>E35/$H$57</f>
        <v>2.5261563876651981E-2</v>
      </c>
      <c r="I35" s="25">
        <f t="shared" ref="I35:I44" si="12">F35/E35</f>
        <v>7.2356948228882834</v>
      </c>
      <c r="J35" s="39">
        <f t="shared" ref="J35:J54" si="13">G35/E35</f>
        <v>86434.305177111717</v>
      </c>
      <c r="K35" s="39">
        <f t="shared" ref="K35:K44" si="14">G35/F35</f>
        <v>11945.543212201092</v>
      </c>
      <c r="L35" s="56">
        <f>G35/$H$57</f>
        <v>2183.4657213656387</v>
      </c>
      <c r="M35" s="2">
        <v>8</v>
      </c>
      <c r="O35" s="2" t="s">
        <v>7</v>
      </c>
      <c r="P35" s="180">
        <v>881900759</v>
      </c>
      <c r="Q35" s="180">
        <v>871001341</v>
      </c>
      <c r="R35" s="180">
        <v>851279557</v>
      </c>
      <c r="S35" s="180">
        <v>815467459</v>
      </c>
      <c r="T35" s="180">
        <v>851549757</v>
      </c>
    </row>
    <row r="36" spans="1:20" ht="13.5" customHeight="1" x14ac:dyDescent="0.2">
      <c r="A36" s="252"/>
      <c r="B36" s="237"/>
      <c r="C36" s="238"/>
      <c r="D36" s="7" t="str">
        <f t="shared" si="7"/>
        <v>30</v>
      </c>
      <c r="E36" s="60">
        <f t="shared" si="9"/>
        <v>778</v>
      </c>
      <c r="F36" s="61">
        <f t="shared" si="10"/>
        <v>5453</v>
      </c>
      <c r="G36" s="62">
        <f t="shared" si="11"/>
        <v>70425370</v>
      </c>
      <c r="H36" s="16">
        <f>E36/$I$57</f>
        <v>2.7539823008849558E-2</v>
      </c>
      <c r="I36" s="17">
        <f t="shared" si="12"/>
        <v>7.0089974293059125</v>
      </c>
      <c r="J36" s="33">
        <f t="shared" si="13"/>
        <v>90521.041131105405</v>
      </c>
      <c r="K36" s="33">
        <f t="shared" si="14"/>
        <v>12914.977076838437</v>
      </c>
      <c r="L36" s="52">
        <f>G36/$I$57</f>
        <v>2492.9334513274334</v>
      </c>
      <c r="M36" s="2">
        <v>8</v>
      </c>
      <c r="O36" s="2" t="s">
        <v>53</v>
      </c>
      <c r="P36" s="183">
        <f>SUM(P33:P35)</f>
        <v>11404268338</v>
      </c>
      <c r="Q36" s="183">
        <f>SUM(Q33:Q35)</f>
        <v>11518205917</v>
      </c>
      <c r="R36" s="183">
        <f>SUM(R33:R35)</f>
        <v>11099780993</v>
      </c>
      <c r="S36" s="183">
        <f>SUM(S33:S35)</f>
        <v>10731664676</v>
      </c>
      <c r="T36" s="183">
        <f>SUM(T33:T35)</f>
        <v>11339298847</v>
      </c>
    </row>
    <row r="37" spans="1:20" ht="13.5" customHeight="1" x14ac:dyDescent="0.2">
      <c r="A37" s="252"/>
      <c r="B37" s="237"/>
      <c r="C37" s="238"/>
      <c r="D37" s="7" t="str">
        <f t="shared" si="7"/>
        <v>R1</v>
      </c>
      <c r="E37" s="60">
        <f t="shared" si="9"/>
        <v>898</v>
      </c>
      <c r="F37" s="61">
        <f t="shared" si="10"/>
        <v>7830</v>
      </c>
      <c r="G37" s="62">
        <f t="shared" si="11"/>
        <v>110537270</v>
      </c>
      <c r="H37" s="16">
        <f>E37/$J$57</f>
        <v>3.2861272733926153E-2</v>
      </c>
      <c r="I37" s="17">
        <f t="shared" si="12"/>
        <v>8.7193763919821823</v>
      </c>
      <c r="J37" s="33">
        <f t="shared" si="13"/>
        <v>123092.72828507794</v>
      </c>
      <c r="K37" s="33">
        <f t="shared" si="14"/>
        <v>14117.148148148148</v>
      </c>
      <c r="L37" s="52">
        <f>G37/$J$57</f>
        <v>4044.9837157390125</v>
      </c>
      <c r="M37" s="2">
        <v>8</v>
      </c>
      <c r="O37" s="2" t="s">
        <v>8</v>
      </c>
      <c r="P37" s="180">
        <v>2622749598</v>
      </c>
      <c r="Q37" s="180">
        <v>2500868117</v>
      </c>
      <c r="R37" s="180">
        <v>2589316136</v>
      </c>
      <c r="S37" s="180">
        <v>2452963603</v>
      </c>
      <c r="T37" s="180">
        <v>2506321270</v>
      </c>
    </row>
    <row r="38" spans="1:20" ht="13.5" customHeight="1" x14ac:dyDescent="0.2">
      <c r="A38" s="252"/>
      <c r="B38" s="237"/>
      <c r="C38" s="238"/>
      <c r="D38" s="7" t="str">
        <f t="shared" si="7"/>
        <v>2</v>
      </c>
      <c r="E38" s="60">
        <f t="shared" si="9"/>
        <v>896</v>
      </c>
      <c r="F38" s="61">
        <f t="shared" si="10"/>
        <v>8295</v>
      </c>
      <c r="G38" s="62">
        <f t="shared" si="11"/>
        <v>112097630</v>
      </c>
      <c r="H38" s="16">
        <f>E38/$K$57</f>
        <v>3.3256625343330119E-2</v>
      </c>
      <c r="I38" s="17">
        <f t="shared" si="12"/>
        <v>9.2578125</v>
      </c>
      <c r="J38" s="33">
        <f t="shared" si="13"/>
        <v>125108.96205357143</v>
      </c>
      <c r="K38" s="33">
        <f t="shared" si="14"/>
        <v>13513.879445449065</v>
      </c>
      <c r="L38" s="52">
        <f>G38/$K$57</f>
        <v>4160.7018781085299</v>
      </c>
      <c r="M38" s="2">
        <v>8</v>
      </c>
      <c r="O38" s="2" t="s">
        <v>54</v>
      </c>
      <c r="P38" s="180">
        <v>224558645</v>
      </c>
      <c r="Q38" s="180">
        <v>227103007</v>
      </c>
      <c r="R38" s="180">
        <v>216047359</v>
      </c>
      <c r="S38" s="180">
        <v>208566348</v>
      </c>
      <c r="T38" s="180">
        <v>219565995</v>
      </c>
    </row>
    <row r="39" spans="1:20" ht="13.5" customHeight="1" x14ac:dyDescent="0.2">
      <c r="A39" s="252"/>
      <c r="B39" s="243"/>
      <c r="C39" s="244"/>
      <c r="D39" s="8" t="str">
        <f t="shared" si="7"/>
        <v>3</v>
      </c>
      <c r="E39" s="63">
        <f t="shared" si="9"/>
        <v>1111</v>
      </c>
      <c r="F39" s="64">
        <f t="shared" si="10"/>
        <v>9996</v>
      </c>
      <c r="G39" s="65">
        <f t="shared" si="11"/>
        <v>133363770</v>
      </c>
      <c r="H39" s="18">
        <f>E39/$L$57</f>
        <v>4.1532710280373829E-2</v>
      </c>
      <c r="I39" s="19">
        <f t="shared" si="12"/>
        <v>8.9972997299729975</v>
      </c>
      <c r="J39" s="36">
        <f t="shared" si="13"/>
        <v>120039.39693969396</v>
      </c>
      <c r="K39" s="36">
        <f t="shared" si="14"/>
        <v>13341.713685474189</v>
      </c>
      <c r="L39" s="53">
        <f>G39/$L$57</f>
        <v>4985.5614953271024</v>
      </c>
      <c r="M39" s="2">
        <v>8</v>
      </c>
      <c r="O39" s="2" t="s">
        <v>10</v>
      </c>
      <c r="P39" s="180">
        <v>63442780</v>
      </c>
      <c r="Q39" s="180">
        <v>70425370</v>
      </c>
      <c r="R39" s="180">
        <v>110537270</v>
      </c>
      <c r="S39" s="180">
        <v>112097630</v>
      </c>
      <c r="T39" s="180">
        <v>133363770</v>
      </c>
    </row>
    <row r="40" spans="1:20" ht="13.5" customHeight="1" x14ac:dyDescent="0.2">
      <c r="A40" s="252"/>
      <c r="B40" s="245" t="s">
        <v>13</v>
      </c>
      <c r="C40" s="246"/>
      <c r="D40" s="9" t="str">
        <f t="shared" si="7"/>
        <v>29</v>
      </c>
      <c r="E40" s="38">
        <f>E20+E25+E35</f>
        <v>674388</v>
      </c>
      <c r="F40" s="39">
        <f>F20+F35</f>
        <v>869227</v>
      </c>
      <c r="G40" s="40">
        <f>G20+G25+G30+G35</f>
        <v>14315019361</v>
      </c>
      <c r="H40" s="24">
        <f>E40/$H$57</f>
        <v>23.209939427312776</v>
      </c>
      <c r="I40" s="25">
        <f t="shared" si="12"/>
        <v>1.2889123175382717</v>
      </c>
      <c r="J40" s="39">
        <f t="shared" si="13"/>
        <v>21226.681615034668</v>
      </c>
      <c r="K40" s="39">
        <f t="shared" si="14"/>
        <v>16468.677757363726</v>
      </c>
      <c r="L40" s="56">
        <f>G40/$H$57</f>
        <v>492669.99452780839</v>
      </c>
      <c r="O40" s="2" t="s">
        <v>15</v>
      </c>
      <c r="P40" s="181">
        <f>SUM(P36:P39)</f>
        <v>14315019361</v>
      </c>
      <c r="Q40" s="181">
        <f>SUM(Q36:Q39)</f>
        <v>14316602411</v>
      </c>
      <c r="R40" s="181">
        <f>SUM(R36:R39)</f>
        <v>14015681758</v>
      </c>
      <c r="S40" s="181">
        <f>SUM(S36:S39)</f>
        <v>13505292257</v>
      </c>
      <c r="T40" s="181">
        <f>SUM(T36:T39)</f>
        <v>14198549882</v>
      </c>
    </row>
    <row r="41" spans="1:20" ht="13.5" customHeight="1" x14ac:dyDescent="0.2">
      <c r="A41" s="252"/>
      <c r="B41" s="247"/>
      <c r="C41" s="248"/>
      <c r="D41" s="7" t="str">
        <f t="shared" si="7"/>
        <v>30</v>
      </c>
      <c r="E41" s="32">
        <f>E21+E26+E36</f>
        <v>658915</v>
      </c>
      <c r="F41" s="33">
        <f>F21+F36</f>
        <v>837311</v>
      </c>
      <c r="G41" s="34">
        <f>G21+G26+G31+G36</f>
        <v>14316602411</v>
      </c>
      <c r="H41" s="16">
        <f>E41/$I$57</f>
        <v>23.324424778761063</v>
      </c>
      <c r="I41" s="17">
        <f t="shared" si="12"/>
        <v>1.2707420532238605</v>
      </c>
      <c r="J41" s="33">
        <f t="shared" si="13"/>
        <v>21727.540594765636</v>
      </c>
      <c r="K41" s="33">
        <f t="shared" si="14"/>
        <v>17098.309243518837</v>
      </c>
      <c r="L41" s="52">
        <f>G41/$I$57</f>
        <v>506782.38623008848</v>
      </c>
    </row>
    <row r="42" spans="1:20" ht="13.5" customHeight="1" x14ac:dyDescent="0.2">
      <c r="A42" s="252"/>
      <c r="B42" s="247"/>
      <c r="C42" s="248"/>
      <c r="D42" s="7" t="str">
        <f t="shared" si="7"/>
        <v>R1</v>
      </c>
      <c r="E42" s="32">
        <f>E22+E27+E37</f>
        <v>643824</v>
      </c>
      <c r="F42" s="33">
        <f>F22+F37</f>
        <v>805968</v>
      </c>
      <c r="G42" s="34">
        <f>G22+G27+G32+G37</f>
        <v>14015681758</v>
      </c>
      <c r="H42" s="16">
        <f>E42/$J$57</f>
        <v>23.55999560873861</v>
      </c>
      <c r="I42" s="17">
        <f t="shared" si="12"/>
        <v>1.2518452247819281</v>
      </c>
      <c r="J42" s="33">
        <f t="shared" si="13"/>
        <v>21769.430400233603</v>
      </c>
      <c r="K42" s="33">
        <f t="shared" si="14"/>
        <v>17389.873739404047</v>
      </c>
      <c r="L42" s="52">
        <f>G42/$J$57</f>
        <v>512887.68463424454</v>
      </c>
    </row>
    <row r="43" spans="1:20" ht="13.5" customHeight="1" x14ac:dyDescent="0.2">
      <c r="A43" s="252"/>
      <c r="B43" s="247"/>
      <c r="C43" s="248"/>
      <c r="D43" s="7" t="str">
        <f t="shared" si="7"/>
        <v>2</v>
      </c>
      <c r="E43" s="32">
        <f>E23+E28+E38</f>
        <v>601255</v>
      </c>
      <c r="F43" s="33">
        <f>F23+F38</f>
        <v>731345</v>
      </c>
      <c r="G43" s="34">
        <f>G23+G28+G33+G38</f>
        <v>13505292257</v>
      </c>
      <c r="H43" s="16">
        <f>E43/$K$57</f>
        <v>22.316643159379407</v>
      </c>
      <c r="I43" s="17">
        <f t="shared" si="12"/>
        <v>1.2163641050802072</v>
      </c>
      <c r="J43" s="33">
        <f t="shared" si="13"/>
        <v>22461.837751037412</v>
      </c>
      <c r="K43" s="33">
        <f t="shared" si="14"/>
        <v>18466.376685422063</v>
      </c>
      <c r="L43" s="52">
        <f>G43/$K$57</f>
        <v>501272.81779377925</v>
      </c>
      <c r="N43" s="1" t="s">
        <v>65</v>
      </c>
      <c r="O43" s="1"/>
      <c r="P43" s="3"/>
      <c r="Q43" s="3"/>
      <c r="R43" s="3"/>
      <c r="S43" s="3"/>
      <c r="T43" s="3"/>
    </row>
    <row r="44" spans="1:20" ht="13.5" customHeight="1" thickBot="1" x14ac:dyDescent="0.25">
      <c r="A44" s="253"/>
      <c r="B44" s="249"/>
      <c r="C44" s="250"/>
      <c r="D44" s="12" t="str">
        <f t="shared" si="7"/>
        <v>3</v>
      </c>
      <c r="E44" s="47">
        <f>E24+E29+E39</f>
        <v>629431</v>
      </c>
      <c r="F44" s="48">
        <f>F24+F39</f>
        <v>766217</v>
      </c>
      <c r="G44" s="49">
        <f>G24+G29+G34+G39</f>
        <v>14198549882</v>
      </c>
      <c r="H44" s="20">
        <f>E44/$L$57</f>
        <v>23.530130841121494</v>
      </c>
      <c r="I44" s="21">
        <f t="shared" si="12"/>
        <v>1.2173169100346186</v>
      </c>
      <c r="J44" s="48">
        <f t="shared" si="13"/>
        <v>22557.754355918281</v>
      </c>
      <c r="K44" s="48">
        <f t="shared" si="14"/>
        <v>18530.716340149069</v>
      </c>
      <c r="L44" s="54">
        <f>G44/$L$57</f>
        <v>530786.91147663549</v>
      </c>
      <c r="N44" s="1" t="s">
        <v>72</v>
      </c>
      <c r="O44" s="1"/>
      <c r="P44" s="1"/>
      <c r="Q44" s="1"/>
      <c r="R44" s="1"/>
      <c r="S44" s="1"/>
      <c r="T44" s="1"/>
    </row>
    <row r="45" spans="1:20" ht="13.5" customHeight="1" x14ac:dyDescent="0.2">
      <c r="A45" s="265" t="s">
        <v>14</v>
      </c>
      <c r="B45" s="266"/>
      <c r="C45" s="267"/>
      <c r="D45" s="6" t="str">
        <f t="shared" si="7"/>
        <v>29</v>
      </c>
      <c r="E45" s="57">
        <f>HLOOKUP($D45,$P$46:$T$50,5,FALSE)</f>
        <v>13059</v>
      </c>
      <c r="F45" s="137" t="s">
        <v>25</v>
      </c>
      <c r="G45" s="59">
        <f>HLOOKUP($D45,$P$53:$T$57,5,FALSE)</f>
        <v>131122267</v>
      </c>
      <c r="H45" s="22">
        <f>E45/$H$57</f>
        <v>0.44944245594713655</v>
      </c>
      <c r="I45" s="137" t="s">
        <v>25</v>
      </c>
      <c r="J45" s="30">
        <f t="shared" si="13"/>
        <v>10040.758633892336</v>
      </c>
      <c r="K45" s="137" t="s">
        <v>25</v>
      </c>
      <c r="L45" s="55">
        <f>G45/$H$57</f>
        <v>4512.7432199889872</v>
      </c>
      <c r="O45" s="1" t="s">
        <v>57</v>
      </c>
      <c r="P45" s="1"/>
      <c r="Q45" s="1"/>
      <c r="R45" s="1"/>
      <c r="S45" s="1"/>
      <c r="T45" s="1"/>
    </row>
    <row r="46" spans="1:20" ht="13.5" customHeight="1" x14ac:dyDescent="0.2">
      <c r="A46" s="268"/>
      <c r="B46" s="247"/>
      <c r="C46" s="248"/>
      <c r="D46" s="7" t="str">
        <f t="shared" si="7"/>
        <v>30</v>
      </c>
      <c r="E46" s="60">
        <f>HLOOKUP($D46,$P$46:$T$50,5,FALSE)</f>
        <v>12030</v>
      </c>
      <c r="F46" s="139" t="s">
        <v>25</v>
      </c>
      <c r="G46" s="62">
        <f>HLOOKUP($D46,$P$53:$T$57,5,FALSE)</f>
        <v>121849786</v>
      </c>
      <c r="H46" s="16">
        <f>E46/$I$57</f>
        <v>0.42584070796460177</v>
      </c>
      <c r="I46" s="139" t="s">
        <v>25</v>
      </c>
      <c r="J46" s="33">
        <f t="shared" si="13"/>
        <v>10128.826766417291</v>
      </c>
      <c r="K46" s="139" t="s">
        <v>25</v>
      </c>
      <c r="L46" s="52">
        <f>G46/$I$57</f>
        <v>4313.2667610619465</v>
      </c>
      <c r="O46" s="5"/>
      <c r="P46" s="5" t="str">
        <f>P3</f>
        <v>29</v>
      </c>
      <c r="Q46" s="5" t="str">
        <f>Q3</f>
        <v>30</v>
      </c>
      <c r="R46" s="5" t="str">
        <f>R3</f>
        <v>R1</v>
      </c>
      <c r="S46" s="5" t="str">
        <f>S3</f>
        <v>2</v>
      </c>
      <c r="T46" s="5" t="str">
        <f>T3</f>
        <v>3</v>
      </c>
    </row>
    <row r="47" spans="1:20" ht="13.5" customHeight="1" x14ac:dyDescent="0.2">
      <c r="A47" s="268"/>
      <c r="B47" s="247"/>
      <c r="C47" s="248"/>
      <c r="D47" s="7" t="str">
        <f t="shared" si="7"/>
        <v>R1</v>
      </c>
      <c r="E47" s="60">
        <f>HLOOKUP($D47,$P$46:$T$50,5,FALSE)</f>
        <v>11726</v>
      </c>
      <c r="F47" s="139" t="s">
        <v>25</v>
      </c>
      <c r="G47" s="62">
        <f>HLOOKUP($D47,$P$53:$T$57,5,FALSE)</f>
        <v>112311333</v>
      </c>
      <c r="H47" s="16">
        <f>E47/$J$57</f>
        <v>0.42909942547663482</v>
      </c>
      <c r="I47" s="139" t="s">
        <v>25</v>
      </c>
      <c r="J47" s="33">
        <f t="shared" si="13"/>
        <v>9577.9748422309403</v>
      </c>
      <c r="K47" s="139" t="s">
        <v>25</v>
      </c>
      <c r="L47" s="52">
        <f>G47/$J$57</f>
        <v>4109.9035020309584</v>
      </c>
      <c r="N47" s="2" t="s">
        <v>67</v>
      </c>
      <c r="O47" s="2" t="s">
        <v>66</v>
      </c>
      <c r="P47" s="180">
        <v>10</v>
      </c>
      <c r="Q47" s="180">
        <v>0</v>
      </c>
      <c r="R47" s="180">
        <v>3</v>
      </c>
      <c r="S47" s="180">
        <v>4</v>
      </c>
      <c r="T47" s="180">
        <v>21</v>
      </c>
    </row>
    <row r="48" spans="1:20" ht="13.5" customHeight="1" x14ac:dyDescent="0.2">
      <c r="A48" s="268"/>
      <c r="B48" s="247"/>
      <c r="C48" s="248"/>
      <c r="D48" s="7" t="str">
        <f t="shared" si="7"/>
        <v>2</v>
      </c>
      <c r="E48" s="60">
        <f>HLOOKUP($D48,$P$46:$T$50,5,FALSE)</f>
        <v>9686</v>
      </c>
      <c r="F48" s="139" t="s">
        <v>25</v>
      </c>
      <c r="G48" s="62">
        <f>HLOOKUP($D48,$P$53:$T$57,5,FALSE)</f>
        <v>97340291</v>
      </c>
      <c r="H48" s="16">
        <f>E48/$K$57</f>
        <v>0.35951302798604412</v>
      </c>
      <c r="I48" s="139" t="s">
        <v>25</v>
      </c>
      <c r="J48" s="33">
        <f t="shared" si="13"/>
        <v>10049.586103654759</v>
      </c>
      <c r="K48" s="139" t="s">
        <v>25</v>
      </c>
      <c r="L48" s="52">
        <f>G48/$K$57</f>
        <v>3612.9571301313936</v>
      </c>
      <c r="O48" s="2" t="s">
        <v>64</v>
      </c>
      <c r="P48" s="186">
        <v>13049</v>
      </c>
      <c r="Q48" s="186">
        <v>12030</v>
      </c>
      <c r="R48" s="186">
        <v>11723</v>
      </c>
      <c r="S48" s="186">
        <v>9682</v>
      </c>
      <c r="T48" s="186">
        <v>9789</v>
      </c>
    </row>
    <row r="49" spans="1:20" ht="13.5" customHeight="1" thickBot="1" x14ac:dyDescent="0.25">
      <c r="A49" s="269"/>
      <c r="B49" s="249"/>
      <c r="C49" s="250"/>
      <c r="D49" s="12" t="str">
        <f t="shared" si="7"/>
        <v>3</v>
      </c>
      <c r="E49" s="75">
        <f>HLOOKUP($D49,$P$46:$T$50,5,FALSE)</f>
        <v>9810</v>
      </c>
      <c r="F49" s="142" t="s">
        <v>25</v>
      </c>
      <c r="G49" s="71">
        <f>HLOOKUP($D49,$P$53:$T$57,5,FALSE)</f>
        <v>102788554</v>
      </c>
      <c r="H49" s="143">
        <f>E49/$L$57</f>
        <v>0.36672897196261683</v>
      </c>
      <c r="I49" s="142" t="s">
        <v>25</v>
      </c>
      <c r="J49" s="42">
        <f t="shared" si="13"/>
        <v>10477.93618756371</v>
      </c>
      <c r="K49" s="142" t="s">
        <v>25</v>
      </c>
      <c r="L49" s="54">
        <f>G49/$L$57</f>
        <v>3842.5627663551404</v>
      </c>
      <c r="O49" s="2" t="s">
        <v>68</v>
      </c>
      <c r="P49" s="180">
        <v>0</v>
      </c>
      <c r="Q49" s="180">
        <v>0</v>
      </c>
      <c r="R49" s="180">
        <v>0</v>
      </c>
      <c r="S49" s="180">
        <v>0</v>
      </c>
      <c r="T49" s="180">
        <v>0</v>
      </c>
    </row>
    <row r="50" spans="1:20" ht="13.5" customHeight="1" x14ac:dyDescent="0.2">
      <c r="A50" s="270" t="s">
        <v>15</v>
      </c>
      <c r="B50" s="271"/>
      <c r="C50" s="272"/>
      <c r="D50" s="6" t="str">
        <f t="shared" si="7"/>
        <v>29</v>
      </c>
      <c r="E50" s="29">
        <f t="shared" ref="E50:G54" si="15">E40+E45</f>
        <v>687447</v>
      </c>
      <c r="F50" s="144" t="s">
        <v>25</v>
      </c>
      <c r="G50" s="31">
        <f t="shared" si="15"/>
        <v>14446141628</v>
      </c>
      <c r="H50" s="22">
        <f>E50/$H$57</f>
        <v>23.659381883259911</v>
      </c>
      <c r="I50" s="144" t="s">
        <v>25</v>
      </c>
      <c r="J50" s="30">
        <f t="shared" si="13"/>
        <v>21014.189643710713</v>
      </c>
      <c r="K50" s="144" t="s">
        <v>25</v>
      </c>
      <c r="L50" s="55">
        <f>G50/$H$57</f>
        <v>497182.73774779734</v>
      </c>
      <c r="N50" s="2" t="s">
        <v>69</v>
      </c>
      <c r="P50" s="181">
        <f>SUM(P47:P49)</f>
        <v>13059</v>
      </c>
      <c r="Q50" s="181">
        <f>SUM(Q47:Q49)</f>
        <v>12030</v>
      </c>
      <c r="R50" s="181">
        <f>SUM(R47:R49)</f>
        <v>11726</v>
      </c>
      <c r="S50" s="181">
        <f>SUM(S47:S49)</f>
        <v>9686</v>
      </c>
      <c r="T50" s="181">
        <f>SUM(T47:T49)</f>
        <v>9810</v>
      </c>
    </row>
    <row r="51" spans="1:20" ht="13.5" customHeight="1" x14ac:dyDescent="0.2">
      <c r="A51" s="273"/>
      <c r="B51" s="274"/>
      <c r="C51" s="275"/>
      <c r="D51" s="7" t="str">
        <f t="shared" si="7"/>
        <v>30</v>
      </c>
      <c r="E51" s="32">
        <f t="shared" si="15"/>
        <v>670945</v>
      </c>
      <c r="F51" s="139" t="s">
        <v>25</v>
      </c>
      <c r="G51" s="34">
        <f t="shared" si="15"/>
        <v>14438452197</v>
      </c>
      <c r="H51" s="16">
        <f>E51/$I$57</f>
        <v>23.750265486725663</v>
      </c>
      <c r="I51" s="139" t="s">
        <v>25</v>
      </c>
      <c r="J51" s="33">
        <f t="shared" si="13"/>
        <v>21519.576413864026</v>
      </c>
      <c r="K51" s="139" t="s">
        <v>25</v>
      </c>
      <c r="L51" s="52">
        <f>G51/$I$57</f>
        <v>511095.65299115045</v>
      </c>
    </row>
    <row r="52" spans="1:20" ht="13.5" customHeight="1" x14ac:dyDescent="0.2">
      <c r="A52" s="273"/>
      <c r="B52" s="274"/>
      <c r="C52" s="275"/>
      <c r="D52" s="7" t="str">
        <f t="shared" si="7"/>
        <v>R1</v>
      </c>
      <c r="E52" s="32">
        <f t="shared" si="15"/>
        <v>655550</v>
      </c>
      <c r="F52" s="139" t="s">
        <v>25</v>
      </c>
      <c r="G52" s="34">
        <f t="shared" si="15"/>
        <v>14127993091</v>
      </c>
      <c r="H52" s="16">
        <f>E52/$J$57</f>
        <v>23.989095034215246</v>
      </c>
      <c r="I52" s="139" t="s">
        <v>25</v>
      </c>
      <c r="J52" s="33">
        <f t="shared" si="13"/>
        <v>21551.358540157122</v>
      </c>
      <c r="K52" s="139" t="s">
        <v>25</v>
      </c>
      <c r="L52" s="52">
        <f>G52/$J$57</f>
        <v>516997.58813627547</v>
      </c>
      <c r="O52" s="1" t="s">
        <v>59</v>
      </c>
      <c r="P52" s="1"/>
      <c r="Q52" s="1"/>
      <c r="R52" s="1"/>
      <c r="S52" s="1"/>
      <c r="T52" s="1"/>
    </row>
    <row r="53" spans="1:20" ht="12" x14ac:dyDescent="0.2">
      <c r="A53" s="273"/>
      <c r="B53" s="274"/>
      <c r="C53" s="275"/>
      <c r="D53" s="7" t="str">
        <f t="shared" si="7"/>
        <v>2</v>
      </c>
      <c r="E53" s="32">
        <f t="shared" si="15"/>
        <v>610941</v>
      </c>
      <c r="F53" s="139" t="s">
        <v>25</v>
      </c>
      <c r="G53" s="34">
        <f t="shared" si="15"/>
        <v>13602632548</v>
      </c>
      <c r="H53" s="16">
        <f>E53/$K$57</f>
        <v>22.67615618736545</v>
      </c>
      <c r="I53" s="139" t="s">
        <v>25</v>
      </c>
      <c r="J53" s="33">
        <f t="shared" si="13"/>
        <v>22265.051040935214</v>
      </c>
      <c r="K53" s="139" t="s">
        <v>25</v>
      </c>
      <c r="L53" s="52">
        <f>G53/$K$57</f>
        <v>504885.77492391062</v>
      </c>
      <c r="O53" s="5"/>
      <c r="P53" s="5" t="str">
        <f>P10</f>
        <v>29</v>
      </c>
      <c r="Q53" s="5" t="str">
        <f>Q10</f>
        <v>30</v>
      </c>
      <c r="R53" s="5" t="str">
        <f>R10</f>
        <v>R1</v>
      </c>
      <c r="S53" s="5" t="str">
        <f>S10</f>
        <v>2</v>
      </c>
      <c r="T53" s="5" t="str">
        <f>T10</f>
        <v>3</v>
      </c>
    </row>
    <row r="54" spans="1:20" ht="12.5" thickBot="1" x14ac:dyDescent="0.25">
      <c r="A54" s="276"/>
      <c r="B54" s="277"/>
      <c r="C54" s="278"/>
      <c r="D54" s="12" t="str">
        <f t="shared" si="7"/>
        <v>3</v>
      </c>
      <c r="E54" s="47">
        <f t="shared" si="15"/>
        <v>639241</v>
      </c>
      <c r="F54" s="145" t="s">
        <v>25</v>
      </c>
      <c r="G54" s="49">
        <f t="shared" si="15"/>
        <v>14301338436</v>
      </c>
      <c r="H54" s="20">
        <f>E54/$L$57</f>
        <v>23.896859813084113</v>
      </c>
      <c r="I54" s="145" t="s">
        <v>25</v>
      </c>
      <c r="J54" s="48">
        <f t="shared" si="13"/>
        <v>22372.373542998648</v>
      </c>
      <c r="K54" s="145" t="s">
        <v>25</v>
      </c>
      <c r="L54" s="54">
        <f>G54/$L$57</f>
        <v>534629.4742429906</v>
      </c>
      <c r="N54" s="2" t="s">
        <v>67</v>
      </c>
      <c r="O54" s="2" t="s">
        <v>66</v>
      </c>
      <c r="P54" s="187" t="s">
        <v>25</v>
      </c>
      <c r="Q54" s="187" t="s">
        <v>25</v>
      </c>
      <c r="R54" s="187" t="s">
        <v>25</v>
      </c>
      <c r="S54" s="187" t="s">
        <v>25</v>
      </c>
      <c r="T54" s="187" t="s">
        <v>26</v>
      </c>
    </row>
    <row r="55" spans="1:20" ht="12" x14ac:dyDescent="0.2">
      <c r="O55" s="2" t="s">
        <v>53</v>
      </c>
      <c r="P55" s="186">
        <v>131122267</v>
      </c>
      <c r="Q55" s="186">
        <v>121849786</v>
      </c>
      <c r="R55" s="186">
        <v>112311333</v>
      </c>
      <c r="S55" s="186">
        <v>97340291</v>
      </c>
      <c r="T55" s="186">
        <v>102788554</v>
      </c>
    </row>
    <row r="56" spans="1:20" ht="12" x14ac:dyDescent="0.2">
      <c r="A56" s="279" t="s">
        <v>37</v>
      </c>
      <c r="B56" s="280"/>
      <c r="C56" s="280"/>
      <c r="D56" s="280"/>
      <c r="E56" s="280"/>
      <c r="F56" s="280"/>
      <c r="G56" s="281"/>
      <c r="H56" s="223" t="str">
        <f>P2</f>
        <v>H29</v>
      </c>
      <c r="I56" s="223" t="str">
        <f>Q2</f>
        <v>H30</v>
      </c>
      <c r="J56" s="223" t="str">
        <f>R2</f>
        <v>R1</v>
      </c>
      <c r="K56" s="223">
        <f>S2</f>
        <v>2</v>
      </c>
      <c r="L56" s="223">
        <f>T2</f>
        <v>3</v>
      </c>
      <c r="O56" s="2" t="s">
        <v>68</v>
      </c>
      <c r="P56" s="180">
        <v>0</v>
      </c>
      <c r="Q56" s="180">
        <v>0</v>
      </c>
      <c r="R56" s="180">
        <v>0</v>
      </c>
      <c r="S56" s="180">
        <v>0</v>
      </c>
      <c r="T56" s="180">
        <v>0</v>
      </c>
    </row>
    <row r="57" spans="1:20" ht="12" x14ac:dyDescent="0.2">
      <c r="A57" s="282"/>
      <c r="B57" s="283"/>
      <c r="C57" s="283"/>
      <c r="D57" s="283"/>
      <c r="E57" s="283"/>
      <c r="F57" s="283"/>
      <c r="G57" s="284"/>
      <c r="H57" s="156">
        <f>HLOOKUP(H56,$P$2:$T$4,3,FALSE)</f>
        <v>29056</v>
      </c>
      <c r="I57" s="156">
        <f>HLOOKUP(I56,$P$2:$T$4,3,FALSE)</f>
        <v>28250</v>
      </c>
      <c r="J57" s="156">
        <f>HLOOKUP(J56,$P$2:$T$4,3,FALSE)</f>
        <v>27327</v>
      </c>
      <c r="K57" s="156">
        <f>HLOOKUP(K56,$P$2:$T$4,3,FALSE)</f>
        <v>26942</v>
      </c>
      <c r="L57" s="156">
        <f>HLOOKUP(L56,$P$2:$T$4,3,FALSE)</f>
        <v>26750</v>
      </c>
      <c r="N57" s="2" t="s">
        <v>69</v>
      </c>
      <c r="P57" s="181">
        <f>SUM(P55:P56)</f>
        <v>131122267</v>
      </c>
      <c r="Q57" s="181">
        <f>SUM(Q55:Q56)</f>
        <v>121849786</v>
      </c>
      <c r="R57" s="181">
        <f>SUM(R55:R56)</f>
        <v>112311333</v>
      </c>
      <c r="S57" s="181">
        <f>SUM(S55:S56)</f>
        <v>97340291</v>
      </c>
      <c r="T57" s="181">
        <f>SUM(T55:T56)</f>
        <v>102788554</v>
      </c>
    </row>
    <row r="58" spans="1:20" ht="12" x14ac:dyDescent="0.2">
      <c r="A58" s="2" t="s">
        <v>33</v>
      </c>
    </row>
    <row r="59" spans="1:20" ht="12" x14ac:dyDescent="0.2">
      <c r="A59" s="2" t="s">
        <v>29</v>
      </c>
    </row>
    <row r="60" spans="1:20" ht="12" x14ac:dyDescent="0.2"/>
  </sheetData>
  <mergeCells count="15">
    <mergeCell ref="A45:C49"/>
    <mergeCell ref="A50:C54"/>
    <mergeCell ref="A56:G57"/>
    <mergeCell ref="A4:C4"/>
    <mergeCell ref="N4:O4"/>
    <mergeCell ref="A5:A44"/>
    <mergeCell ref="B5:B24"/>
    <mergeCell ref="C5:C9"/>
    <mergeCell ref="C10:C14"/>
    <mergeCell ref="C15:C19"/>
    <mergeCell ref="C20:C24"/>
    <mergeCell ref="B25:C29"/>
    <mergeCell ref="B30:C34"/>
    <mergeCell ref="B35:C39"/>
    <mergeCell ref="B40:C44"/>
  </mergeCells>
  <phoneticPr fontId="2"/>
  <printOptions horizontalCentered="1"/>
  <pageMargins left="0.59055118110236227" right="0.59055118110236227" top="0.59055118110236227" bottom="0.31496062992125984" header="0" footer="0"/>
  <pageSetup paperSize="9" firstPageNumber="20" orientation="portrait" useFirstPageNumber="1" r:id="rId1"/>
  <headerFooter alignWithMargins="0">
    <oddFooter>&amp;C&amp;"ＭＳ 明朝,標準"&amp;12－ &amp;P 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"/>
  <sheetViews>
    <sheetView zoomScaleNormal="100" zoomScaleSheetLayoutView="100" workbookViewId="0"/>
  </sheetViews>
  <sheetFormatPr defaultColWidth="9" defaultRowHeight="33" customHeight="1" x14ac:dyDescent="0.2"/>
  <cols>
    <col min="1" max="3" width="2.25" style="2" customWidth="1"/>
    <col min="4" max="4" width="2.58203125" style="2" customWidth="1"/>
    <col min="5" max="5" width="9.33203125" style="2" customWidth="1"/>
    <col min="6" max="6" width="9.83203125" style="2" customWidth="1"/>
    <col min="7" max="7" width="13.58203125" style="2" customWidth="1"/>
    <col min="8" max="12" width="7.83203125" style="2" customWidth="1"/>
    <col min="13" max="16384" width="9" style="2"/>
  </cols>
  <sheetData>
    <row r="1" spans="1:14" s="3" customFormat="1" ht="36" customHeight="1" x14ac:dyDescent="0.2">
      <c r="A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s="1" customFormat="1" ht="20.25" customHeight="1" x14ac:dyDescent="0.2"/>
    <row r="3" spans="1:14" s="1" customFormat="1" ht="20.25" customHeight="1" thickBot="1" x14ac:dyDescent="0.25">
      <c r="A3" s="1" t="s">
        <v>19</v>
      </c>
      <c r="L3" s="159"/>
    </row>
    <row r="4" spans="1:14" s="5" customFormat="1" ht="25.5" thickBot="1" x14ac:dyDescent="0.25">
      <c r="A4" s="232"/>
      <c r="B4" s="233"/>
      <c r="C4" s="233"/>
      <c r="D4" s="15" t="s">
        <v>0</v>
      </c>
      <c r="E4" s="13" t="s">
        <v>46</v>
      </c>
      <c r="F4" s="13" t="s">
        <v>44</v>
      </c>
      <c r="G4" s="178" t="s">
        <v>45</v>
      </c>
      <c r="H4" s="179" t="s">
        <v>3</v>
      </c>
      <c r="I4" s="13" t="s">
        <v>43</v>
      </c>
      <c r="J4" s="13" t="s">
        <v>42</v>
      </c>
      <c r="K4" s="13" t="s">
        <v>41</v>
      </c>
      <c r="L4" s="14" t="s">
        <v>40</v>
      </c>
    </row>
    <row r="5" spans="1:14" ht="13.5" customHeight="1" x14ac:dyDescent="0.2">
      <c r="A5" s="251" t="s">
        <v>11</v>
      </c>
      <c r="B5" s="259" t="s">
        <v>4</v>
      </c>
      <c r="C5" s="264" t="s">
        <v>5</v>
      </c>
      <c r="D5" s="6" t="str">
        <f>'04(03実績)6(1)1'!D5</f>
        <v>29</v>
      </c>
      <c r="E5" s="57">
        <f>'04(03実績)6(1)1'!E5-'04(03実績)6(1)2'!E5</f>
        <v>5802</v>
      </c>
      <c r="F5" s="58">
        <f>'04(03実績)6(1)1'!F5-'04(03実績)6(1)2'!F5</f>
        <v>106306</v>
      </c>
      <c r="G5" s="59">
        <f>'04(03実績)6(1)1'!G5-'04(03実績)6(1)2'!G5</f>
        <v>2958294371</v>
      </c>
      <c r="H5" s="22">
        <f>E5/$H$57</f>
        <v>0.17476956443159228</v>
      </c>
      <c r="I5" s="23">
        <f t="shared" ref="I5:I24" si="0">F5/E5</f>
        <v>18.322302654257154</v>
      </c>
      <c r="J5" s="30">
        <f t="shared" ref="J5:J29" si="1">G5/E5</f>
        <v>509874.93467769737</v>
      </c>
      <c r="K5" s="30">
        <f t="shared" ref="K5:K24" si="2">G5/F5</f>
        <v>27828.103503094841</v>
      </c>
      <c r="L5" s="55">
        <f>G5/$H$57</f>
        <v>89110.620248207721</v>
      </c>
    </row>
    <row r="6" spans="1:14" ht="13.5" customHeight="1" x14ac:dyDescent="0.2">
      <c r="A6" s="252"/>
      <c r="B6" s="260"/>
      <c r="C6" s="255"/>
      <c r="D6" s="7" t="str">
        <f>'04(03実績)6(1)1'!D6</f>
        <v>30</v>
      </c>
      <c r="E6" s="60">
        <f>'04(03実績)6(1)1'!E6-'04(03実績)6(1)2'!E6</f>
        <v>5743</v>
      </c>
      <c r="F6" s="61">
        <f>'04(03実績)6(1)1'!F6-'04(03実績)6(1)2'!F6</f>
        <v>107803</v>
      </c>
      <c r="G6" s="62">
        <f>'04(03実績)6(1)1'!G6-'04(03実績)6(1)2'!G6</f>
        <v>3030860255</v>
      </c>
      <c r="H6" s="16">
        <f>E6/$I$57</f>
        <v>0.18126440046712747</v>
      </c>
      <c r="I6" s="17">
        <f t="shared" si="0"/>
        <v>18.771199721399967</v>
      </c>
      <c r="J6" s="33">
        <f t="shared" si="1"/>
        <v>527748.60787045094</v>
      </c>
      <c r="K6" s="33">
        <f t="shared" si="2"/>
        <v>28114.804365370164</v>
      </c>
      <c r="L6" s="52">
        <f>G6/$I$57</f>
        <v>95662.035002998455</v>
      </c>
    </row>
    <row r="7" spans="1:14" ht="13.5" customHeight="1" x14ac:dyDescent="0.2">
      <c r="A7" s="252"/>
      <c r="B7" s="260"/>
      <c r="C7" s="255"/>
      <c r="D7" s="7" t="str">
        <f>'04(03実績)6(1)1'!D7</f>
        <v>R1</v>
      </c>
      <c r="E7" s="60">
        <f>'04(03実績)6(1)1'!E7-'04(03実績)6(1)2'!E7</f>
        <v>5488</v>
      </c>
      <c r="F7" s="61">
        <f>'04(03実績)6(1)1'!F7-'04(03実績)6(1)2'!F7</f>
        <v>101513</v>
      </c>
      <c r="G7" s="62">
        <f>'04(03実績)6(1)1'!G7-'04(03実績)6(1)2'!G7</f>
        <v>2938365554</v>
      </c>
      <c r="H7" s="16">
        <f>E7/$J$57</f>
        <v>0.17966934031756424</v>
      </c>
      <c r="I7" s="17">
        <f t="shared" si="0"/>
        <v>18.497266763848398</v>
      </c>
      <c r="J7" s="33">
        <f t="shared" si="1"/>
        <v>535416.46392128279</v>
      </c>
      <c r="K7" s="33">
        <f t="shared" si="2"/>
        <v>28945.706993192991</v>
      </c>
      <c r="L7" s="52">
        <f>G7/$J$57</f>
        <v>96197.922867899819</v>
      </c>
    </row>
    <row r="8" spans="1:14" ht="13.5" customHeight="1" x14ac:dyDescent="0.2">
      <c r="A8" s="252"/>
      <c r="B8" s="260"/>
      <c r="C8" s="255"/>
      <c r="D8" s="7" t="str">
        <f>'04(03実績)6(1)1'!D8</f>
        <v>2</v>
      </c>
      <c r="E8" s="60">
        <f>'04(03実績)6(1)1'!E8-'04(03実績)6(1)2'!E8</f>
        <v>4930</v>
      </c>
      <c r="F8" s="61">
        <f>'04(03実績)6(1)1'!F8-'04(03実績)6(1)2'!F8</f>
        <v>94290</v>
      </c>
      <c r="G8" s="62">
        <f>'04(03実績)6(1)1'!G8-'04(03実績)6(1)2'!G8</f>
        <v>2724943134</v>
      </c>
      <c r="H8" s="16">
        <f>E8/$K$57</f>
        <v>0.166948865560447</v>
      </c>
      <c r="I8" s="17">
        <f t="shared" si="0"/>
        <v>19.125760649087223</v>
      </c>
      <c r="J8" s="33">
        <f t="shared" si="1"/>
        <v>552726.80202839756</v>
      </c>
      <c r="K8" s="33">
        <f t="shared" si="2"/>
        <v>28899.59840916322</v>
      </c>
      <c r="L8" s="52">
        <f>G8/$K$57</f>
        <v>92277.112563494753</v>
      </c>
    </row>
    <row r="9" spans="1:14" ht="13.5" customHeight="1" x14ac:dyDescent="0.2">
      <c r="A9" s="252"/>
      <c r="B9" s="260"/>
      <c r="C9" s="256"/>
      <c r="D9" s="8" t="str">
        <f>'04(03実績)6(1)1'!D9</f>
        <v>3</v>
      </c>
      <c r="E9" s="63">
        <f>'04(03実績)6(1)1'!E9-'04(03実績)6(1)2'!E9</f>
        <v>5056</v>
      </c>
      <c r="F9" s="64">
        <f>'04(03実績)6(1)1'!F9-'04(03実績)6(1)2'!F9</f>
        <v>94994</v>
      </c>
      <c r="G9" s="65">
        <f>'04(03実績)6(1)1'!G9-'04(03実績)6(1)2'!G9</f>
        <v>2850516075</v>
      </c>
      <c r="H9" s="18">
        <f>E9/$L$57</f>
        <v>0.17839878621079003</v>
      </c>
      <c r="I9" s="19">
        <f t="shared" si="0"/>
        <v>18.788370253164558</v>
      </c>
      <c r="J9" s="36">
        <f t="shared" si="1"/>
        <v>563788.78065664554</v>
      </c>
      <c r="K9" s="36">
        <f t="shared" si="2"/>
        <v>30007.327568056931</v>
      </c>
      <c r="L9" s="53">
        <f>G9/$L$57</f>
        <v>100579.2341484069</v>
      </c>
    </row>
    <row r="10" spans="1:14" ht="13.5" customHeight="1" x14ac:dyDescent="0.2">
      <c r="A10" s="252"/>
      <c r="B10" s="260"/>
      <c r="C10" s="257" t="s">
        <v>6</v>
      </c>
      <c r="D10" s="9" t="str">
        <f>'04(03実績)6(1)1'!D10</f>
        <v>29</v>
      </c>
      <c r="E10" s="66">
        <f>'04(03実績)6(1)1'!E10-'04(03実績)6(1)2'!E10</f>
        <v>211988</v>
      </c>
      <c r="F10" s="67">
        <f>'04(03実績)6(1)1'!F10-'04(03実績)6(1)2'!F10</f>
        <v>328288</v>
      </c>
      <c r="G10" s="68">
        <f>'04(03実績)6(1)1'!G10-'04(03実績)6(1)2'!G10</f>
        <v>2996516246</v>
      </c>
      <c r="H10" s="24">
        <f>E10/$H$57</f>
        <v>6.3855653955057532</v>
      </c>
      <c r="I10" s="25">
        <f t="shared" si="0"/>
        <v>1.5486159593939279</v>
      </c>
      <c r="J10" s="39">
        <f t="shared" si="1"/>
        <v>14135.310706266393</v>
      </c>
      <c r="K10" s="39">
        <f t="shared" si="2"/>
        <v>9127.7056913441847</v>
      </c>
      <c r="L10" s="56">
        <f>G10/$H$57</f>
        <v>90261.950900656666</v>
      </c>
    </row>
    <row r="11" spans="1:14" ht="13.5" customHeight="1" x14ac:dyDescent="0.2">
      <c r="A11" s="252"/>
      <c r="B11" s="260"/>
      <c r="C11" s="255"/>
      <c r="D11" s="7" t="str">
        <f>'04(03実績)6(1)1'!D11</f>
        <v>30</v>
      </c>
      <c r="E11" s="60">
        <f>'04(03実績)6(1)1'!E11-'04(03実績)6(1)2'!E11</f>
        <v>209036</v>
      </c>
      <c r="F11" s="61">
        <f>'04(03実績)6(1)1'!F11-'04(03実績)6(1)2'!F11</f>
        <v>322227</v>
      </c>
      <c r="G11" s="62">
        <f>'04(03実績)6(1)1'!G11-'04(03実績)6(1)2'!G11</f>
        <v>2966689575</v>
      </c>
      <c r="H11" s="16">
        <f>E11/$I$57</f>
        <v>6.5977338004608148</v>
      </c>
      <c r="I11" s="17">
        <f t="shared" si="0"/>
        <v>1.5414904609732294</v>
      </c>
      <c r="J11" s="33">
        <f t="shared" si="1"/>
        <v>14192.242364951491</v>
      </c>
      <c r="K11" s="33">
        <f t="shared" si="2"/>
        <v>9206.8311314694292</v>
      </c>
      <c r="L11" s="52">
        <f>G11/$I$57</f>
        <v>93636.637155572389</v>
      </c>
    </row>
    <row r="12" spans="1:14" ht="13.5" customHeight="1" x14ac:dyDescent="0.2">
      <c r="A12" s="252"/>
      <c r="B12" s="260"/>
      <c r="C12" s="255"/>
      <c r="D12" s="7" t="str">
        <f>'04(03実績)6(1)1'!D12</f>
        <v>R1</v>
      </c>
      <c r="E12" s="60">
        <f>'04(03実績)6(1)1'!E12-'04(03実績)6(1)2'!E12</f>
        <v>203542</v>
      </c>
      <c r="F12" s="61">
        <f>'04(03実績)6(1)1'!F12-'04(03実績)6(1)2'!F12</f>
        <v>312222</v>
      </c>
      <c r="G12" s="62">
        <f>'04(03実績)6(1)1'!G12-'04(03実績)6(1)2'!G12</f>
        <v>2936243712</v>
      </c>
      <c r="H12" s="16">
        <f>E12/$J$57</f>
        <v>6.6636765428056961</v>
      </c>
      <c r="I12" s="17">
        <f t="shared" si="0"/>
        <v>1.5339438543396449</v>
      </c>
      <c r="J12" s="33">
        <f t="shared" si="1"/>
        <v>14425.73872714231</v>
      </c>
      <c r="K12" s="33">
        <f t="shared" si="2"/>
        <v>9404.3459845878897</v>
      </c>
      <c r="L12" s="52">
        <f>G12/$J$57</f>
        <v>96128.456768701915</v>
      </c>
    </row>
    <row r="13" spans="1:14" ht="13.5" customHeight="1" x14ac:dyDescent="0.2">
      <c r="A13" s="252"/>
      <c r="B13" s="260"/>
      <c r="C13" s="255"/>
      <c r="D13" s="7" t="str">
        <f>'04(03実績)6(1)1'!D13</f>
        <v>2</v>
      </c>
      <c r="E13" s="60">
        <f>'04(03実績)6(1)1'!E13-'04(03実績)6(1)2'!E13</f>
        <v>179675</v>
      </c>
      <c r="F13" s="61">
        <f>'04(03実績)6(1)1'!F13-'04(03実績)6(1)2'!F13</f>
        <v>274014</v>
      </c>
      <c r="G13" s="62">
        <f>'04(03実績)6(1)1'!G13-'04(03実績)6(1)2'!G13</f>
        <v>2643631254</v>
      </c>
      <c r="H13" s="16">
        <f>E13/$K$57</f>
        <v>6.084490348797833</v>
      </c>
      <c r="I13" s="17">
        <f t="shared" si="0"/>
        <v>1.5250535689439266</v>
      </c>
      <c r="J13" s="33">
        <f t="shared" si="1"/>
        <v>14713.406172255462</v>
      </c>
      <c r="K13" s="33">
        <f t="shared" si="2"/>
        <v>9647.7962950798137</v>
      </c>
      <c r="L13" s="52">
        <f>G13/$K$57</f>
        <v>89523.577853030816</v>
      </c>
    </row>
    <row r="14" spans="1:14" ht="13.5" customHeight="1" x14ac:dyDescent="0.2">
      <c r="A14" s="252"/>
      <c r="B14" s="260"/>
      <c r="C14" s="258"/>
      <c r="D14" s="10" t="str">
        <f>'04(03実績)6(1)1'!D14</f>
        <v>3</v>
      </c>
      <c r="E14" s="69">
        <f>'04(03実績)6(1)1'!E14-'04(03実績)6(1)2'!E14</f>
        <v>184119</v>
      </c>
      <c r="F14" s="70">
        <f>'04(03実績)6(1)1'!F14-'04(03実績)6(1)2'!F14</f>
        <v>278856</v>
      </c>
      <c r="G14" s="71">
        <f>'04(03実績)6(1)1'!G14-'04(03実績)6(1)2'!G14</f>
        <v>2762599661</v>
      </c>
      <c r="H14" s="18">
        <f>E14/$L$57</f>
        <v>6.4965597544193923</v>
      </c>
      <c r="I14" s="19">
        <f t="shared" si="0"/>
        <v>1.5145422254085672</v>
      </c>
      <c r="J14" s="36">
        <f t="shared" si="1"/>
        <v>15004.42464384447</v>
      </c>
      <c r="K14" s="36">
        <f t="shared" si="2"/>
        <v>9906.904140488281</v>
      </c>
      <c r="L14" s="53">
        <f>G14/$L$57</f>
        <v>97477.141279418516</v>
      </c>
    </row>
    <row r="15" spans="1:14" ht="13.5" customHeight="1" x14ac:dyDescent="0.2">
      <c r="A15" s="252"/>
      <c r="B15" s="260"/>
      <c r="C15" s="254" t="s">
        <v>7</v>
      </c>
      <c r="D15" s="11" t="str">
        <f>'04(03実績)6(1)1'!D15</f>
        <v>29</v>
      </c>
      <c r="E15" s="72">
        <f>'04(03実績)6(1)1'!E15-'04(03実績)6(1)2'!E15</f>
        <v>52748</v>
      </c>
      <c r="F15" s="73">
        <f>'04(03実績)6(1)1'!F15-'04(03実績)6(1)2'!F15</f>
        <v>86378</v>
      </c>
      <c r="G15" s="74">
        <f>'04(03実績)6(1)1'!G15-'04(03実績)6(1)2'!G15</f>
        <v>595810920</v>
      </c>
      <c r="H15" s="24">
        <f>E15/$H$57</f>
        <v>1.5888908970419904</v>
      </c>
      <c r="I15" s="25">
        <f t="shared" si="0"/>
        <v>1.6375597179039965</v>
      </c>
      <c r="J15" s="39">
        <f t="shared" si="1"/>
        <v>11295.422006521574</v>
      </c>
      <c r="K15" s="39">
        <f t="shared" si="2"/>
        <v>6897.7160851142653</v>
      </c>
      <c r="L15" s="56">
        <f>G15/$H$57</f>
        <v>17947.193204409905</v>
      </c>
    </row>
    <row r="16" spans="1:14" ht="13.5" customHeight="1" x14ac:dyDescent="0.2">
      <c r="A16" s="252"/>
      <c r="B16" s="260"/>
      <c r="C16" s="255"/>
      <c r="D16" s="7" t="str">
        <f>'04(03実績)6(1)1'!D16</f>
        <v>30</v>
      </c>
      <c r="E16" s="60">
        <f>'04(03実績)6(1)1'!E16-'04(03実績)6(1)2'!E16</f>
        <v>51309</v>
      </c>
      <c r="F16" s="61">
        <f>'04(03実績)6(1)1'!F16-'04(03実績)6(1)2'!F16</f>
        <v>82578</v>
      </c>
      <c r="G16" s="62">
        <f>'04(03実績)6(1)1'!G16-'04(03実績)6(1)2'!G16</f>
        <v>589567270</v>
      </c>
      <c r="H16" s="16">
        <f>E16/$I$57</f>
        <v>1.6194489158223653</v>
      </c>
      <c r="I16" s="17">
        <f t="shared" si="0"/>
        <v>1.6094252470326844</v>
      </c>
      <c r="J16" s="33">
        <f t="shared" si="1"/>
        <v>11490.523494903427</v>
      </c>
      <c r="K16" s="33">
        <f t="shared" si="2"/>
        <v>7139.5198479013779</v>
      </c>
      <c r="L16" s="52">
        <f>G16/$I$57</f>
        <v>18608.315816052771</v>
      </c>
    </row>
    <row r="17" spans="1:12" ht="13.5" customHeight="1" x14ac:dyDescent="0.2">
      <c r="A17" s="252"/>
      <c r="B17" s="260"/>
      <c r="C17" s="255"/>
      <c r="D17" s="7" t="str">
        <f>'04(03実績)6(1)1'!D17</f>
        <v>R1</v>
      </c>
      <c r="E17" s="60">
        <f>'04(03実績)6(1)1'!E17-'04(03実績)6(1)2'!E17</f>
        <v>50352</v>
      </c>
      <c r="F17" s="61">
        <f>'04(03実績)6(1)1'!F17-'04(03実績)6(1)2'!F17</f>
        <v>79674</v>
      </c>
      <c r="G17" s="62">
        <f>'04(03実績)6(1)1'!G17-'04(03実績)6(1)2'!G17</f>
        <v>575635880</v>
      </c>
      <c r="H17" s="16">
        <f>E17/$J$57</f>
        <v>1.6484531019806843</v>
      </c>
      <c r="I17" s="17">
        <f t="shared" si="0"/>
        <v>1.5823403241182079</v>
      </c>
      <c r="J17" s="33">
        <f t="shared" si="1"/>
        <v>11432.234667937719</v>
      </c>
      <c r="K17" s="33">
        <f t="shared" si="2"/>
        <v>7224.8899264502852</v>
      </c>
      <c r="L17" s="52">
        <f>G17/$J$57</f>
        <v>18845.502700933048</v>
      </c>
    </row>
    <row r="18" spans="1:12" ht="13.5" customHeight="1" x14ac:dyDescent="0.2">
      <c r="A18" s="252"/>
      <c r="B18" s="260"/>
      <c r="C18" s="255"/>
      <c r="D18" s="7" t="str">
        <f>'04(03実績)6(1)1'!D18</f>
        <v>2</v>
      </c>
      <c r="E18" s="60">
        <f>'04(03実績)6(1)1'!E18-'04(03実績)6(1)2'!E18</f>
        <v>45412</v>
      </c>
      <c r="F18" s="61">
        <f>'04(03実績)6(1)1'!F18-'04(03実績)6(1)2'!F18</f>
        <v>72800</v>
      </c>
      <c r="G18" s="62">
        <f>'04(03実績)6(1)1'!G18-'04(03実績)6(1)2'!G18</f>
        <v>552549226</v>
      </c>
      <c r="H18" s="16">
        <f>E18/$K$57</f>
        <v>1.5378259397223162</v>
      </c>
      <c r="I18" s="17">
        <f t="shared" si="0"/>
        <v>1.6031005020699374</v>
      </c>
      <c r="J18" s="33">
        <f t="shared" si="1"/>
        <v>12167.471725535101</v>
      </c>
      <c r="K18" s="33">
        <f t="shared" si="2"/>
        <v>7589.961895604396</v>
      </c>
      <c r="L18" s="52">
        <f>G18/$K$57</f>
        <v>18711.453640365729</v>
      </c>
    </row>
    <row r="19" spans="1:12" ht="13.5" customHeight="1" x14ac:dyDescent="0.2">
      <c r="A19" s="252"/>
      <c r="B19" s="260"/>
      <c r="C19" s="256"/>
      <c r="D19" s="8" t="str">
        <f>'04(03実績)6(1)1'!D19</f>
        <v>3</v>
      </c>
      <c r="E19" s="63">
        <f>'04(03実績)6(1)1'!E19-'04(03実績)6(1)2'!E19</f>
        <v>47663</v>
      </c>
      <c r="F19" s="64">
        <f>'04(03実績)6(1)1'!F19-'04(03実績)6(1)2'!F19</f>
        <v>73140</v>
      </c>
      <c r="G19" s="65">
        <f>'04(03実績)6(1)1'!G19-'04(03実績)6(1)2'!G19</f>
        <v>574340620</v>
      </c>
      <c r="H19" s="18">
        <f>E19/$L$57</f>
        <v>1.6817684626512825</v>
      </c>
      <c r="I19" s="19">
        <f t="shared" si="0"/>
        <v>1.5345236346851856</v>
      </c>
      <c r="J19" s="36">
        <f t="shared" si="1"/>
        <v>12050.030841533266</v>
      </c>
      <c r="K19" s="36">
        <f t="shared" si="2"/>
        <v>7852.619907027618</v>
      </c>
      <c r="L19" s="53">
        <f>G19/$L$57</f>
        <v>20265.361843265939</v>
      </c>
    </row>
    <row r="20" spans="1:12" ht="13.5" customHeight="1" x14ac:dyDescent="0.2">
      <c r="A20" s="252"/>
      <c r="B20" s="260"/>
      <c r="C20" s="257" t="s">
        <v>12</v>
      </c>
      <c r="D20" s="9" t="str">
        <f>'04(03実績)6(1)1'!D20</f>
        <v>29</v>
      </c>
      <c r="E20" s="38">
        <f t="shared" ref="E20:G24" si="3">E5+E10+E15</f>
        <v>270538</v>
      </c>
      <c r="F20" s="39">
        <f t="shared" si="3"/>
        <v>520972</v>
      </c>
      <c r="G20" s="40">
        <f t="shared" si="3"/>
        <v>6550621537</v>
      </c>
      <c r="H20" s="24">
        <f>E20/$H$57</f>
        <v>8.1492258569793368</v>
      </c>
      <c r="I20" s="25">
        <f t="shared" si="0"/>
        <v>1.925688812662177</v>
      </c>
      <c r="J20" s="39">
        <f t="shared" si="1"/>
        <v>24213.313978073322</v>
      </c>
      <c r="K20" s="39">
        <f t="shared" si="2"/>
        <v>12573.845690363398</v>
      </c>
      <c r="L20" s="56">
        <f>G20/$H$57</f>
        <v>197319.76435327428</v>
      </c>
    </row>
    <row r="21" spans="1:12" ht="13.5" customHeight="1" x14ac:dyDescent="0.2">
      <c r="A21" s="252"/>
      <c r="B21" s="260"/>
      <c r="C21" s="255"/>
      <c r="D21" s="7" t="str">
        <f>'04(03実績)6(1)1'!D21</f>
        <v>30</v>
      </c>
      <c r="E21" s="32">
        <f t="shared" si="3"/>
        <v>266088</v>
      </c>
      <c r="F21" s="33">
        <f t="shared" si="3"/>
        <v>512608</v>
      </c>
      <c r="G21" s="34">
        <f t="shared" si="3"/>
        <v>6587117100</v>
      </c>
      <c r="H21" s="16">
        <f>E21/$I$57</f>
        <v>8.3984471167503081</v>
      </c>
      <c r="I21" s="17">
        <f t="shared" si="0"/>
        <v>1.9264604191094676</v>
      </c>
      <c r="J21" s="33">
        <f t="shared" si="1"/>
        <v>24755.408361143684</v>
      </c>
      <c r="K21" s="33">
        <f t="shared" si="2"/>
        <v>12850.203469317685</v>
      </c>
      <c r="L21" s="52">
        <f>G21/$I$57</f>
        <v>207906.98797462363</v>
      </c>
    </row>
    <row r="22" spans="1:12" ht="13.5" customHeight="1" x14ac:dyDescent="0.2">
      <c r="A22" s="252"/>
      <c r="B22" s="260"/>
      <c r="C22" s="255"/>
      <c r="D22" s="7" t="str">
        <f>'04(03実績)6(1)1'!D22</f>
        <v>R1</v>
      </c>
      <c r="E22" s="32">
        <f t="shared" si="3"/>
        <v>259382</v>
      </c>
      <c r="F22" s="33">
        <f t="shared" si="3"/>
        <v>493409</v>
      </c>
      <c r="G22" s="34">
        <f t="shared" si="3"/>
        <v>6450245146</v>
      </c>
      <c r="H22" s="16">
        <f>E22/$J$57</f>
        <v>8.4917989851039444</v>
      </c>
      <c r="I22" s="17">
        <f t="shared" si="0"/>
        <v>1.9022484212474267</v>
      </c>
      <c r="J22" s="33">
        <f t="shared" si="1"/>
        <v>24867.7438912492</v>
      </c>
      <c r="K22" s="33">
        <f t="shared" si="2"/>
        <v>13072.816154549268</v>
      </c>
      <c r="L22" s="52">
        <f>G22/$J$57</f>
        <v>211171.88233753477</v>
      </c>
    </row>
    <row r="23" spans="1:12" ht="13.5" customHeight="1" x14ac:dyDescent="0.2">
      <c r="A23" s="252"/>
      <c r="B23" s="260"/>
      <c r="C23" s="255"/>
      <c r="D23" s="7" t="str">
        <f>'04(03実績)6(1)1'!D23</f>
        <v>2</v>
      </c>
      <c r="E23" s="32">
        <f t="shared" si="3"/>
        <v>230017</v>
      </c>
      <c r="F23" s="33">
        <f t="shared" si="3"/>
        <v>441104</v>
      </c>
      <c r="G23" s="34">
        <f t="shared" si="3"/>
        <v>5921123614</v>
      </c>
      <c r="H23" s="16">
        <f>E23/$K$57</f>
        <v>7.7892651540805957</v>
      </c>
      <c r="I23" s="17">
        <f t="shared" si="0"/>
        <v>1.9177017350891457</v>
      </c>
      <c r="J23" s="33">
        <f t="shared" si="1"/>
        <v>25742.11303512349</v>
      </c>
      <c r="K23" s="33">
        <f t="shared" si="2"/>
        <v>13423.418545286373</v>
      </c>
      <c r="L23" s="52">
        <f>G23/$K$57</f>
        <v>200512.14405689129</v>
      </c>
    </row>
    <row r="24" spans="1:12" ht="13.5" customHeight="1" x14ac:dyDescent="0.2">
      <c r="A24" s="252"/>
      <c r="B24" s="261"/>
      <c r="C24" s="258"/>
      <c r="D24" s="10" t="str">
        <f>'04(03実績)6(1)1'!D24</f>
        <v>3</v>
      </c>
      <c r="E24" s="41">
        <f t="shared" si="3"/>
        <v>236838</v>
      </c>
      <c r="F24" s="42">
        <f t="shared" si="3"/>
        <v>446990</v>
      </c>
      <c r="G24" s="43">
        <f t="shared" si="3"/>
        <v>6187456356</v>
      </c>
      <c r="H24" s="18">
        <f>E24/$L$57</f>
        <v>8.3567270032814651</v>
      </c>
      <c r="I24" s="19">
        <f t="shared" si="0"/>
        <v>1.8873238247240729</v>
      </c>
      <c r="J24" s="36">
        <f t="shared" si="1"/>
        <v>26125.268563321762</v>
      </c>
      <c r="K24" s="36">
        <f t="shared" si="2"/>
        <v>13842.493917089867</v>
      </c>
      <c r="L24" s="53">
        <f>G24/$L$57</f>
        <v>218321.73727109135</v>
      </c>
    </row>
    <row r="25" spans="1:12" ht="13.5" customHeight="1" x14ac:dyDescent="0.2">
      <c r="A25" s="252"/>
      <c r="B25" s="262" t="s">
        <v>8</v>
      </c>
      <c r="C25" s="254"/>
      <c r="D25" s="11" t="str">
        <f>'04(03実績)6(1)1'!D25</f>
        <v>29</v>
      </c>
      <c r="E25" s="72">
        <f>'04(03実績)6(1)1'!E25-'04(03実績)6(1)2'!E25</f>
        <v>122140</v>
      </c>
      <c r="F25" s="175">
        <f>'04(03実績)6(1)1'!F25-'04(03実績)6(1)2'!F25</f>
        <v>151784</v>
      </c>
      <c r="G25" s="74">
        <f>'04(03実績)6(1)1'!G25-'04(03実績)6(1)2'!G25</f>
        <v>1411174364</v>
      </c>
      <c r="H25" s="149" t="s">
        <v>26</v>
      </c>
      <c r="I25" s="150" t="s">
        <v>26</v>
      </c>
      <c r="J25" s="45">
        <f t="shared" si="1"/>
        <v>11553.744588177502</v>
      </c>
      <c r="K25" s="150" t="s">
        <v>26</v>
      </c>
      <c r="L25" s="56">
        <f>G25/$H$57</f>
        <v>42507.81263931562</v>
      </c>
    </row>
    <row r="26" spans="1:12" ht="13.5" customHeight="1" x14ac:dyDescent="0.2">
      <c r="A26" s="252"/>
      <c r="B26" s="260"/>
      <c r="C26" s="255"/>
      <c r="D26" s="7" t="str">
        <f>'04(03実績)6(1)1'!D26</f>
        <v>30</v>
      </c>
      <c r="E26" s="60">
        <f>'04(03実績)6(1)1'!E26-'04(03実績)6(1)2'!E26</f>
        <v>122415</v>
      </c>
      <c r="F26" s="176">
        <f>'04(03実績)6(1)1'!F26-'04(03実績)6(1)2'!F26</f>
        <v>151244</v>
      </c>
      <c r="G26" s="62">
        <f>'04(03実績)6(1)1'!G26-'04(03実績)6(1)2'!G26</f>
        <v>1396486882</v>
      </c>
      <c r="H26" s="138" t="s">
        <v>25</v>
      </c>
      <c r="I26" s="151" t="s">
        <v>25</v>
      </c>
      <c r="J26" s="33">
        <f t="shared" si="1"/>
        <v>11407.808536535555</v>
      </c>
      <c r="K26" s="151" t="s">
        <v>25</v>
      </c>
      <c r="L26" s="52">
        <f>G26/$I$57</f>
        <v>44076.851371397912</v>
      </c>
    </row>
    <row r="27" spans="1:12" ht="13.5" customHeight="1" x14ac:dyDescent="0.2">
      <c r="A27" s="252"/>
      <c r="B27" s="260"/>
      <c r="C27" s="255"/>
      <c r="D27" s="7" t="str">
        <f>'04(03実績)6(1)1'!D27</f>
        <v>R1</v>
      </c>
      <c r="E27" s="60">
        <f>'04(03実績)6(1)1'!E27-'04(03実績)6(1)2'!E27</f>
        <v>122054</v>
      </c>
      <c r="F27" s="176">
        <f>'04(03実績)6(1)1'!F27-'04(03実績)6(1)2'!F27</f>
        <v>150074</v>
      </c>
      <c r="G27" s="62">
        <f>'04(03実績)6(1)1'!G27-'04(03実績)6(1)2'!G27</f>
        <v>1369276873</v>
      </c>
      <c r="H27" s="138" t="s">
        <v>25</v>
      </c>
      <c r="I27" s="151" t="s">
        <v>25</v>
      </c>
      <c r="J27" s="33">
        <f t="shared" si="1"/>
        <v>11218.615309617055</v>
      </c>
      <c r="K27" s="151" t="s">
        <v>25</v>
      </c>
      <c r="L27" s="52">
        <f>G27/$J$57</f>
        <v>44828.183761663116</v>
      </c>
    </row>
    <row r="28" spans="1:12" ht="13.5" customHeight="1" x14ac:dyDescent="0.2">
      <c r="A28" s="252"/>
      <c r="B28" s="260"/>
      <c r="C28" s="255"/>
      <c r="D28" s="7" t="str">
        <f>'04(03実績)6(1)1'!D28</f>
        <v>2</v>
      </c>
      <c r="E28" s="60">
        <f>'04(03実績)6(1)1'!E28-'04(03実績)6(1)2'!E28</f>
        <v>111888</v>
      </c>
      <c r="F28" s="176">
        <f>'04(03実績)6(1)1'!F28-'04(03実績)6(1)2'!F28</f>
        <v>135939</v>
      </c>
      <c r="G28" s="62">
        <f>'04(03実績)6(1)1'!G28-'04(03実績)6(1)2'!G28</f>
        <v>1315111503</v>
      </c>
      <c r="H28" s="138" t="s">
        <v>25</v>
      </c>
      <c r="I28" s="151" t="s">
        <v>25</v>
      </c>
      <c r="J28" s="33">
        <f t="shared" si="1"/>
        <v>11753.820811883312</v>
      </c>
      <c r="K28" s="151" t="s">
        <v>25</v>
      </c>
      <c r="L28" s="52">
        <f>G28/$K$57</f>
        <v>44534.761361327466</v>
      </c>
    </row>
    <row r="29" spans="1:12" ht="13.5" customHeight="1" x14ac:dyDescent="0.2">
      <c r="A29" s="252"/>
      <c r="B29" s="263"/>
      <c r="C29" s="256"/>
      <c r="D29" s="8" t="str">
        <f>'04(03実績)6(1)1'!D29</f>
        <v>3</v>
      </c>
      <c r="E29" s="63">
        <f>'04(03実績)6(1)1'!E29-'04(03実績)6(1)2'!E29</f>
        <v>116347</v>
      </c>
      <c r="F29" s="177">
        <f>'04(03実績)6(1)1'!F29-'04(03実績)6(1)2'!F29</f>
        <v>140947</v>
      </c>
      <c r="G29" s="65">
        <f>'04(03実績)6(1)1'!G29-'04(03実績)6(1)2'!G29</f>
        <v>1384497960</v>
      </c>
      <c r="H29" s="140" t="s">
        <v>25</v>
      </c>
      <c r="I29" s="152" t="s">
        <v>25</v>
      </c>
      <c r="J29" s="36">
        <f t="shared" si="1"/>
        <v>11899.730633363988</v>
      </c>
      <c r="K29" s="152" t="s">
        <v>25</v>
      </c>
      <c r="L29" s="53">
        <f>G29/$L$57</f>
        <v>48851.41526410501</v>
      </c>
    </row>
    <row r="30" spans="1:12" ht="13.5" customHeight="1" x14ac:dyDescent="0.2">
      <c r="A30" s="252"/>
      <c r="B30" s="235" t="s">
        <v>9</v>
      </c>
      <c r="C30" s="236"/>
      <c r="D30" s="9" t="str">
        <f>'04(03実績)6(1)1'!D30</f>
        <v>29</v>
      </c>
      <c r="E30" s="163">
        <f>'04(03実績)6(1)1'!E30-'04(03実績)6(1)2'!E30</f>
        <v>5452</v>
      </c>
      <c r="F30" s="170">
        <f>'04(03実績)6(1)1'!F30-'04(03実績)6(1)2'!F30</f>
        <v>289842</v>
      </c>
      <c r="G30" s="68">
        <f>'04(03実績)6(1)1'!G30-'04(03実績)6(1)2'!G30</f>
        <v>191170861</v>
      </c>
      <c r="H30" s="136" t="s">
        <v>25</v>
      </c>
      <c r="I30" s="153" t="s">
        <v>25</v>
      </c>
      <c r="J30" s="153" t="s">
        <v>25</v>
      </c>
      <c r="K30" s="153" t="s">
        <v>25</v>
      </c>
      <c r="L30" s="56">
        <f>G30/$H$57</f>
        <v>5758.5053617687809</v>
      </c>
    </row>
    <row r="31" spans="1:12" ht="13.5" customHeight="1" x14ac:dyDescent="0.2">
      <c r="A31" s="252"/>
      <c r="B31" s="237"/>
      <c r="C31" s="238"/>
      <c r="D31" s="7" t="str">
        <f>'04(03実績)6(1)1'!D31</f>
        <v>30</v>
      </c>
      <c r="E31" s="164">
        <f>'04(03実績)6(1)1'!E31-'04(03実績)6(1)2'!E31</f>
        <v>5464</v>
      </c>
      <c r="F31" s="169">
        <f>'04(03実績)6(1)1'!F31-'04(03実績)6(1)2'!F31</f>
        <v>296039</v>
      </c>
      <c r="G31" s="62">
        <f>'04(03実績)6(1)1'!G31-'04(03実績)6(1)2'!G31</f>
        <v>194811744</v>
      </c>
      <c r="H31" s="138" t="s">
        <v>25</v>
      </c>
      <c r="I31" s="151" t="s">
        <v>25</v>
      </c>
      <c r="J31" s="151" t="s">
        <v>25</v>
      </c>
      <c r="K31" s="151" t="s">
        <v>25</v>
      </c>
      <c r="L31" s="52">
        <f>G31/$I$57</f>
        <v>6148.7783353849063</v>
      </c>
    </row>
    <row r="32" spans="1:12" ht="13.5" customHeight="1" x14ac:dyDescent="0.2">
      <c r="A32" s="252"/>
      <c r="B32" s="237"/>
      <c r="C32" s="238"/>
      <c r="D32" s="7" t="str">
        <f>'04(03実績)6(1)1'!D32</f>
        <v>R1</v>
      </c>
      <c r="E32" s="164">
        <f>'04(03実績)6(1)1'!E32-'04(03実績)6(1)2'!E32</f>
        <v>5203</v>
      </c>
      <c r="F32" s="169">
        <f>'04(03実績)6(1)1'!F32-'04(03実績)6(1)2'!F32</f>
        <v>277181</v>
      </c>
      <c r="G32" s="62">
        <f>'04(03実績)6(1)1'!G32-'04(03実績)6(1)2'!G32</f>
        <v>182467581</v>
      </c>
      <c r="H32" s="138" t="s">
        <v>25</v>
      </c>
      <c r="I32" s="151" t="s">
        <v>25</v>
      </c>
      <c r="J32" s="151" t="s">
        <v>25</v>
      </c>
      <c r="K32" s="151" t="s">
        <v>25</v>
      </c>
      <c r="L32" s="52">
        <f>G32/$J$57</f>
        <v>5973.7299394336223</v>
      </c>
    </row>
    <row r="33" spans="1:12" ht="13.5" customHeight="1" x14ac:dyDescent="0.2">
      <c r="A33" s="252"/>
      <c r="B33" s="237"/>
      <c r="C33" s="238"/>
      <c r="D33" s="7" t="str">
        <f>'04(03実績)6(1)1'!D33</f>
        <v>2</v>
      </c>
      <c r="E33" s="164">
        <f>'04(03実績)6(1)1'!E33-'04(03実績)6(1)2'!E33</f>
        <v>4624</v>
      </c>
      <c r="F33" s="169">
        <f>'04(03実績)6(1)1'!F33-'04(03実績)6(1)2'!F33</f>
        <v>260554</v>
      </c>
      <c r="G33" s="62">
        <f>'04(03実績)6(1)1'!G33-'04(03実績)6(1)2'!G33</f>
        <v>170964794</v>
      </c>
      <c r="H33" s="138" t="s">
        <v>25</v>
      </c>
      <c r="I33" s="151" t="s">
        <v>25</v>
      </c>
      <c r="J33" s="151" t="s">
        <v>25</v>
      </c>
      <c r="K33" s="151" t="s">
        <v>25</v>
      </c>
      <c r="L33" s="52">
        <f>G33/$K$57</f>
        <v>5789.5290890619708</v>
      </c>
    </row>
    <row r="34" spans="1:12" ht="13.5" customHeight="1" x14ac:dyDescent="0.2">
      <c r="A34" s="252"/>
      <c r="B34" s="239"/>
      <c r="C34" s="240"/>
      <c r="D34" s="10" t="str">
        <f>'04(03実績)6(1)1'!D34</f>
        <v>3</v>
      </c>
      <c r="E34" s="165">
        <f>'04(03実績)6(1)1'!E34-'04(03実績)6(1)2'!E34</f>
        <v>4756</v>
      </c>
      <c r="F34" s="171">
        <f>'04(03実績)6(1)1'!F34-'04(03実績)6(1)2'!F34</f>
        <v>265377</v>
      </c>
      <c r="G34" s="71">
        <f>'04(03実績)6(1)1'!G34-'04(03実績)6(1)2'!G34</f>
        <v>173966768</v>
      </c>
      <c r="H34" s="140" t="s">
        <v>25</v>
      </c>
      <c r="I34" s="152" t="s">
        <v>25</v>
      </c>
      <c r="J34" s="152" t="s">
        <v>25</v>
      </c>
      <c r="K34" s="152" t="s">
        <v>25</v>
      </c>
      <c r="L34" s="53">
        <f>G34/$L$57</f>
        <v>6138.3426131752585</v>
      </c>
    </row>
    <row r="35" spans="1:12" ht="13.5" customHeight="1" x14ac:dyDescent="0.2">
      <c r="A35" s="252"/>
      <c r="B35" s="241" t="s">
        <v>10</v>
      </c>
      <c r="C35" s="242"/>
      <c r="D35" s="11" t="str">
        <f>'04(03実績)6(1)1'!D35</f>
        <v>29</v>
      </c>
      <c r="E35" s="72">
        <f>'04(03実績)6(1)1'!E35-'04(03実績)6(1)2'!E35</f>
        <v>1455</v>
      </c>
      <c r="F35" s="73">
        <f>'04(03実績)6(1)1'!F35-'04(03実績)6(1)2'!F35</f>
        <v>7426</v>
      </c>
      <c r="G35" s="74">
        <f>'04(03実績)6(1)1'!G35-'04(03実績)6(1)2'!G35</f>
        <v>91501130</v>
      </c>
      <c r="H35" s="24">
        <f>E35/$H$57</f>
        <v>4.3827941442255561E-2</v>
      </c>
      <c r="I35" s="25">
        <f t="shared" ref="I35:I44" si="4">F35/E35</f>
        <v>5.103780068728522</v>
      </c>
      <c r="J35" s="39">
        <f t="shared" ref="J35:J54" si="5">G35/E35</f>
        <v>62887.374570446736</v>
      </c>
      <c r="K35" s="39">
        <f t="shared" ref="K35:K44" si="6">G35/F35</f>
        <v>12321.725020199299</v>
      </c>
      <c r="L35" s="56">
        <f>G35/$H$57</f>
        <v>2756.2241701307307</v>
      </c>
    </row>
    <row r="36" spans="1:12" ht="13.5" customHeight="1" x14ac:dyDescent="0.2">
      <c r="A36" s="252"/>
      <c r="B36" s="237"/>
      <c r="C36" s="238"/>
      <c r="D36" s="7" t="str">
        <f>'04(03実績)6(1)1'!D36</f>
        <v>30</v>
      </c>
      <c r="E36" s="60">
        <f>'04(03実績)6(1)1'!E36-'04(03実績)6(1)2'!E36</f>
        <v>1566</v>
      </c>
      <c r="F36" s="61">
        <f>'04(03実績)6(1)1'!F36-'04(03実績)6(1)2'!F36</f>
        <v>7890</v>
      </c>
      <c r="G36" s="62">
        <f>'04(03実績)6(1)1'!G36-'04(03実績)6(1)2'!G36</f>
        <v>94068200</v>
      </c>
      <c r="H36" s="16">
        <f>E36/$I$57</f>
        <v>4.9427137581668404E-2</v>
      </c>
      <c r="I36" s="17">
        <f t="shared" si="4"/>
        <v>5.0383141762452111</v>
      </c>
      <c r="J36" s="33">
        <f t="shared" si="5"/>
        <v>60069.093231162195</v>
      </c>
      <c r="K36" s="33">
        <f t="shared" si="6"/>
        <v>11922.458808618505</v>
      </c>
      <c r="L36" s="52">
        <f>G36/$I$57</f>
        <v>2969.0433355427199</v>
      </c>
    </row>
    <row r="37" spans="1:12" ht="13.5" customHeight="1" x14ac:dyDescent="0.2">
      <c r="A37" s="252"/>
      <c r="B37" s="237"/>
      <c r="C37" s="238"/>
      <c r="D37" s="7" t="str">
        <f>'04(03実績)6(1)1'!D37</f>
        <v>R1</v>
      </c>
      <c r="E37" s="60">
        <f>'04(03実績)6(1)1'!E37-'04(03実績)6(1)2'!E37</f>
        <v>1654</v>
      </c>
      <c r="F37" s="61">
        <f>'04(03実績)6(1)1'!F37-'04(03実績)6(1)2'!F37</f>
        <v>7718</v>
      </c>
      <c r="G37" s="62">
        <f>'04(03実績)6(1)1'!G37-'04(03実績)6(1)2'!G37</f>
        <v>90600540</v>
      </c>
      <c r="H37" s="16">
        <f>E37/$J$57</f>
        <v>5.4149615321656575E-2</v>
      </c>
      <c r="I37" s="17">
        <f t="shared" si="4"/>
        <v>4.6662636033857314</v>
      </c>
      <c r="J37" s="33">
        <f t="shared" si="5"/>
        <v>54776.626360338574</v>
      </c>
      <c r="K37" s="33">
        <f t="shared" si="6"/>
        <v>11738.862399585385</v>
      </c>
      <c r="L37" s="52">
        <f>G37/$J$57</f>
        <v>2966.133246030447</v>
      </c>
    </row>
    <row r="38" spans="1:12" ht="13.5" customHeight="1" x14ac:dyDescent="0.2">
      <c r="A38" s="252"/>
      <c r="B38" s="237"/>
      <c r="C38" s="238"/>
      <c r="D38" s="7" t="str">
        <f>'04(03実績)6(1)1'!D38</f>
        <v>2</v>
      </c>
      <c r="E38" s="60">
        <f>'04(03実績)6(1)1'!E38-'04(03実績)6(1)2'!E38</f>
        <v>1669</v>
      </c>
      <c r="F38" s="61">
        <f>'04(03実績)6(1)1'!F38-'04(03実績)6(1)2'!F38</f>
        <v>8495</v>
      </c>
      <c r="G38" s="62">
        <f>'04(03実績)6(1)1'!G38-'04(03実績)6(1)2'!G38</f>
        <v>99617430</v>
      </c>
      <c r="H38" s="16">
        <f>E38/$K$57</f>
        <v>5.6518794446325772E-2</v>
      </c>
      <c r="I38" s="17">
        <f t="shared" si="4"/>
        <v>5.0898741761533852</v>
      </c>
      <c r="J38" s="33">
        <f t="shared" si="5"/>
        <v>59686.896345116838</v>
      </c>
      <c r="K38" s="33">
        <f t="shared" si="6"/>
        <v>11726.595644496763</v>
      </c>
      <c r="L38" s="52">
        <f>G38/$K$57</f>
        <v>3373.4314256688112</v>
      </c>
    </row>
    <row r="39" spans="1:12" ht="13.5" customHeight="1" x14ac:dyDescent="0.2">
      <c r="A39" s="252"/>
      <c r="B39" s="243"/>
      <c r="C39" s="244"/>
      <c r="D39" s="8" t="str">
        <f>'04(03実績)6(1)1'!D39</f>
        <v>3</v>
      </c>
      <c r="E39" s="63">
        <f>'04(03実績)6(1)1'!E39-'04(03実績)6(1)2'!E39</f>
        <v>1968</v>
      </c>
      <c r="F39" s="64">
        <f>'04(03実績)6(1)1'!F39-'04(03実績)6(1)2'!F39</f>
        <v>10434</v>
      </c>
      <c r="G39" s="65">
        <f>'04(03実績)6(1)1'!G39-'04(03実績)6(1)2'!G39</f>
        <v>128156600</v>
      </c>
      <c r="H39" s="18">
        <f>E39/$L$57</f>
        <v>6.9440033873187257E-2</v>
      </c>
      <c r="I39" s="19">
        <f t="shared" si="4"/>
        <v>5.3018292682926829</v>
      </c>
      <c r="J39" s="36">
        <f t="shared" si="5"/>
        <v>65120.223577235774</v>
      </c>
      <c r="K39" s="36">
        <f t="shared" si="6"/>
        <v>12282.595361318765</v>
      </c>
      <c r="L39" s="53">
        <f>G39/$L$57</f>
        <v>4521.9505310327795</v>
      </c>
    </row>
    <row r="40" spans="1:12" ht="13.5" customHeight="1" x14ac:dyDescent="0.2">
      <c r="A40" s="252"/>
      <c r="B40" s="245" t="s">
        <v>13</v>
      </c>
      <c r="C40" s="246"/>
      <c r="D40" s="9" t="str">
        <f>'04(03実績)6(1)1'!D40</f>
        <v>29</v>
      </c>
      <c r="E40" s="38">
        <f>E20+E25+E35</f>
        <v>394133</v>
      </c>
      <c r="F40" s="39">
        <f>F20+F35</f>
        <v>528398</v>
      </c>
      <c r="G40" s="40">
        <f>G20+G25+G30+G35</f>
        <v>8244467892</v>
      </c>
      <c r="H40" s="24">
        <f>E40/$H$57</f>
        <v>11.872191095849148</v>
      </c>
      <c r="I40" s="25">
        <f t="shared" si="4"/>
        <v>1.3406591176075082</v>
      </c>
      <c r="J40" s="39">
        <f t="shared" si="5"/>
        <v>20917.984264195082</v>
      </c>
      <c r="K40" s="39">
        <f t="shared" si="6"/>
        <v>15602.761350345761</v>
      </c>
      <c r="L40" s="56">
        <f>G40/$H$57</f>
        <v>248342.30652448942</v>
      </c>
    </row>
    <row r="41" spans="1:12" ht="13.5" customHeight="1" x14ac:dyDescent="0.2">
      <c r="A41" s="252"/>
      <c r="B41" s="247"/>
      <c r="C41" s="248"/>
      <c r="D41" s="7" t="str">
        <f>'04(03実績)6(1)1'!D41</f>
        <v>30</v>
      </c>
      <c r="E41" s="32">
        <f>E21+E26+E36</f>
        <v>390069</v>
      </c>
      <c r="F41" s="33">
        <f>F21+F36</f>
        <v>520498</v>
      </c>
      <c r="G41" s="34">
        <f>G21+G26+G31+G36</f>
        <v>8272483926</v>
      </c>
      <c r="H41" s="16">
        <f>E41/$I$57</f>
        <v>12.311618217971782</v>
      </c>
      <c r="I41" s="17">
        <f t="shared" si="4"/>
        <v>1.3343741748254796</v>
      </c>
      <c r="J41" s="33">
        <f t="shared" si="5"/>
        <v>21207.745106634979</v>
      </c>
      <c r="K41" s="33">
        <f t="shared" si="6"/>
        <v>15893.401945828802</v>
      </c>
      <c r="L41" s="52">
        <f>G41/$I$57</f>
        <v>261101.66101694916</v>
      </c>
    </row>
    <row r="42" spans="1:12" ht="13.5" customHeight="1" x14ac:dyDescent="0.2">
      <c r="A42" s="252"/>
      <c r="B42" s="247"/>
      <c r="C42" s="248"/>
      <c r="D42" s="7" t="str">
        <f>'04(03実績)6(1)1'!D42</f>
        <v>R1</v>
      </c>
      <c r="E42" s="32">
        <f>E22+E27+E37</f>
        <v>383090</v>
      </c>
      <c r="F42" s="33">
        <f>F22+F37</f>
        <v>501127</v>
      </c>
      <c r="G42" s="34">
        <f>G22+G27+G32+G37</f>
        <v>8092590140</v>
      </c>
      <c r="H42" s="16">
        <f>E42/$J$57</f>
        <v>12.54182353904076</v>
      </c>
      <c r="I42" s="17">
        <f t="shared" si="4"/>
        <v>1.3081181967683835</v>
      </c>
      <c r="J42" s="33">
        <f t="shared" si="5"/>
        <v>21124.514187266701</v>
      </c>
      <c r="K42" s="33">
        <f t="shared" si="6"/>
        <v>16148.780927788765</v>
      </c>
      <c r="L42" s="52">
        <f>G42/$J$57</f>
        <v>264939.92928466195</v>
      </c>
    </row>
    <row r="43" spans="1:12" ht="13.5" customHeight="1" x14ac:dyDescent="0.2">
      <c r="A43" s="252"/>
      <c r="B43" s="247"/>
      <c r="C43" s="248"/>
      <c r="D43" s="7" t="str">
        <f>'04(03実績)6(1)1'!D43</f>
        <v>2</v>
      </c>
      <c r="E43" s="32">
        <f>E23+E28+E38</f>
        <v>343574</v>
      </c>
      <c r="F43" s="33">
        <f>F23+F38</f>
        <v>449599</v>
      </c>
      <c r="G43" s="34">
        <f>G23+G28+G33+G38</f>
        <v>7506817341</v>
      </c>
      <c r="H43" s="16">
        <f>E43/$K$57</f>
        <v>11.634744327802235</v>
      </c>
      <c r="I43" s="17">
        <f t="shared" si="4"/>
        <v>1.3085943639507065</v>
      </c>
      <c r="J43" s="33">
        <f t="shared" si="5"/>
        <v>21849.200873756454</v>
      </c>
      <c r="K43" s="33">
        <f t="shared" si="6"/>
        <v>16696.694923698673</v>
      </c>
      <c r="L43" s="52">
        <f>G43/$K$57</f>
        <v>254209.86593294956</v>
      </c>
    </row>
    <row r="44" spans="1:12" ht="13.5" customHeight="1" thickBot="1" x14ac:dyDescent="0.25">
      <c r="A44" s="253"/>
      <c r="B44" s="249"/>
      <c r="C44" s="250"/>
      <c r="D44" s="12" t="str">
        <f>'04(03実績)6(1)1'!D44</f>
        <v>3</v>
      </c>
      <c r="E44" s="47">
        <f>E24+E29+E39</f>
        <v>355153</v>
      </c>
      <c r="F44" s="48">
        <f>F24+F39</f>
        <v>457424</v>
      </c>
      <c r="G44" s="49">
        <f>G24+G29+G34+G39</f>
        <v>7874077684</v>
      </c>
      <c r="H44" s="20">
        <f>E44/$L$57</f>
        <v>12.531420909636216</v>
      </c>
      <c r="I44" s="21">
        <f t="shared" si="4"/>
        <v>1.2879632158534491</v>
      </c>
      <c r="J44" s="48">
        <f t="shared" si="5"/>
        <v>22170.945153215656</v>
      </c>
      <c r="K44" s="48">
        <f t="shared" si="6"/>
        <v>17213.958349365141</v>
      </c>
      <c r="L44" s="54">
        <f>G44/$L$57</f>
        <v>277833.44567940442</v>
      </c>
    </row>
    <row r="45" spans="1:12" ht="13.5" customHeight="1" x14ac:dyDescent="0.2">
      <c r="A45" s="265" t="s">
        <v>14</v>
      </c>
      <c r="B45" s="266"/>
      <c r="C45" s="267"/>
      <c r="D45" s="9" t="str">
        <f>'04(03実績)6(1)1'!D45</f>
        <v>29</v>
      </c>
      <c r="E45" s="57">
        <f>'04(03実績)6(1)1'!E45-'04(03実績)6(1)2'!E45</f>
        <v>9357</v>
      </c>
      <c r="F45" s="146" t="s">
        <v>25</v>
      </c>
      <c r="G45" s="59">
        <f>'04(03実績)6(1)1'!G45-'04(03実績)6(1)2'!G45</f>
        <v>73144899</v>
      </c>
      <c r="H45" s="22">
        <f>E45/$H$57</f>
        <v>0.28185432857401049</v>
      </c>
      <c r="I45" s="146" t="s">
        <v>25</v>
      </c>
      <c r="J45" s="30">
        <f t="shared" si="5"/>
        <v>7817.1314523885858</v>
      </c>
      <c r="K45" s="146" t="s">
        <v>25</v>
      </c>
      <c r="L45" s="55">
        <f>G45/$H$57</f>
        <v>2203.2923368877641</v>
      </c>
    </row>
    <row r="46" spans="1:12" ht="13.5" customHeight="1" x14ac:dyDescent="0.2">
      <c r="A46" s="268"/>
      <c r="B46" s="247"/>
      <c r="C46" s="248"/>
      <c r="D46" s="7" t="str">
        <f>'04(03実績)6(1)1'!D46</f>
        <v>30</v>
      </c>
      <c r="E46" s="60">
        <f>'04(03実績)6(1)1'!E46-'04(03実績)6(1)2'!E46</f>
        <v>8418</v>
      </c>
      <c r="F46" s="147" t="s">
        <v>25</v>
      </c>
      <c r="G46" s="62">
        <f>'04(03実績)6(1)1'!G46-'04(03実績)6(1)2'!G46</f>
        <v>68356672</v>
      </c>
      <c r="H46" s="16">
        <f>E46/$I$57</f>
        <v>0.26569453650222519</v>
      </c>
      <c r="I46" s="147" t="s">
        <v>25</v>
      </c>
      <c r="J46" s="33">
        <f t="shared" si="5"/>
        <v>8120.2984081729628</v>
      </c>
      <c r="K46" s="147" t="s">
        <v>25</v>
      </c>
      <c r="L46" s="52">
        <f>G46/$I$57</f>
        <v>2157.5189218192722</v>
      </c>
    </row>
    <row r="47" spans="1:12" ht="13.5" customHeight="1" x14ac:dyDescent="0.2">
      <c r="A47" s="268"/>
      <c r="B47" s="247"/>
      <c r="C47" s="248"/>
      <c r="D47" s="7" t="str">
        <f>'04(03実績)6(1)1'!D47</f>
        <v>R1</v>
      </c>
      <c r="E47" s="60">
        <f>'04(03実績)6(1)1'!E47-'04(03実績)6(1)2'!E47</f>
        <v>7989</v>
      </c>
      <c r="F47" s="147" t="s">
        <v>25</v>
      </c>
      <c r="G47" s="62">
        <f>'04(03実績)6(1)1'!G47-'04(03実績)6(1)2'!G47</f>
        <v>63415621</v>
      </c>
      <c r="H47" s="16">
        <f>E47/$J$57</f>
        <v>0.26154853494843672</v>
      </c>
      <c r="I47" s="147" t="s">
        <v>25</v>
      </c>
      <c r="J47" s="33">
        <f t="shared" si="5"/>
        <v>7937.8671923895354</v>
      </c>
      <c r="K47" s="147" t="s">
        <v>25</v>
      </c>
      <c r="L47" s="52">
        <f>G47/$J$57</f>
        <v>2076.1375347847438</v>
      </c>
    </row>
    <row r="48" spans="1:12" ht="13.5" customHeight="1" x14ac:dyDescent="0.2">
      <c r="A48" s="268"/>
      <c r="B48" s="247"/>
      <c r="C48" s="248"/>
      <c r="D48" s="7" t="str">
        <f>'04(03実績)6(1)1'!D48</f>
        <v>2</v>
      </c>
      <c r="E48" s="60">
        <f>'04(03実績)6(1)1'!E48-'04(03実績)6(1)2'!E48</f>
        <v>7560</v>
      </c>
      <c r="F48" s="147" t="s">
        <v>25</v>
      </c>
      <c r="G48" s="62">
        <f>'04(03実績)6(1)1'!G48-'04(03実績)6(1)2'!G48</f>
        <v>61676607</v>
      </c>
      <c r="H48" s="16">
        <f>E48/$K$57</f>
        <v>0.25601083643752115</v>
      </c>
      <c r="I48" s="147" t="s">
        <v>25</v>
      </c>
      <c r="J48" s="33">
        <f t="shared" si="5"/>
        <v>8158.2813492063497</v>
      </c>
      <c r="K48" s="147" t="s">
        <v>25</v>
      </c>
      <c r="L48" s="52">
        <f>G48/$K$57</f>
        <v>2088.6084321029462</v>
      </c>
    </row>
    <row r="49" spans="1:12" ht="13.5" customHeight="1" thickBot="1" x14ac:dyDescent="0.25">
      <c r="A49" s="269"/>
      <c r="B49" s="249"/>
      <c r="C49" s="250"/>
      <c r="D49" s="12" t="str">
        <f>'04(03実績)6(1)1'!D49</f>
        <v>3</v>
      </c>
      <c r="E49" s="75">
        <f>'04(03実績)6(1)1'!E49-'04(03実績)6(1)2'!E49</f>
        <v>7124</v>
      </c>
      <c r="F49" s="148" t="s">
        <v>25</v>
      </c>
      <c r="G49" s="76">
        <f>'04(03実績)6(1)1'!G49-'04(03実績)6(1)2'!G49</f>
        <v>57647919</v>
      </c>
      <c r="H49" s="20">
        <f>E49/$L$57</f>
        <v>0.25136727708972867</v>
      </c>
      <c r="I49" s="148" t="s">
        <v>25</v>
      </c>
      <c r="J49" s="48">
        <f t="shared" si="5"/>
        <v>8092.0717293655252</v>
      </c>
      <c r="K49" s="148" t="s">
        <v>25</v>
      </c>
      <c r="L49" s="54">
        <f>G49/$L$57</f>
        <v>2034.0820366253838</v>
      </c>
    </row>
    <row r="50" spans="1:12" ht="13.5" customHeight="1" x14ac:dyDescent="0.2">
      <c r="A50" s="270" t="s">
        <v>15</v>
      </c>
      <c r="B50" s="271"/>
      <c r="C50" s="272"/>
      <c r="D50" s="6" t="str">
        <f>'04(03実績)6(1)1'!D50</f>
        <v>29</v>
      </c>
      <c r="E50" s="29">
        <f>E40+E45</f>
        <v>403490</v>
      </c>
      <c r="F50" s="146" t="s">
        <v>25</v>
      </c>
      <c r="G50" s="31">
        <f>G40+G45</f>
        <v>8317612791</v>
      </c>
      <c r="H50" s="22">
        <f>E50/$H$57</f>
        <v>12.154045424423158</v>
      </c>
      <c r="I50" s="146" t="s">
        <v>25</v>
      </c>
      <c r="J50" s="30">
        <f t="shared" si="5"/>
        <v>20614.173315323798</v>
      </c>
      <c r="K50" s="146" t="s">
        <v>25</v>
      </c>
      <c r="L50" s="55">
        <f>G50/$H$57</f>
        <v>250545.59886137719</v>
      </c>
    </row>
    <row r="51" spans="1:12" ht="13.5" customHeight="1" x14ac:dyDescent="0.2">
      <c r="A51" s="273"/>
      <c r="B51" s="274"/>
      <c r="C51" s="275"/>
      <c r="D51" s="7" t="str">
        <f>'04(03実績)6(1)1'!D51</f>
        <v>30</v>
      </c>
      <c r="E51" s="32">
        <f>E41+E46</f>
        <v>398487</v>
      </c>
      <c r="F51" s="147" t="s">
        <v>25</v>
      </c>
      <c r="G51" s="34">
        <f>G41+G46</f>
        <v>8340840598</v>
      </c>
      <c r="H51" s="16">
        <f>E51/$I$57</f>
        <v>12.577312754474008</v>
      </c>
      <c r="I51" s="147" t="s">
        <v>25</v>
      </c>
      <c r="J51" s="33">
        <f t="shared" si="5"/>
        <v>20931.274039052718</v>
      </c>
      <c r="K51" s="147" t="s">
        <v>25</v>
      </c>
      <c r="L51" s="52">
        <f>G51/$I$57</f>
        <v>263259.17993876844</v>
      </c>
    </row>
    <row r="52" spans="1:12" ht="13.5" customHeight="1" x14ac:dyDescent="0.2">
      <c r="A52" s="273"/>
      <c r="B52" s="274"/>
      <c r="C52" s="275"/>
      <c r="D52" s="7" t="str">
        <f>'04(03実績)6(1)1'!D52</f>
        <v>R1</v>
      </c>
      <c r="E52" s="32">
        <f>E42+E47</f>
        <v>391079</v>
      </c>
      <c r="F52" s="147" t="s">
        <v>25</v>
      </c>
      <c r="G52" s="34">
        <f>G42+G47</f>
        <v>8156005761</v>
      </c>
      <c r="H52" s="16">
        <f>E52/$J$57</f>
        <v>12.803372073989197</v>
      </c>
      <c r="I52" s="147" t="s">
        <v>25</v>
      </c>
      <c r="J52" s="33">
        <f t="shared" si="5"/>
        <v>20855.136074808415</v>
      </c>
      <c r="K52" s="147" t="s">
        <v>25</v>
      </c>
      <c r="L52" s="52">
        <f>G52/$J$57</f>
        <v>267016.06681944674</v>
      </c>
    </row>
    <row r="53" spans="1:12" ht="12" x14ac:dyDescent="0.2">
      <c r="A53" s="273"/>
      <c r="B53" s="274"/>
      <c r="C53" s="275"/>
      <c r="D53" s="7" t="str">
        <f>'04(03実績)6(1)1'!D53</f>
        <v>2</v>
      </c>
      <c r="E53" s="32">
        <f>E43+E48</f>
        <v>351134</v>
      </c>
      <c r="F53" s="147" t="s">
        <v>25</v>
      </c>
      <c r="G53" s="34">
        <f>G43+G48</f>
        <v>7568493948</v>
      </c>
      <c r="H53" s="16">
        <f>E53/$K$57</f>
        <v>11.890755164239756</v>
      </c>
      <c r="I53" s="147" t="s">
        <v>25</v>
      </c>
      <c r="J53" s="33">
        <f t="shared" si="5"/>
        <v>21554.432062973108</v>
      </c>
      <c r="K53" s="147" t="s">
        <v>25</v>
      </c>
      <c r="L53" s="52">
        <f>G53/$K$57</f>
        <v>256298.47436505248</v>
      </c>
    </row>
    <row r="54" spans="1:12" ht="12.5" thickBot="1" x14ac:dyDescent="0.25">
      <c r="A54" s="276"/>
      <c r="B54" s="277"/>
      <c r="C54" s="278"/>
      <c r="D54" s="12" t="str">
        <f>'04(03実績)6(1)1'!D54</f>
        <v>3</v>
      </c>
      <c r="E54" s="47">
        <f>E44+E49</f>
        <v>362277</v>
      </c>
      <c r="F54" s="148" t="s">
        <v>25</v>
      </c>
      <c r="G54" s="49">
        <f>G44+G49</f>
        <v>7931725603</v>
      </c>
      <c r="H54" s="20">
        <f>E54/$L$57</f>
        <v>12.782788186725945</v>
      </c>
      <c r="I54" s="148" t="s">
        <v>25</v>
      </c>
      <c r="J54" s="48">
        <f t="shared" si="5"/>
        <v>21894.090993907976</v>
      </c>
      <c r="K54" s="148" t="s">
        <v>25</v>
      </c>
      <c r="L54" s="54">
        <f>G54/$L$57</f>
        <v>279867.52771602978</v>
      </c>
    </row>
    <row r="55" spans="1:12" ht="12" x14ac:dyDescent="0.2"/>
    <row r="56" spans="1:12" ht="12" x14ac:dyDescent="0.2">
      <c r="A56" s="234" t="s">
        <v>39</v>
      </c>
      <c r="B56" s="234"/>
      <c r="C56" s="234"/>
      <c r="D56" s="234"/>
      <c r="E56" s="234"/>
      <c r="F56" s="234"/>
      <c r="G56" s="234"/>
      <c r="H56" s="222" t="str">
        <f>'04(03実績)6(1)1'!H56</f>
        <v>H29</v>
      </c>
      <c r="I56" s="222" t="str">
        <f>'04(03実績)6(1)1'!I56</f>
        <v>H30</v>
      </c>
      <c r="J56" s="222" t="str">
        <f>'04(03実績)6(1)1'!J56</f>
        <v>R1</v>
      </c>
      <c r="K56" s="222">
        <f>'04(03実績)6(1)1'!K56</f>
        <v>2</v>
      </c>
      <c r="L56" s="222">
        <f>'04(03実績)6(1)1'!L56</f>
        <v>3</v>
      </c>
    </row>
    <row r="57" spans="1:12" ht="12" x14ac:dyDescent="0.2">
      <c r="A57" s="234"/>
      <c r="B57" s="234"/>
      <c r="C57" s="234"/>
      <c r="D57" s="234"/>
      <c r="E57" s="234"/>
      <c r="F57" s="234"/>
      <c r="G57" s="234"/>
      <c r="H57" s="156">
        <f>'04(03実績)6(1)1'!H57-'04(03実績)6(1)2'!H57</f>
        <v>33198</v>
      </c>
      <c r="I57" s="156">
        <f>'04(03実績)6(1)1'!I57-'04(03実績)6(1)2'!I57</f>
        <v>31683</v>
      </c>
      <c r="J57" s="156">
        <f>'04(03実績)6(1)1'!J57-'04(03実績)6(1)2'!J57</f>
        <v>30545</v>
      </c>
      <c r="K57" s="156">
        <f>'04(03実績)6(1)1'!K57-'04(03実績)6(1)2'!K57</f>
        <v>29530</v>
      </c>
      <c r="L57" s="156">
        <f>'04(03実績)6(1)1'!L57-'04(03実績)6(1)2'!L57</f>
        <v>28341</v>
      </c>
    </row>
    <row r="58" spans="1:12" ht="12" x14ac:dyDescent="0.2">
      <c r="A58" s="2" t="s">
        <v>34</v>
      </c>
    </row>
    <row r="59" spans="1:12" ht="12" x14ac:dyDescent="0.2">
      <c r="A59" s="2" t="s">
        <v>29</v>
      </c>
    </row>
    <row r="60" spans="1:12" ht="12" x14ac:dyDescent="0.2"/>
  </sheetData>
  <mergeCells count="14">
    <mergeCell ref="A4:C4"/>
    <mergeCell ref="A56:G57"/>
    <mergeCell ref="B30:C34"/>
    <mergeCell ref="B35:C39"/>
    <mergeCell ref="B40:C44"/>
    <mergeCell ref="A5:A44"/>
    <mergeCell ref="C15:C19"/>
    <mergeCell ref="C20:C24"/>
    <mergeCell ref="B5:B24"/>
    <mergeCell ref="B25:C29"/>
    <mergeCell ref="C5:C9"/>
    <mergeCell ref="C10:C14"/>
    <mergeCell ref="A45:C49"/>
    <mergeCell ref="A50:C54"/>
  </mergeCells>
  <phoneticPr fontId="2"/>
  <printOptions horizontalCentered="1"/>
  <pageMargins left="0.59055118110236227" right="0.59055118110236227" top="0.59055118110236227" bottom="0.31" header="0" footer="0"/>
  <pageSetup paperSize="9" firstPageNumber="21" orientation="portrait" useFirstPageNumber="1" r:id="rId1"/>
  <headerFooter alignWithMargins="0">
    <oddFooter>&amp;C&amp;"ＭＳ 明朝,標準"&amp;12－ &amp;P 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60"/>
  <sheetViews>
    <sheetView zoomScaleNormal="100" zoomScaleSheetLayoutView="100" workbookViewId="0"/>
  </sheetViews>
  <sheetFormatPr defaultColWidth="9" defaultRowHeight="33" customHeight="1" x14ac:dyDescent="0.2"/>
  <cols>
    <col min="1" max="3" width="2.25" style="2" customWidth="1"/>
    <col min="4" max="4" width="2.58203125" style="2" customWidth="1"/>
    <col min="5" max="5" width="9.33203125" style="2" customWidth="1"/>
    <col min="6" max="6" width="9.83203125" style="2" customWidth="1"/>
    <col min="7" max="7" width="13.58203125" style="2" customWidth="1"/>
    <col min="8" max="12" width="7.83203125" style="2" customWidth="1"/>
    <col min="13" max="15" width="9" style="2"/>
    <col min="16" max="20" width="14.08203125" style="2" bestFit="1" customWidth="1"/>
    <col min="21" max="22" width="9" style="2"/>
    <col min="23" max="23" width="11.25" style="2" bestFit="1" customWidth="1"/>
    <col min="24" max="27" width="11.25" style="2" customWidth="1"/>
    <col min="28" max="29" width="9" style="2"/>
    <col min="30" max="34" width="14.08203125" style="2" bestFit="1" customWidth="1"/>
    <col min="35" max="16384" width="9" style="2"/>
  </cols>
  <sheetData>
    <row r="1" spans="1:34" s="3" customFormat="1" ht="36" customHeight="1" x14ac:dyDescent="0.2">
      <c r="A1" s="4"/>
      <c r="C1" s="4"/>
      <c r="D1" s="4"/>
      <c r="E1" s="4"/>
      <c r="F1" s="4"/>
      <c r="G1" s="4"/>
      <c r="H1" s="4"/>
      <c r="I1" s="4"/>
      <c r="J1" s="4"/>
      <c r="K1" s="4"/>
      <c r="L1" s="4"/>
      <c r="M1" s="4" t="s">
        <v>74</v>
      </c>
      <c r="N1" s="4"/>
      <c r="O1" s="2"/>
      <c r="P1" s="1" t="s">
        <v>89</v>
      </c>
      <c r="Q1" s="2"/>
      <c r="R1" s="2"/>
      <c r="S1" s="2"/>
      <c r="T1" s="2"/>
      <c r="U1" s="2"/>
    </row>
    <row r="2" spans="1:34" s="1" customFormat="1" ht="20.25" customHeight="1" x14ac:dyDescent="0.2">
      <c r="O2" s="2"/>
      <c r="P2" s="221" t="s">
        <v>91</v>
      </c>
      <c r="Q2" s="221" t="s">
        <v>92</v>
      </c>
      <c r="R2" s="221" t="s">
        <v>93</v>
      </c>
      <c r="S2" s="221">
        <v>2</v>
      </c>
      <c r="T2" s="221">
        <v>3</v>
      </c>
      <c r="U2" s="2"/>
    </row>
    <row r="3" spans="1:34" s="1" customFormat="1" ht="20.25" customHeight="1" thickBot="1" x14ac:dyDescent="0.25">
      <c r="A3" s="1" t="s">
        <v>16</v>
      </c>
      <c r="L3" s="159"/>
      <c r="N3" s="1" t="s">
        <v>60</v>
      </c>
      <c r="O3" s="2"/>
      <c r="P3" s="192" t="str">
        <f>RIGHT(P2,2)</f>
        <v>29</v>
      </c>
      <c r="Q3" s="192" t="str">
        <f t="shared" ref="Q3:T3" si="0">RIGHT(Q2,2)</f>
        <v>30</v>
      </c>
      <c r="R3" s="192" t="str">
        <f t="shared" si="0"/>
        <v>R1</v>
      </c>
      <c r="S3" s="192" t="str">
        <f t="shared" si="0"/>
        <v>2</v>
      </c>
      <c r="T3" s="192" t="str">
        <f t="shared" si="0"/>
        <v>3</v>
      </c>
      <c r="U3" s="2"/>
    </row>
    <row r="4" spans="1:34" s="5" customFormat="1" ht="25.5" thickBot="1" x14ac:dyDescent="0.25">
      <c r="A4" s="232"/>
      <c r="B4" s="233"/>
      <c r="C4" s="233"/>
      <c r="D4" s="15" t="s">
        <v>0</v>
      </c>
      <c r="E4" s="13" t="s">
        <v>46</v>
      </c>
      <c r="F4" s="13" t="s">
        <v>44</v>
      </c>
      <c r="G4" s="178" t="s">
        <v>45</v>
      </c>
      <c r="H4" s="179" t="s">
        <v>3</v>
      </c>
      <c r="I4" s="13" t="s">
        <v>43</v>
      </c>
      <c r="J4" s="13" t="s">
        <v>42</v>
      </c>
      <c r="K4" s="13" t="s">
        <v>41</v>
      </c>
      <c r="L4" s="14" t="s">
        <v>40</v>
      </c>
      <c r="M4" s="189" t="s">
        <v>73</v>
      </c>
      <c r="N4" s="231" t="s">
        <v>87</v>
      </c>
      <c r="O4" s="231"/>
      <c r="P4" s="180">
        <v>783</v>
      </c>
      <c r="Q4" s="180">
        <v>242</v>
      </c>
      <c r="R4" s="180">
        <v>40</v>
      </c>
      <c r="S4" s="180">
        <v>0</v>
      </c>
      <c r="T4" s="180">
        <v>0</v>
      </c>
      <c r="U4" s="2"/>
    </row>
    <row r="5" spans="1:34" ht="13.5" customHeight="1" x14ac:dyDescent="0.2">
      <c r="A5" s="251" t="s">
        <v>11</v>
      </c>
      <c r="B5" s="259" t="s">
        <v>4</v>
      </c>
      <c r="C5" s="264" t="s">
        <v>5</v>
      </c>
      <c r="D5" s="6" t="str">
        <f>P3</f>
        <v>29</v>
      </c>
      <c r="E5" s="57">
        <f t="shared" ref="E5:E19" si="1">HLOOKUP($D5,$AD$10:$AH$18,$M5,FALSE)</f>
        <v>131</v>
      </c>
      <c r="F5" s="58">
        <f t="shared" ref="F5:F19" si="2">HLOOKUP($D5,$AD$21:$AH$29,$M5,FALSE)</f>
        <v>1529</v>
      </c>
      <c r="G5" s="59">
        <f t="shared" ref="G5:G19" si="3">HLOOKUP($D5,$AD$32:$AH$40,$M5,FALSE)</f>
        <v>84869010</v>
      </c>
      <c r="H5" s="215">
        <f>IFERROR(E5/$H$57,"-   ")</f>
        <v>0.1673052362707535</v>
      </c>
      <c r="I5" s="199">
        <f>IFERROR(F5/E5,"-   ")</f>
        <v>11.67175572519084</v>
      </c>
      <c r="J5" s="204">
        <f>IFERROR(G5/E5,"-   ")</f>
        <v>647855.03816793894</v>
      </c>
      <c r="K5" s="204">
        <f>IFERROR(G5/F5,"-   ")</f>
        <v>55506.219751471552</v>
      </c>
      <c r="L5" s="210">
        <f>IFERROR(G5/$H$57,"-   ")</f>
        <v>108389.54022988505</v>
      </c>
      <c r="M5" s="2">
        <v>2</v>
      </c>
    </row>
    <row r="6" spans="1:34" ht="13.5" customHeight="1" x14ac:dyDescent="0.2">
      <c r="A6" s="252"/>
      <c r="B6" s="260"/>
      <c r="C6" s="255"/>
      <c r="D6" s="7" t="str">
        <f>Q3</f>
        <v>30</v>
      </c>
      <c r="E6" s="60">
        <f t="shared" si="1"/>
        <v>70</v>
      </c>
      <c r="F6" s="61">
        <f t="shared" si="2"/>
        <v>1178</v>
      </c>
      <c r="G6" s="62">
        <f t="shared" si="3"/>
        <v>44066974</v>
      </c>
      <c r="H6" s="216">
        <f>IFERROR(E6/$I$57,"-   ")</f>
        <v>0.28925619834710742</v>
      </c>
      <c r="I6" s="200">
        <f t="shared" ref="I6:I24" si="4">IFERROR(F6/E6,"-   ")</f>
        <v>16.828571428571429</v>
      </c>
      <c r="J6" s="205">
        <f t="shared" ref="J6:J29" si="5">IFERROR(G6/E6,"-   ")</f>
        <v>629528.19999999995</v>
      </c>
      <c r="K6" s="205">
        <f t="shared" ref="K6:K24" si="6">IFERROR(G6/F6,"-   ")</f>
        <v>37408.297113752124</v>
      </c>
      <c r="L6" s="211">
        <f>IFERROR(G6/$I$57,"-   ")</f>
        <v>182094.93388429753</v>
      </c>
      <c r="M6" s="2">
        <v>2</v>
      </c>
    </row>
    <row r="7" spans="1:34" ht="13.5" customHeight="1" x14ac:dyDescent="0.2">
      <c r="A7" s="252"/>
      <c r="B7" s="260"/>
      <c r="C7" s="255"/>
      <c r="D7" s="7" t="str">
        <f>R3</f>
        <v>R1</v>
      </c>
      <c r="E7" s="60">
        <f t="shared" si="1"/>
        <v>0</v>
      </c>
      <c r="F7" s="61">
        <f t="shared" si="2"/>
        <v>-52</v>
      </c>
      <c r="G7" s="62">
        <f t="shared" si="3"/>
        <v>232590</v>
      </c>
      <c r="H7" s="216">
        <f>IFERROR(E7/$J$57,"-   ")</f>
        <v>0</v>
      </c>
      <c r="I7" s="200" t="str">
        <f t="shared" si="4"/>
        <v xml:space="preserve">-   </v>
      </c>
      <c r="J7" s="205" t="str">
        <f t="shared" si="5"/>
        <v xml:space="preserve">-   </v>
      </c>
      <c r="K7" s="205">
        <f t="shared" si="6"/>
        <v>-4472.8846153846152</v>
      </c>
      <c r="L7" s="211">
        <f>IFERROR(G7/$J$57,"-   ")</f>
        <v>5814.75</v>
      </c>
      <c r="M7" s="2">
        <v>2</v>
      </c>
      <c r="N7" s="1" t="s">
        <v>86</v>
      </c>
      <c r="O7" s="1"/>
      <c r="P7" s="3"/>
      <c r="Q7" s="3"/>
      <c r="R7" s="3"/>
      <c r="S7" s="3"/>
      <c r="T7" s="3"/>
      <c r="U7" s="3"/>
    </row>
    <row r="8" spans="1:34" ht="13.5" customHeight="1" x14ac:dyDescent="0.2">
      <c r="A8" s="252"/>
      <c r="B8" s="260"/>
      <c r="C8" s="255"/>
      <c r="D8" s="7" t="str">
        <f>S3</f>
        <v>2</v>
      </c>
      <c r="E8" s="60">
        <f t="shared" si="1"/>
        <v>3</v>
      </c>
      <c r="F8" s="61">
        <f t="shared" si="2"/>
        <v>77</v>
      </c>
      <c r="G8" s="62">
        <f t="shared" si="3"/>
        <v>2834820</v>
      </c>
      <c r="H8" s="216" t="str">
        <f>IFERROR(E8/$K$57,"-   ")</f>
        <v xml:space="preserve">-   </v>
      </c>
      <c r="I8" s="200">
        <f t="shared" si="4"/>
        <v>25.666666666666668</v>
      </c>
      <c r="J8" s="205">
        <f t="shared" si="5"/>
        <v>944940</v>
      </c>
      <c r="K8" s="205">
        <f t="shared" si="6"/>
        <v>36815.844155844155</v>
      </c>
      <c r="L8" s="211" t="str">
        <f>IFERROR(G8/$K$57,"-   ")</f>
        <v xml:space="preserve">-   </v>
      </c>
      <c r="M8" s="2">
        <v>2</v>
      </c>
      <c r="N8" s="1" t="s">
        <v>56</v>
      </c>
      <c r="O8" s="1"/>
      <c r="P8" s="1"/>
      <c r="Q8" s="1"/>
      <c r="R8" s="1"/>
      <c r="S8" s="1"/>
      <c r="T8" s="1"/>
      <c r="U8" s="1"/>
    </row>
    <row r="9" spans="1:34" ht="13.5" customHeight="1" x14ac:dyDescent="0.2">
      <c r="A9" s="252"/>
      <c r="B9" s="260"/>
      <c r="C9" s="256"/>
      <c r="D9" s="8" t="str">
        <f>T3</f>
        <v>3</v>
      </c>
      <c r="E9" s="63">
        <f t="shared" si="1"/>
        <v>0</v>
      </c>
      <c r="F9" s="64">
        <f t="shared" si="2"/>
        <v>0</v>
      </c>
      <c r="G9" s="65">
        <f t="shared" si="3"/>
        <v>0</v>
      </c>
      <c r="H9" s="217" t="str">
        <f>IFERROR(E9/$L$57,"-   ")</f>
        <v xml:space="preserve">-   </v>
      </c>
      <c r="I9" s="201" t="str">
        <f t="shared" si="4"/>
        <v xml:space="preserve">-   </v>
      </c>
      <c r="J9" s="206" t="str">
        <f t="shared" si="5"/>
        <v xml:space="preserve">-   </v>
      </c>
      <c r="K9" s="206" t="str">
        <f t="shared" si="6"/>
        <v xml:space="preserve">-   </v>
      </c>
      <c r="L9" s="212" t="str">
        <f>IFERROR(G9/$L$57,"-   ")</f>
        <v xml:space="preserve">-   </v>
      </c>
      <c r="M9" s="2">
        <v>2</v>
      </c>
      <c r="O9" s="1" t="s">
        <v>77</v>
      </c>
      <c r="P9" s="1"/>
      <c r="Q9" s="1"/>
      <c r="R9" s="1"/>
      <c r="S9" s="1"/>
      <c r="T9" s="1"/>
      <c r="U9" s="1"/>
      <c r="V9" s="1" t="s">
        <v>82</v>
      </c>
      <c r="W9" s="1"/>
      <c r="X9" s="1"/>
      <c r="Y9" s="1"/>
      <c r="Z9" s="1"/>
      <c r="AA9" s="1"/>
      <c r="AC9" s="191" t="s">
        <v>83</v>
      </c>
      <c r="AD9" s="191"/>
      <c r="AE9" s="191"/>
      <c r="AF9" s="191"/>
      <c r="AG9" s="191"/>
      <c r="AH9" s="191"/>
    </row>
    <row r="10" spans="1:34" ht="13.5" customHeight="1" x14ac:dyDescent="0.2">
      <c r="A10" s="252"/>
      <c r="B10" s="260"/>
      <c r="C10" s="257" t="s">
        <v>6</v>
      </c>
      <c r="D10" s="9" t="str">
        <f t="shared" ref="D10:D54" si="7">D5</f>
        <v>29</v>
      </c>
      <c r="E10" s="66">
        <f t="shared" si="1"/>
        <v>7867</v>
      </c>
      <c r="F10" s="67">
        <f t="shared" si="2"/>
        <v>11954</v>
      </c>
      <c r="G10" s="68">
        <f t="shared" si="3"/>
        <v>143753844</v>
      </c>
      <c r="H10" s="218">
        <f>IFERROR(E10/$H$57,"-   ")</f>
        <v>10.047254150702427</v>
      </c>
      <c r="I10" s="202">
        <f t="shared" si="4"/>
        <v>1.5195118850896148</v>
      </c>
      <c r="J10" s="207">
        <f t="shared" si="5"/>
        <v>18273.019448328461</v>
      </c>
      <c r="K10" s="207">
        <f t="shared" si="6"/>
        <v>12025.585076125146</v>
      </c>
      <c r="L10" s="213">
        <f>IFERROR(G10/$H$57,"-   ")</f>
        <v>183593.67049808428</v>
      </c>
      <c r="M10" s="2">
        <v>3</v>
      </c>
      <c r="O10" s="5"/>
      <c r="P10" s="5" t="str">
        <f t="shared" ref="P10:R10" si="8">P3</f>
        <v>29</v>
      </c>
      <c r="Q10" s="5" t="str">
        <f t="shared" si="8"/>
        <v>30</v>
      </c>
      <c r="R10" s="5" t="str">
        <f t="shared" si="8"/>
        <v>R1</v>
      </c>
      <c r="S10" s="5" t="str">
        <f t="shared" ref="S10:T10" si="9">S3</f>
        <v>2</v>
      </c>
      <c r="T10" s="5" t="str">
        <f t="shared" si="9"/>
        <v>3</v>
      </c>
      <c r="U10" s="5"/>
      <c r="V10" s="5"/>
      <c r="W10" s="5" t="str">
        <f t="shared" ref="W10" si="10">P3</f>
        <v>29</v>
      </c>
      <c r="X10" s="5" t="str">
        <f t="shared" ref="X10" si="11">Q3</f>
        <v>30</v>
      </c>
      <c r="Y10" s="5" t="str">
        <f t="shared" ref="Y10" si="12">R3</f>
        <v>R1</v>
      </c>
      <c r="Z10" s="5" t="str">
        <f t="shared" ref="Z10" si="13">S3</f>
        <v>2</v>
      </c>
      <c r="AA10" s="5" t="str">
        <f t="shared" ref="AA10" si="14">T3</f>
        <v>3</v>
      </c>
      <c r="AC10" s="192"/>
      <c r="AD10" s="192" t="str">
        <f>P3</f>
        <v>29</v>
      </c>
      <c r="AE10" s="192" t="str">
        <f>Q3</f>
        <v>30</v>
      </c>
      <c r="AF10" s="192" t="str">
        <f>R3</f>
        <v>R1</v>
      </c>
      <c r="AG10" s="192" t="str">
        <f>S3</f>
        <v>2</v>
      </c>
      <c r="AH10" s="192" t="str">
        <f>T3</f>
        <v>3</v>
      </c>
    </row>
    <row r="11" spans="1:34" ht="13.5" customHeight="1" x14ac:dyDescent="0.2">
      <c r="A11" s="252"/>
      <c r="B11" s="260"/>
      <c r="C11" s="255"/>
      <c r="D11" s="7" t="str">
        <f t="shared" si="7"/>
        <v>30</v>
      </c>
      <c r="E11" s="60">
        <f t="shared" si="1"/>
        <v>2427</v>
      </c>
      <c r="F11" s="61">
        <f t="shared" si="2"/>
        <v>3758</v>
      </c>
      <c r="G11" s="62">
        <f t="shared" si="3"/>
        <v>37330634</v>
      </c>
      <c r="H11" s="216">
        <f>IFERROR(E11/$I$57,"-   ")</f>
        <v>10.028925619834711</v>
      </c>
      <c r="I11" s="200">
        <f t="shared" si="4"/>
        <v>1.5484136794396375</v>
      </c>
      <c r="J11" s="205">
        <f t="shared" si="5"/>
        <v>15381.390193654717</v>
      </c>
      <c r="K11" s="205">
        <f t="shared" si="6"/>
        <v>9933.6439595529537</v>
      </c>
      <c r="L11" s="211">
        <f>IFERROR(G11/$I$57,"-   ")</f>
        <v>154258.81818181818</v>
      </c>
      <c r="M11" s="2">
        <v>3</v>
      </c>
      <c r="O11" s="2" t="s">
        <v>5</v>
      </c>
      <c r="P11" s="180">
        <v>110</v>
      </c>
      <c r="Q11" s="180">
        <v>58</v>
      </c>
      <c r="R11" s="180">
        <v>0</v>
      </c>
      <c r="S11" s="180">
        <v>3</v>
      </c>
      <c r="T11" s="180">
        <v>0</v>
      </c>
      <c r="V11" s="2" t="s">
        <v>5</v>
      </c>
      <c r="W11" s="180">
        <v>21</v>
      </c>
      <c r="X11" s="180">
        <v>12</v>
      </c>
      <c r="Y11" s="180">
        <v>0</v>
      </c>
      <c r="Z11" s="180">
        <v>0</v>
      </c>
      <c r="AA11" s="180">
        <v>0</v>
      </c>
      <c r="AC11" s="193" t="s">
        <v>5</v>
      </c>
      <c r="AD11" s="190">
        <f>P11+W11</f>
        <v>131</v>
      </c>
      <c r="AE11" s="190">
        <f t="shared" ref="AE11:AE13" si="15">Q11+X11</f>
        <v>70</v>
      </c>
      <c r="AF11" s="190">
        <f t="shared" ref="AF11:AF13" si="16">R11+Y11</f>
        <v>0</v>
      </c>
      <c r="AG11" s="190">
        <f t="shared" ref="AG11:AG13" si="17">S11+Z11</f>
        <v>3</v>
      </c>
      <c r="AH11" s="190">
        <f t="shared" ref="AH11:AH13" si="18">T11+AA11</f>
        <v>0</v>
      </c>
    </row>
    <row r="12" spans="1:34" ht="13.5" customHeight="1" x14ac:dyDescent="0.2">
      <c r="A12" s="252"/>
      <c r="B12" s="260"/>
      <c r="C12" s="255"/>
      <c r="D12" s="7" t="str">
        <f t="shared" si="7"/>
        <v>R1</v>
      </c>
      <c r="E12" s="60">
        <f t="shared" si="1"/>
        <v>459</v>
      </c>
      <c r="F12" s="61">
        <f t="shared" si="2"/>
        <v>622</v>
      </c>
      <c r="G12" s="62">
        <f t="shared" si="3"/>
        <v>6853974</v>
      </c>
      <c r="H12" s="216">
        <f>IFERROR(E12/$J$57,"-   ")</f>
        <v>11.475</v>
      </c>
      <c r="I12" s="200">
        <f t="shared" si="4"/>
        <v>1.355119825708061</v>
      </c>
      <c r="J12" s="205">
        <f t="shared" si="5"/>
        <v>14932.405228758171</v>
      </c>
      <c r="K12" s="205">
        <f t="shared" si="6"/>
        <v>11019.25080385852</v>
      </c>
      <c r="L12" s="211">
        <f>IFERROR(G12/$J$57,"-   ")</f>
        <v>171349.35</v>
      </c>
      <c r="M12" s="2">
        <v>3</v>
      </c>
      <c r="O12" s="2" t="s">
        <v>6</v>
      </c>
      <c r="P12" s="180">
        <v>6277</v>
      </c>
      <c r="Q12" s="180">
        <v>2048</v>
      </c>
      <c r="R12" s="180">
        <v>383</v>
      </c>
      <c r="S12" s="180">
        <v>5</v>
      </c>
      <c r="T12" s="180">
        <v>0</v>
      </c>
      <c r="V12" s="2" t="s">
        <v>6</v>
      </c>
      <c r="W12" s="180">
        <v>1590</v>
      </c>
      <c r="X12" s="180">
        <v>379</v>
      </c>
      <c r="Y12" s="180">
        <v>76</v>
      </c>
      <c r="Z12" s="180">
        <v>0</v>
      </c>
      <c r="AA12" s="180">
        <v>0</v>
      </c>
      <c r="AC12" s="193" t="s">
        <v>6</v>
      </c>
      <c r="AD12" s="190">
        <f t="shared" ref="AD12:AD13" si="19">P12+W12</f>
        <v>7867</v>
      </c>
      <c r="AE12" s="190">
        <f t="shared" si="15"/>
        <v>2427</v>
      </c>
      <c r="AF12" s="190">
        <f t="shared" si="16"/>
        <v>459</v>
      </c>
      <c r="AG12" s="190">
        <f t="shared" si="17"/>
        <v>5</v>
      </c>
      <c r="AH12" s="190">
        <f t="shared" si="18"/>
        <v>0</v>
      </c>
    </row>
    <row r="13" spans="1:34" ht="13.5" customHeight="1" x14ac:dyDescent="0.2">
      <c r="A13" s="252"/>
      <c r="B13" s="260"/>
      <c r="C13" s="255"/>
      <c r="D13" s="7" t="str">
        <f t="shared" si="7"/>
        <v>2</v>
      </c>
      <c r="E13" s="60">
        <f t="shared" si="1"/>
        <v>5</v>
      </c>
      <c r="F13" s="61">
        <f t="shared" si="2"/>
        <v>11</v>
      </c>
      <c r="G13" s="62">
        <f t="shared" si="3"/>
        <v>23510</v>
      </c>
      <c r="H13" s="216" t="str">
        <f>IFERROR(E13/$K$57,"-   ")</f>
        <v xml:space="preserve">-   </v>
      </c>
      <c r="I13" s="200">
        <f t="shared" si="4"/>
        <v>2.2000000000000002</v>
      </c>
      <c r="J13" s="205">
        <f t="shared" si="5"/>
        <v>4702</v>
      </c>
      <c r="K13" s="205">
        <f t="shared" si="6"/>
        <v>2137.2727272727275</v>
      </c>
      <c r="L13" s="211" t="str">
        <f>IFERROR(G13/$K$57,"-   ")</f>
        <v xml:space="preserve">-   </v>
      </c>
      <c r="M13" s="2">
        <v>3</v>
      </c>
      <c r="O13" s="2" t="s">
        <v>7</v>
      </c>
      <c r="P13" s="180">
        <v>1439</v>
      </c>
      <c r="Q13" s="180">
        <v>518</v>
      </c>
      <c r="R13" s="180">
        <v>93</v>
      </c>
      <c r="S13" s="180">
        <v>0</v>
      </c>
      <c r="T13" s="180">
        <v>0</v>
      </c>
      <c r="V13" s="2" t="s">
        <v>7</v>
      </c>
      <c r="W13" s="180">
        <v>410</v>
      </c>
      <c r="X13" s="180">
        <v>129</v>
      </c>
      <c r="Y13" s="180">
        <v>22</v>
      </c>
      <c r="Z13" s="180">
        <v>0</v>
      </c>
      <c r="AA13" s="180">
        <v>0</v>
      </c>
      <c r="AC13" s="193" t="s">
        <v>7</v>
      </c>
      <c r="AD13" s="190">
        <f t="shared" si="19"/>
        <v>1849</v>
      </c>
      <c r="AE13" s="190">
        <f t="shared" si="15"/>
        <v>647</v>
      </c>
      <c r="AF13" s="190">
        <f t="shared" si="16"/>
        <v>115</v>
      </c>
      <c r="AG13" s="190">
        <f t="shared" si="17"/>
        <v>0</v>
      </c>
      <c r="AH13" s="190">
        <f t="shared" si="18"/>
        <v>0</v>
      </c>
    </row>
    <row r="14" spans="1:34" ht="13.5" customHeight="1" x14ac:dyDescent="0.2">
      <c r="A14" s="252"/>
      <c r="B14" s="260"/>
      <c r="C14" s="258"/>
      <c r="D14" s="10" t="str">
        <f t="shared" si="7"/>
        <v>3</v>
      </c>
      <c r="E14" s="69">
        <f t="shared" si="1"/>
        <v>0</v>
      </c>
      <c r="F14" s="70">
        <f t="shared" si="2"/>
        <v>0</v>
      </c>
      <c r="G14" s="71">
        <f t="shared" si="3"/>
        <v>0</v>
      </c>
      <c r="H14" s="217" t="str">
        <f>IFERROR(E14/$L$57,"-   ")</f>
        <v xml:space="preserve">-   </v>
      </c>
      <c r="I14" s="201" t="str">
        <f t="shared" si="4"/>
        <v xml:space="preserve">-   </v>
      </c>
      <c r="J14" s="206" t="str">
        <f t="shared" si="5"/>
        <v xml:space="preserve">-   </v>
      </c>
      <c r="K14" s="206" t="str">
        <f t="shared" si="6"/>
        <v xml:space="preserve">-   </v>
      </c>
      <c r="L14" s="212" t="str">
        <f>IFERROR(G14/$L$57,"-   ")</f>
        <v xml:space="preserve">-   </v>
      </c>
      <c r="M14" s="2">
        <v>3</v>
      </c>
      <c r="O14" s="2" t="s">
        <v>62</v>
      </c>
      <c r="P14" s="183">
        <f>SUM(P11:P13)</f>
        <v>7826</v>
      </c>
      <c r="Q14" s="183">
        <f>SUM(Q11:Q13)</f>
        <v>2624</v>
      </c>
      <c r="R14" s="183">
        <f>SUM(R11:R13)</f>
        <v>476</v>
      </c>
      <c r="S14" s="183">
        <f>SUM(S11:S13)</f>
        <v>8</v>
      </c>
      <c r="T14" s="183">
        <f>SUM(T11:T13)</f>
        <v>0</v>
      </c>
      <c r="V14" s="2" t="s">
        <v>62</v>
      </c>
      <c r="W14" s="183">
        <f>SUM(W11:W13)</f>
        <v>2021</v>
      </c>
      <c r="X14" s="183">
        <f>SUM(X11:X13)</f>
        <v>520</v>
      </c>
      <c r="Y14" s="183">
        <f>SUM(Y11:Y13)</f>
        <v>98</v>
      </c>
      <c r="Z14" s="183">
        <f>SUM(Z11:Z13)</f>
        <v>0</v>
      </c>
      <c r="AA14" s="183">
        <f>SUM(AA11:AA13)</f>
        <v>0</v>
      </c>
      <c r="AC14" s="193" t="s">
        <v>62</v>
      </c>
      <c r="AD14" s="183">
        <f>SUM(AD11:AD13)</f>
        <v>9847</v>
      </c>
      <c r="AE14" s="183">
        <f>SUM(AE11:AE13)</f>
        <v>3144</v>
      </c>
      <c r="AF14" s="183">
        <f>SUM(AF11:AF13)</f>
        <v>574</v>
      </c>
      <c r="AG14" s="183">
        <f>SUM(AG11:AG13)</f>
        <v>8</v>
      </c>
      <c r="AH14" s="183">
        <f>SUM(AH11:AH13)</f>
        <v>0</v>
      </c>
    </row>
    <row r="15" spans="1:34" ht="13.5" customHeight="1" x14ac:dyDescent="0.2">
      <c r="A15" s="252"/>
      <c r="B15" s="260"/>
      <c r="C15" s="254" t="s">
        <v>7</v>
      </c>
      <c r="D15" s="11" t="str">
        <f t="shared" si="7"/>
        <v>29</v>
      </c>
      <c r="E15" s="72">
        <f t="shared" si="1"/>
        <v>1849</v>
      </c>
      <c r="F15" s="73">
        <f t="shared" si="2"/>
        <v>2959</v>
      </c>
      <c r="G15" s="74">
        <f t="shared" si="3"/>
        <v>19383400</v>
      </c>
      <c r="H15" s="218">
        <f>IFERROR(E15/$H$57,"-   ")</f>
        <v>2.3614303959131546</v>
      </c>
      <c r="I15" s="202">
        <f t="shared" si="4"/>
        <v>1.6003244997295836</v>
      </c>
      <c r="J15" s="207">
        <f t="shared" si="5"/>
        <v>10483.180097349919</v>
      </c>
      <c r="K15" s="207">
        <f t="shared" si="6"/>
        <v>6550.6590064210886</v>
      </c>
      <c r="L15" s="213">
        <f>IFERROR(G15/$H$57,"-   ")</f>
        <v>24755.300127713919</v>
      </c>
      <c r="M15" s="2">
        <v>4</v>
      </c>
      <c r="O15" s="2" t="s">
        <v>8</v>
      </c>
      <c r="P15" s="180">
        <v>3434</v>
      </c>
      <c r="Q15" s="180">
        <v>1079</v>
      </c>
      <c r="R15" s="180">
        <v>207</v>
      </c>
      <c r="S15" s="180">
        <v>2</v>
      </c>
      <c r="T15" s="180">
        <v>0</v>
      </c>
      <c r="V15" s="2" t="s">
        <v>8</v>
      </c>
      <c r="W15" s="180">
        <v>925</v>
      </c>
      <c r="X15" s="180">
        <v>195</v>
      </c>
      <c r="Y15" s="180">
        <v>44</v>
      </c>
      <c r="Z15" s="180">
        <v>0</v>
      </c>
      <c r="AA15" s="180">
        <v>0</v>
      </c>
      <c r="AC15" s="193" t="s">
        <v>8</v>
      </c>
      <c r="AD15" s="190">
        <f t="shared" ref="AD15:AD17" si="20">P15+W15</f>
        <v>4359</v>
      </c>
      <c r="AE15" s="190">
        <f t="shared" ref="AE15:AE17" si="21">Q15+X15</f>
        <v>1274</v>
      </c>
      <c r="AF15" s="190">
        <f t="shared" ref="AF15:AF17" si="22">R15+Y15</f>
        <v>251</v>
      </c>
      <c r="AG15" s="190">
        <f t="shared" ref="AG15:AG17" si="23">S15+Z15</f>
        <v>2</v>
      </c>
      <c r="AH15" s="190">
        <f t="shared" ref="AH15:AH17" si="24">T15+AA15</f>
        <v>0</v>
      </c>
    </row>
    <row r="16" spans="1:34" ht="13.5" customHeight="1" x14ac:dyDescent="0.2">
      <c r="A16" s="252"/>
      <c r="B16" s="260"/>
      <c r="C16" s="255"/>
      <c r="D16" s="7" t="str">
        <f t="shared" si="7"/>
        <v>30</v>
      </c>
      <c r="E16" s="60">
        <f t="shared" si="1"/>
        <v>647</v>
      </c>
      <c r="F16" s="61">
        <f t="shared" si="2"/>
        <v>1074</v>
      </c>
      <c r="G16" s="62">
        <f t="shared" si="3"/>
        <v>7108280</v>
      </c>
      <c r="H16" s="216">
        <f>IFERROR(E16/$I$57,"-   ")</f>
        <v>2.6735537190082646</v>
      </c>
      <c r="I16" s="200">
        <f t="shared" si="4"/>
        <v>1.6599690880989182</v>
      </c>
      <c r="J16" s="205">
        <f t="shared" si="5"/>
        <v>10986.522411128284</v>
      </c>
      <c r="K16" s="205">
        <f t="shared" si="6"/>
        <v>6618.510242085661</v>
      </c>
      <c r="L16" s="211">
        <f>IFERROR(G16/$I$57,"-   ")</f>
        <v>29373.057851239668</v>
      </c>
      <c r="M16" s="2">
        <v>4</v>
      </c>
      <c r="O16" s="2" t="s">
        <v>54</v>
      </c>
      <c r="P16" s="182">
        <v>108</v>
      </c>
      <c r="Q16" s="182">
        <v>51</v>
      </c>
      <c r="R16" s="182">
        <v>2</v>
      </c>
      <c r="S16" s="182">
        <v>1</v>
      </c>
      <c r="T16" s="182">
        <v>0</v>
      </c>
      <c r="V16" s="2" t="s">
        <v>54</v>
      </c>
      <c r="W16" s="182">
        <v>20</v>
      </c>
      <c r="X16" s="182">
        <v>12</v>
      </c>
      <c r="Y16" s="182">
        <v>0</v>
      </c>
      <c r="Z16" s="182">
        <v>0</v>
      </c>
      <c r="AA16" s="182">
        <v>0</v>
      </c>
      <c r="AC16" s="193" t="s">
        <v>54</v>
      </c>
      <c r="AD16" s="194">
        <f t="shared" si="20"/>
        <v>128</v>
      </c>
      <c r="AE16" s="194">
        <f t="shared" si="21"/>
        <v>63</v>
      </c>
      <c r="AF16" s="194">
        <f t="shared" si="22"/>
        <v>2</v>
      </c>
      <c r="AG16" s="194">
        <f t="shared" si="23"/>
        <v>1</v>
      </c>
      <c r="AH16" s="194">
        <f t="shared" si="24"/>
        <v>0</v>
      </c>
    </row>
    <row r="17" spans="1:34" ht="13.5" customHeight="1" x14ac:dyDescent="0.2">
      <c r="A17" s="252"/>
      <c r="B17" s="260"/>
      <c r="C17" s="255"/>
      <c r="D17" s="7" t="str">
        <f t="shared" si="7"/>
        <v>R1</v>
      </c>
      <c r="E17" s="60">
        <f t="shared" si="1"/>
        <v>115</v>
      </c>
      <c r="F17" s="61">
        <f t="shared" si="2"/>
        <v>168</v>
      </c>
      <c r="G17" s="62">
        <f t="shared" si="3"/>
        <v>1117510</v>
      </c>
      <c r="H17" s="216">
        <f>IFERROR(E17/$J$57,"-   ")</f>
        <v>2.875</v>
      </c>
      <c r="I17" s="200">
        <f t="shared" si="4"/>
        <v>1.4608695652173913</v>
      </c>
      <c r="J17" s="205">
        <f t="shared" si="5"/>
        <v>9717.4782608695659</v>
      </c>
      <c r="K17" s="205">
        <f t="shared" si="6"/>
        <v>6651.8452380952385</v>
      </c>
      <c r="L17" s="211">
        <f>IFERROR(G17/$J$57,"-   ")</f>
        <v>27937.75</v>
      </c>
      <c r="M17" s="2">
        <v>4</v>
      </c>
      <c r="O17" s="2" t="s">
        <v>10</v>
      </c>
      <c r="P17" s="180">
        <v>25</v>
      </c>
      <c r="Q17" s="180">
        <v>5</v>
      </c>
      <c r="R17" s="180">
        <v>0</v>
      </c>
      <c r="S17" s="180">
        <v>0</v>
      </c>
      <c r="T17" s="180">
        <v>0</v>
      </c>
      <c r="V17" s="2" t="s">
        <v>10</v>
      </c>
      <c r="W17" s="180">
        <v>6</v>
      </c>
      <c r="X17" s="180">
        <v>0</v>
      </c>
      <c r="Y17" s="180">
        <v>0</v>
      </c>
      <c r="Z17" s="180">
        <v>0</v>
      </c>
      <c r="AA17" s="180">
        <v>0</v>
      </c>
      <c r="AC17" s="193" t="s">
        <v>10</v>
      </c>
      <c r="AD17" s="190">
        <f t="shared" si="20"/>
        <v>31</v>
      </c>
      <c r="AE17" s="190">
        <f t="shared" si="21"/>
        <v>5</v>
      </c>
      <c r="AF17" s="190">
        <f t="shared" si="22"/>
        <v>0</v>
      </c>
      <c r="AG17" s="190">
        <f t="shared" si="23"/>
        <v>0</v>
      </c>
      <c r="AH17" s="190">
        <f t="shared" si="24"/>
        <v>0</v>
      </c>
    </row>
    <row r="18" spans="1:34" ht="13.5" customHeight="1" x14ac:dyDescent="0.2">
      <c r="A18" s="252"/>
      <c r="B18" s="260"/>
      <c r="C18" s="255"/>
      <c r="D18" s="7" t="str">
        <f t="shared" si="7"/>
        <v>2</v>
      </c>
      <c r="E18" s="60">
        <f t="shared" si="1"/>
        <v>0</v>
      </c>
      <c r="F18" s="61">
        <f t="shared" si="2"/>
        <v>0</v>
      </c>
      <c r="G18" s="62">
        <f t="shared" si="3"/>
        <v>0</v>
      </c>
      <c r="H18" s="216" t="str">
        <f>IFERROR(E18/$K$57,"-   ")</f>
        <v xml:space="preserve">-   </v>
      </c>
      <c r="I18" s="200" t="str">
        <f t="shared" si="4"/>
        <v xml:space="preserve">-   </v>
      </c>
      <c r="J18" s="205" t="str">
        <f t="shared" si="5"/>
        <v xml:space="preserve">-   </v>
      </c>
      <c r="K18" s="205" t="str">
        <f t="shared" si="6"/>
        <v xml:space="preserve">-   </v>
      </c>
      <c r="L18" s="211" t="str">
        <f>IFERROR(G18/$K$57,"-   ")</f>
        <v xml:space="preserve">-   </v>
      </c>
      <c r="M18" s="2">
        <v>4</v>
      </c>
      <c r="O18" s="2" t="s">
        <v>63</v>
      </c>
      <c r="P18" s="181">
        <f>SUM(P14:P17)-P16</f>
        <v>11285</v>
      </c>
      <c r="Q18" s="181">
        <f>SUM(Q14:Q17)-Q16</f>
        <v>3708</v>
      </c>
      <c r="R18" s="181">
        <f>SUM(R14:R17)-R16</f>
        <v>683</v>
      </c>
      <c r="S18" s="181">
        <f>SUM(S14:S17)-S16</f>
        <v>10</v>
      </c>
      <c r="T18" s="181">
        <f>SUM(T14:T17)-T16</f>
        <v>0</v>
      </c>
      <c r="V18" s="2" t="s">
        <v>63</v>
      </c>
      <c r="W18" s="181">
        <f>SUM(W14:W17)-W16</f>
        <v>2952</v>
      </c>
      <c r="X18" s="181">
        <f>SUM(X14:X17)-X16</f>
        <v>715</v>
      </c>
      <c r="Y18" s="181">
        <f>SUM(Y14:Y17)-Y16</f>
        <v>142</v>
      </c>
      <c r="Z18" s="181">
        <f>SUM(Z14:Z17)-Z16</f>
        <v>0</v>
      </c>
      <c r="AA18" s="181">
        <f>SUM(AA14:AA17)-AA16</f>
        <v>0</v>
      </c>
      <c r="AC18" s="193" t="s">
        <v>63</v>
      </c>
      <c r="AD18" s="195">
        <f>SUM(AD14:AD17)-AD16</f>
        <v>14237</v>
      </c>
      <c r="AE18" s="195">
        <f>SUM(AE14:AE17)-AE16</f>
        <v>4423</v>
      </c>
      <c r="AF18" s="195">
        <f>SUM(AF14:AF17)-AF16</f>
        <v>825</v>
      </c>
      <c r="AG18" s="195">
        <f>SUM(AG14:AG17)-AG16</f>
        <v>10</v>
      </c>
      <c r="AH18" s="195">
        <f>SUM(AH14:AH17)-AH16</f>
        <v>0</v>
      </c>
    </row>
    <row r="19" spans="1:34" ht="13.5" customHeight="1" x14ac:dyDescent="0.2">
      <c r="A19" s="252"/>
      <c r="B19" s="260"/>
      <c r="C19" s="256"/>
      <c r="D19" s="8" t="str">
        <f t="shared" si="7"/>
        <v>3</v>
      </c>
      <c r="E19" s="63">
        <f t="shared" si="1"/>
        <v>0</v>
      </c>
      <c r="F19" s="64">
        <f t="shared" si="2"/>
        <v>0</v>
      </c>
      <c r="G19" s="65">
        <f t="shared" si="3"/>
        <v>0</v>
      </c>
      <c r="H19" s="217" t="str">
        <f>IFERROR(E19/$L$57,"-   ")</f>
        <v xml:space="preserve">-   </v>
      </c>
      <c r="I19" s="201" t="str">
        <f t="shared" si="4"/>
        <v xml:space="preserve">-   </v>
      </c>
      <c r="J19" s="206" t="str">
        <f t="shared" si="5"/>
        <v xml:space="preserve">-   </v>
      </c>
      <c r="K19" s="206" t="str">
        <f t="shared" si="6"/>
        <v xml:space="preserve">-   </v>
      </c>
      <c r="L19" s="212" t="str">
        <f>IFERROR(G19/$L$57,"-   ")</f>
        <v xml:space="preserve">-   </v>
      </c>
      <c r="M19" s="2">
        <v>4</v>
      </c>
      <c r="AC19" s="193"/>
      <c r="AD19" s="193"/>
      <c r="AE19" s="193"/>
      <c r="AF19" s="193"/>
      <c r="AG19" s="193"/>
      <c r="AH19" s="193"/>
    </row>
    <row r="20" spans="1:34" ht="13.5" customHeight="1" x14ac:dyDescent="0.2">
      <c r="A20" s="252"/>
      <c r="B20" s="260"/>
      <c r="C20" s="257" t="s">
        <v>12</v>
      </c>
      <c r="D20" s="9" t="str">
        <f t="shared" si="7"/>
        <v>29</v>
      </c>
      <c r="E20" s="38">
        <f t="shared" ref="E20:G24" si="25">E5+E10+E15</f>
        <v>9847</v>
      </c>
      <c r="F20" s="39">
        <f t="shared" si="25"/>
        <v>16442</v>
      </c>
      <c r="G20" s="40">
        <f t="shared" si="25"/>
        <v>248006254</v>
      </c>
      <c r="H20" s="218">
        <f>IFERROR(E20/$H$57,"-   ")</f>
        <v>12.575989782886335</v>
      </c>
      <c r="I20" s="202">
        <f t="shared" si="4"/>
        <v>1.6697471311059207</v>
      </c>
      <c r="J20" s="207">
        <f t="shared" si="5"/>
        <v>25185.970752513454</v>
      </c>
      <c r="K20" s="207">
        <f t="shared" si="6"/>
        <v>15083.703564043304</v>
      </c>
      <c r="L20" s="213">
        <f>IFERROR(G20/$H$57,"-   ")</f>
        <v>316738.51085568324</v>
      </c>
      <c r="O20" s="2" t="s">
        <v>78</v>
      </c>
      <c r="V20" s="2" t="s">
        <v>81</v>
      </c>
      <c r="AC20" s="193" t="s">
        <v>84</v>
      </c>
      <c r="AD20" s="193"/>
      <c r="AE20" s="193"/>
      <c r="AF20" s="193"/>
      <c r="AG20" s="193"/>
      <c r="AH20" s="193"/>
    </row>
    <row r="21" spans="1:34" ht="13.5" customHeight="1" x14ac:dyDescent="0.2">
      <c r="A21" s="252"/>
      <c r="B21" s="260"/>
      <c r="C21" s="255"/>
      <c r="D21" s="7" t="str">
        <f t="shared" si="7"/>
        <v>30</v>
      </c>
      <c r="E21" s="32">
        <f t="shared" si="25"/>
        <v>3144</v>
      </c>
      <c r="F21" s="33">
        <f t="shared" si="25"/>
        <v>6010</v>
      </c>
      <c r="G21" s="34">
        <f t="shared" si="25"/>
        <v>88505888</v>
      </c>
      <c r="H21" s="216">
        <f>IFERROR(E21/$I$57,"-   ")</f>
        <v>12.991735537190083</v>
      </c>
      <c r="I21" s="200">
        <f t="shared" si="4"/>
        <v>1.9115776081424936</v>
      </c>
      <c r="J21" s="205">
        <f t="shared" si="5"/>
        <v>28150.727735368957</v>
      </c>
      <c r="K21" s="205">
        <f t="shared" si="6"/>
        <v>14726.437271214641</v>
      </c>
      <c r="L21" s="211">
        <f>IFERROR(G21/$I$57,"-   ")</f>
        <v>365726.80991735536</v>
      </c>
      <c r="O21" s="5"/>
      <c r="P21" s="5" t="str">
        <f t="shared" ref="P21:R21" si="26">P3</f>
        <v>29</v>
      </c>
      <c r="Q21" s="5" t="str">
        <f t="shared" si="26"/>
        <v>30</v>
      </c>
      <c r="R21" s="5" t="str">
        <f t="shared" si="26"/>
        <v>R1</v>
      </c>
      <c r="S21" s="5" t="str">
        <f t="shared" ref="S21:T21" si="27">S3</f>
        <v>2</v>
      </c>
      <c r="T21" s="5" t="str">
        <f t="shared" si="27"/>
        <v>3</v>
      </c>
      <c r="V21" s="5"/>
      <c r="W21" s="5" t="str">
        <f t="shared" ref="W21" si="28">P3</f>
        <v>29</v>
      </c>
      <c r="X21" s="5" t="str">
        <f t="shared" ref="X21" si="29">Q3</f>
        <v>30</v>
      </c>
      <c r="Y21" s="5" t="str">
        <f t="shared" ref="Y21" si="30">R3</f>
        <v>R1</v>
      </c>
      <c r="Z21" s="5" t="str">
        <f t="shared" ref="Z21" si="31">S3</f>
        <v>2</v>
      </c>
      <c r="AA21" s="5" t="str">
        <f t="shared" ref="AA21" si="32">T3</f>
        <v>3</v>
      </c>
      <c r="AC21" s="192"/>
      <c r="AD21" s="192" t="str">
        <f>P3</f>
        <v>29</v>
      </c>
      <c r="AE21" s="192" t="str">
        <f>Q3</f>
        <v>30</v>
      </c>
      <c r="AF21" s="192" t="str">
        <f>R3</f>
        <v>R1</v>
      </c>
      <c r="AG21" s="192" t="str">
        <f>S3</f>
        <v>2</v>
      </c>
      <c r="AH21" s="192" t="str">
        <f>T3</f>
        <v>3</v>
      </c>
    </row>
    <row r="22" spans="1:34" ht="13.5" customHeight="1" x14ac:dyDescent="0.2">
      <c r="A22" s="252"/>
      <c r="B22" s="260"/>
      <c r="C22" s="255"/>
      <c r="D22" s="7" t="str">
        <f t="shared" si="7"/>
        <v>R1</v>
      </c>
      <c r="E22" s="32">
        <f t="shared" si="25"/>
        <v>574</v>
      </c>
      <c r="F22" s="33">
        <f t="shared" si="25"/>
        <v>738</v>
      </c>
      <c r="G22" s="34">
        <f t="shared" si="25"/>
        <v>8204074</v>
      </c>
      <c r="H22" s="216">
        <f>IFERROR(E22/$J$57,"-   ")</f>
        <v>14.35</v>
      </c>
      <c r="I22" s="200">
        <f t="shared" si="4"/>
        <v>1.2857142857142858</v>
      </c>
      <c r="J22" s="205">
        <f t="shared" si="5"/>
        <v>14292.811846689896</v>
      </c>
      <c r="K22" s="205">
        <f t="shared" si="6"/>
        <v>11116.631436314363</v>
      </c>
      <c r="L22" s="211">
        <f>IFERROR(G22/$J$57,"-   ")</f>
        <v>205101.85</v>
      </c>
      <c r="O22" s="2" t="s">
        <v>5</v>
      </c>
      <c r="P22" s="180">
        <v>1122</v>
      </c>
      <c r="Q22" s="180">
        <v>875</v>
      </c>
      <c r="R22" s="180">
        <v>-52</v>
      </c>
      <c r="S22" s="180">
        <v>77</v>
      </c>
      <c r="T22" s="180">
        <v>0</v>
      </c>
      <c r="V22" s="2" t="s">
        <v>5</v>
      </c>
      <c r="W22" s="180">
        <v>407</v>
      </c>
      <c r="X22" s="180">
        <v>303</v>
      </c>
      <c r="Y22" s="180">
        <v>0</v>
      </c>
      <c r="Z22" s="180">
        <v>0</v>
      </c>
      <c r="AA22" s="180">
        <v>0</v>
      </c>
      <c r="AC22" s="193" t="s">
        <v>5</v>
      </c>
      <c r="AD22" s="190">
        <f t="shared" ref="AD22:AD24" si="33">P22+W22</f>
        <v>1529</v>
      </c>
      <c r="AE22" s="190">
        <f t="shared" ref="AE22:AE24" si="34">Q22+X22</f>
        <v>1178</v>
      </c>
      <c r="AF22" s="190">
        <f t="shared" ref="AF22:AF24" si="35">R22+Y22</f>
        <v>-52</v>
      </c>
      <c r="AG22" s="190">
        <f t="shared" ref="AG22:AG24" si="36">S22+Z22</f>
        <v>77</v>
      </c>
      <c r="AH22" s="190">
        <f t="shared" ref="AH22:AH24" si="37">T22+AA22</f>
        <v>0</v>
      </c>
    </row>
    <row r="23" spans="1:34" ht="13.5" customHeight="1" x14ac:dyDescent="0.2">
      <c r="A23" s="252"/>
      <c r="B23" s="260"/>
      <c r="C23" s="255"/>
      <c r="D23" s="7" t="str">
        <f t="shared" si="7"/>
        <v>2</v>
      </c>
      <c r="E23" s="32">
        <f t="shared" si="25"/>
        <v>8</v>
      </c>
      <c r="F23" s="33">
        <f t="shared" si="25"/>
        <v>88</v>
      </c>
      <c r="G23" s="34">
        <f t="shared" si="25"/>
        <v>2858330</v>
      </c>
      <c r="H23" s="216" t="str">
        <f>IFERROR(E23/$K$57,"-   ")</f>
        <v xml:space="preserve">-   </v>
      </c>
      <c r="I23" s="200">
        <f t="shared" si="4"/>
        <v>11</v>
      </c>
      <c r="J23" s="205">
        <f t="shared" si="5"/>
        <v>357291.25</v>
      </c>
      <c r="K23" s="205">
        <f t="shared" si="6"/>
        <v>32481.022727272728</v>
      </c>
      <c r="L23" s="211" t="str">
        <f>IFERROR(G23/$K$57,"-   ")</f>
        <v xml:space="preserve">-   </v>
      </c>
      <c r="O23" s="2" t="s">
        <v>6</v>
      </c>
      <c r="P23" s="180">
        <v>9359</v>
      </c>
      <c r="Q23" s="180">
        <v>3139</v>
      </c>
      <c r="R23" s="180">
        <v>510</v>
      </c>
      <c r="S23" s="180">
        <v>10</v>
      </c>
      <c r="T23" s="180">
        <v>0</v>
      </c>
      <c r="V23" s="2" t="s">
        <v>6</v>
      </c>
      <c r="W23" s="180">
        <v>2595</v>
      </c>
      <c r="X23" s="180">
        <v>619</v>
      </c>
      <c r="Y23" s="180">
        <v>112</v>
      </c>
      <c r="Z23" s="180">
        <v>1</v>
      </c>
      <c r="AA23" s="180">
        <v>0</v>
      </c>
      <c r="AC23" s="193" t="s">
        <v>6</v>
      </c>
      <c r="AD23" s="190">
        <f t="shared" si="33"/>
        <v>11954</v>
      </c>
      <c r="AE23" s="190">
        <f t="shared" si="34"/>
        <v>3758</v>
      </c>
      <c r="AF23" s="190">
        <f t="shared" si="35"/>
        <v>622</v>
      </c>
      <c r="AG23" s="190">
        <f t="shared" si="36"/>
        <v>11</v>
      </c>
      <c r="AH23" s="190">
        <f t="shared" si="37"/>
        <v>0</v>
      </c>
    </row>
    <row r="24" spans="1:34" ht="13.5" customHeight="1" x14ac:dyDescent="0.2">
      <c r="A24" s="252"/>
      <c r="B24" s="261"/>
      <c r="C24" s="258"/>
      <c r="D24" s="10" t="str">
        <f t="shared" si="7"/>
        <v>3</v>
      </c>
      <c r="E24" s="41">
        <f t="shared" si="25"/>
        <v>0</v>
      </c>
      <c r="F24" s="42">
        <f t="shared" si="25"/>
        <v>0</v>
      </c>
      <c r="G24" s="43">
        <f t="shared" si="25"/>
        <v>0</v>
      </c>
      <c r="H24" s="217" t="str">
        <f>IFERROR(E24/$L$57,"-   ")</f>
        <v xml:space="preserve">-   </v>
      </c>
      <c r="I24" s="201" t="str">
        <f t="shared" si="4"/>
        <v xml:space="preserve">-   </v>
      </c>
      <c r="J24" s="206" t="str">
        <f t="shared" si="5"/>
        <v xml:space="preserve">-   </v>
      </c>
      <c r="K24" s="206" t="str">
        <f t="shared" si="6"/>
        <v xml:space="preserve">-   </v>
      </c>
      <c r="L24" s="212" t="str">
        <f>IFERROR(G24/$L$57,"-   ")</f>
        <v xml:space="preserve">-   </v>
      </c>
      <c r="O24" s="2" t="s">
        <v>7</v>
      </c>
      <c r="P24" s="180">
        <v>2274</v>
      </c>
      <c r="Q24" s="180">
        <v>850</v>
      </c>
      <c r="R24" s="180">
        <v>128</v>
      </c>
      <c r="S24" s="180">
        <v>0</v>
      </c>
      <c r="T24" s="180">
        <v>0</v>
      </c>
      <c r="V24" s="2" t="s">
        <v>7</v>
      </c>
      <c r="W24" s="180">
        <v>685</v>
      </c>
      <c r="X24" s="180">
        <v>224</v>
      </c>
      <c r="Y24" s="180">
        <v>40</v>
      </c>
      <c r="Z24" s="180">
        <v>0</v>
      </c>
      <c r="AA24" s="180">
        <v>0</v>
      </c>
      <c r="AC24" s="193" t="s">
        <v>7</v>
      </c>
      <c r="AD24" s="190">
        <f t="shared" si="33"/>
        <v>2959</v>
      </c>
      <c r="AE24" s="190">
        <f t="shared" si="34"/>
        <v>1074</v>
      </c>
      <c r="AF24" s="190">
        <f t="shared" si="35"/>
        <v>168</v>
      </c>
      <c r="AG24" s="190">
        <f t="shared" si="36"/>
        <v>0</v>
      </c>
      <c r="AH24" s="190">
        <f t="shared" si="37"/>
        <v>0</v>
      </c>
    </row>
    <row r="25" spans="1:34" ht="13.5" customHeight="1" x14ac:dyDescent="0.2">
      <c r="A25" s="252"/>
      <c r="B25" s="262" t="s">
        <v>8</v>
      </c>
      <c r="C25" s="254"/>
      <c r="D25" s="11" t="str">
        <f t="shared" si="7"/>
        <v>29</v>
      </c>
      <c r="E25" s="72">
        <f t="shared" ref="E25:E39" si="38">HLOOKUP($D25,$AD$10:$AH$18,$M25,FALSE)</f>
        <v>4359</v>
      </c>
      <c r="F25" s="175">
        <f t="shared" ref="F25:F39" si="39">HLOOKUP($D25,$AD$21:$AH$29,$M25,FALSE)</f>
        <v>5128</v>
      </c>
      <c r="G25" s="74">
        <f t="shared" ref="G25:G39" si="40">HLOOKUP($D25,$AD$32:$AH$40,$M25,FALSE)</f>
        <v>43564830</v>
      </c>
      <c r="H25" s="136" t="s">
        <v>26</v>
      </c>
      <c r="I25" s="137" t="s">
        <v>25</v>
      </c>
      <c r="J25" s="207">
        <f t="shared" si="5"/>
        <v>9994.225739848589</v>
      </c>
      <c r="K25" s="137" t="s">
        <v>25</v>
      </c>
      <c r="L25" s="213">
        <f>IFERROR(G25/$H$57,"-   ")</f>
        <v>55638.352490421457</v>
      </c>
      <c r="M25" s="2">
        <v>6</v>
      </c>
      <c r="O25" s="2" t="s">
        <v>53</v>
      </c>
      <c r="P25" s="183">
        <f>SUM(P22:P24)</f>
        <v>12755</v>
      </c>
      <c r="Q25" s="183">
        <f>SUM(Q22:Q24)</f>
        <v>4864</v>
      </c>
      <c r="R25" s="183">
        <f>SUM(R22:R24)</f>
        <v>586</v>
      </c>
      <c r="S25" s="183">
        <f>SUM(S22:S24)</f>
        <v>87</v>
      </c>
      <c r="T25" s="183">
        <f>SUM(T22:T24)</f>
        <v>0</v>
      </c>
      <c r="V25" s="2" t="s">
        <v>53</v>
      </c>
      <c r="W25" s="183">
        <f>SUM(W22:W24)</f>
        <v>3687</v>
      </c>
      <c r="X25" s="183">
        <f>SUM(X22:X24)</f>
        <v>1146</v>
      </c>
      <c r="Y25" s="183">
        <f>SUM(Y22:Y24)</f>
        <v>152</v>
      </c>
      <c r="Z25" s="183">
        <f>SUM(Z22:Z24)</f>
        <v>1</v>
      </c>
      <c r="AA25" s="183">
        <f>SUM(AA22:AA24)</f>
        <v>0</v>
      </c>
      <c r="AC25" s="193" t="s">
        <v>53</v>
      </c>
      <c r="AD25" s="183">
        <f>SUM(AD22:AD24)</f>
        <v>16442</v>
      </c>
      <c r="AE25" s="183">
        <f>SUM(AE22:AE24)</f>
        <v>6010</v>
      </c>
      <c r="AF25" s="183">
        <f>SUM(AF22:AF24)</f>
        <v>738</v>
      </c>
      <c r="AG25" s="183">
        <f>SUM(AG22:AG24)</f>
        <v>88</v>
      </c>
      <c r="AH25" s="183">
        <f>SUM(AH22:AH24)</f>
        <v>0</v>
      </c>
    </row>
    <row r="26" spans="1:34" ht="13.5" customHeight="1" x14ac:dyDescent="0.2">
      <c r="A26" s="252"/>
      <c r="B26" s="260"/>
      <c r="C26" s="255"/>
      <c r="D26" s="7" t="str">
        <f t="shared" si="7"/>
        <v>30</v>
      </c>
      <c r="E26" s="60">
        <f t="shared" si="38"/>
        <v>1274</v>
      </c>
      <c r="F26" s="176">
        <f t="shared" si="39"/>
        <v>1530</v>
      </c>
      <c r="G26" s="62">
        <f t="shared" si="40"/>
        <v>10913910</v>
      </c>
      <c r="H26" s="138" t="s">
        <v>25</v>
      </c>
      <c r="I26" s="139" t="s">
        <v>25</v>
      </c>
      <c r="J26" s="205">
        <f t="shared" si="5"/>
        <v>8566.6483516483513</v>
      </c>
      <c r="K26" s="139" t="s">
        <v>25</v>
      </c>
      <c r="L26" s="211">
        <f>IFERROR(G26/$I$57,"-   ")</f>
        <v>45098.801652892565</v>
      </c>
      <c r="M26" s="2">
        <v>6</v>
      </c>
      <c r="O26" s="2" t="s">
        <v>8</v>
      </c>
      <c r="P26" s="184">
        <v>3992</v>
      </c>
      <c r="Q26" s="184">
        <v>1268</v>
      </c>
      <c r="R26" s="184">
        <v>230</v>
      </c>
      <c r="S26" s="184">
        <v>2</v>
      </c>
      <c r="T26" s="184">
        <v>0</v>
      </c>
      <c r="V26" s="2" t="s">
        <v>8</v>
      </c>
      <c r="W26" s="184">
        <v>1136</v>
      </c>
      <c r="X26" s="184">
        <v>262</v>
      </c>
      <c r="Y26" s="184">
        <v>53</v>
      </c>
      <c r="Z26" s="184">
        <v>1</v>
      </c>
      <c r="AA26" s="184">
        <v>0</v>
      </c>
      <c r="AC26" s="193" t="s">
        <v>8</v>
      </c>
      <c r="AD26" s="196">
        <f t="shared" ref="AD26:AD28" si="41">P26+W26</f>
        <v>5128</v>
      </c>
      <c r="AE26" s="196">
        <f t="shared" ref="AE26:AE28" si="42">Q26+X26</f>
        <v>1530</v>
      </c>
      <c r="AF26" s="196">
        <f t="shared" ref="AF26:AF28" si="43">R26+Y26</f>
        <v>283</v>
      </c>
      <c r="AG26" s="196">
        <f t="shared" ref="AG26:AG28" si="44">S26+Z26</f>
        <v>3</v>
      </c>
      <c r="AH26" s="196">
        <f t="shared" ref="AH26:AH28" si="45">T26+AA26</f>
        <v>0</v>
      </c>
    </row>
    <row r="27" spans="1:34" ht="13.5" customHeight="1" x14ac:dyDescent="0.2">
      <c r="A27" s="252"/>
      <c r="B27" s="260"/>
      <c r="C27" s="255"/>
      <c r="D27" s="7" t="str">
        <f t="shared" si="7"/>
        <v>R1</v>
      </c>
      <c r="E27" s="60">
        <f t="shared" si="38"/>
        <v>251</v>
      </c>
      <c r="F27" s="176">
        <f t="shared" si="39"/>
        <v>283</v>
      </c>
      <c r="G27" s="62">
        <f t="shared" si="40"/>
        <v>1755597</v>
      </c>
      <c r="H27" s="138" t="s">
        <v>25</v>
      </c>
      <c r="I27" s="139" t="s">
        <v>25</v>
      </c>
      <c r="J27" s="205">
        <f t="shared" si="5"/>
        <v>6994.4103585657367</v>
      </c>
      <c r="K27" s="139" t="s">
        <v>25</v>
      </c>
      <c r="L27" s="211">
        <f>IFERROR(G27/$J$57,"-   ")</f>
        <v>43889.925000000003</v>
      </c>
      <c r="M27" s="2">
        <v>6</v>
      </c>
      <c r="O27" s="2" t="s">
        <v>54</v>
      </c>
      <c r="P27" s="185">
        <v>2485</v>
      </c>
      <c r="Q27" s="185">
        <v>2070</v>
      </c>
      <c r="R27" s="185">
        <v>13</v>
      </c>
      <c r="S27" s="185">
        <v>29</v>
      </c>
      <c r="T27" s="185">
        <v>0</v>
      </c>
      <c r="V27" s="2" t="s">
        <v>54</v>
      </c>
      <c r="W27" s="185">
        <v>1082</v>
      </c>
      <c r="X27" s="185">
        <v>877</v>
      </c>
      <c r="Y27" s="185">
        <v>0</v>
      </c>
      <c r="Z27" s="185">
        <v>0</v>
      </c>
      <c r="AA27" s="185">
        <v>0</v>
      </c>
      <c r="AC27" s="193" t="s">
        <v>54</v>
      </c>
      <c r="AD27" s="197">
        <f t="shared" si="41"/>
        <v>3567</v>
      </c>
      <c r="AE27" s="197">
        <f t="shared" si="42"/>
        <v>2947</v>
      </c>
      <c r="AF27" s="197">
        <f t="shared" si="43"/>
        <v>13</v>
      </c>
      <c r="AG27" s="197">
        <f t="shared" si="44"/>
        <v>29</v>
      </c>
      <c r="AH27" s="197">
        <f t="shared" si="45"/>
        <v>0</v>
      </c>
    </row>
    <row r="28" spans="1:34" ht="13.5" customHeight="1" x14ac:dyDescent="0.2">
      <c r="A28" s="252"/>
      <c r="B28" s="260"/>
      <c r="C28" s="255"/>
      <c r="D28" s="7" t="str">
        <f t="shared" si="7"/>
        <v>2</v>
      </c>
      <c r="E28" s="60">
        <f t="shared" si="38"/>
        <v>2</v>
      </c>
      <c r="F28" s="176">
        <f t="shared" si="39"/>
        <v>3</v>
      </c>
      <c r="G28" s="62">
        <f t="shared" si="40"/>
        <v>20800</v>
      </c>
      <c r="H28" s="138" t="s">
        <v>25</v>
      </c>
      <c r="I28" s="139" t="s">
        <v>25</v>
      </c>
      <c r="J28" s="205">
        <f t="shared" si="5"/>
        <v>10400</v>
      </c>
      <c r="K28" s="139" t="s">
        <v>25</v>
      </c>
      <c r="L28" s="211" t="str">
        <f>IFERROR(G28/$K$57,"-   ")</f>
        <v xml:space="preserve">-   </v>
      </c>
      <c r="M28" s="2">
        <v>6</v>
      </c>
      <c r="O28" s="2" t="s">
        <v>10</v>
      </c>
      <c r="P28" s="180">
        <v>126</v>
      </c>
      <c r="Q28" s="180">
        <v>17</v>
      </c>
      <c r="R28" s="180">
        <v>0</v>
      </c>
      <c r="S28" s="180">
        <v>0</v>
      </c>
      <c r="T28" s="180">
        <v>0</v>
      </c>
      <c r="V28" s="2" t="s">
        <v>10</v>
      </c>
      <c r="W28" s="180">
        <v>9</v>
      </c>
      <c r="X28" s="180">
        <v>0</v>
      </c>
      <c r="Y28" s="180">
        <v>0</v>
      </c>
      <c r="Z28" s="180">
        <v>0</v>
      </c>
      <c r="AA28" s="180">
        <v>0</v>
      </c>
      <c r="AC28" s="193" t="s">
        <v>10</v>
      </c>
      <c r="AD28" s="190">
        <f t="shared" si="41"/>
        <v>135</v>
      </c>
      <c r="AE28" s="190">
        <f t="shared" si="42"/>
        <v>17</v>
      </c>
      <c r="AF28" s="190">
        <f t="shared" si="43"/>
        <v>0</v>
      </c>
      <c r="AG28" s="190">
        <f t="shared" si="44"/>
        <v>0</v>
      </c>
      <c r="AH28" s="190">
        <f t="shared" si="45"/>
        <v>0</v>
      </c>
    </row>
    <row r="29" spans="1:34" ht="13.5" customHeight="1" x14ac:dyDescent="0.2">
      <c r="A29" s="252"/>
      <c r="B29" s="263"/>
      <c r="C29" s="256"/>
      <c r="D29" s="8" t="str">
        <f t="shared" si="7"/>
        <v>3</v>
      </c>
      <c r="E29" s="63">
        <f t="shared" si="38"/>
        <v>0</v>
      </c>
      <c r="F29" s="177">
        <f t="shared" si="39"/>
        <v>0</v>
      </c>
      <c r="G29" s="65">
        <f t="shared" si="40"/>
        <v>-30250</v>
      </c>
      <c r="H29" s="140" t="s">
        <v>25</v>
      </c>
      <c r="I29" s="141" t="s">
        <v>25</v>
      </c>
      <c r="J29" s="206" t="str">
        <f t="shared" si="5"/>
        <v xml:space="preserve">-   </v>
      </c>
      <c r="K29" s="141" t="s">
        <v>25</v>
      </c>
      <c r="L29" s="212" t="str">
        <f>IFERROR(G29/$L$57,"-   ")</f>
        <v xml:space="preserve">-   </v>
      </c>
      <c r="M29" s="2">
        <v>6</v>
      </c>
      <c r="O29" s="2" t="s">
        <v>15</v>
      </c>
      <c r="P29" s="181">
        <f>SUM(P25:P28)-P26-P27</f>
        <v>12881</v>
      </c>
      <c r="Q29" s="181">
        <f>SUM(Q25:Q28)-Q26-Q27</f>
        <v>4881</v>
      </c>
      <c r="R29" s="181">
        <f>SUM(R25:R28)-R26-R27</f>
        <v>586</v>
      </c>
      <c r="S29" s="181">
        <f>SUM(S25:S28)-S26-S27</f>
        <v>87</v>
      </c>
      <c r="T29" s="181">
        <f>SUM(T25:T28)-T26-T27</f>
        <v>0</v>
      </c>
      <c r="V29" s="2" t="s">
        <v>15</v>
      </c>
      <c r="W29" s="181">
        <f>SUM(W25:W28)-W26-W27</f>
        <v>3696</v>
      </c>
      <c r="X29" s="181">
        <f>SUM(X25:X28)-X26-X27</f>
        <v>1146</v>
      </c>
      <c r="Y29" s="181">
        <f>SUM(Y25:Y28)-Y26-Y27</f>
        <v>152</v>
      </c>
      <c r="Z29" s="181">
        <f>SUM(Z25:Z28)-Z26-Z27</f>
        <v>1</v>
      </c>
      <c r="AA29" s="181">
        <f>SUM(AA25:AA28)-AA26-AA27</f>
        <v>0</v>
      </c>
      <c r="AC29" s="193" t="s">
        <v>15</v>
      </c>
      <c r="AD29" s="195">
        <f>SUM(AD25:AD28)-AD26-AD27</f>
        <v>16577</v>
      </c>
      <c r="AE29" s="195">
        <f>SUM(AE25:AE28)-AE26-AE27</f>
        <v>6027</v>
      </c>
      <c r="AF29" s="195">
        <f>SUM(AF25:AF28)-AF26-AF27</f>
        <v>738</v>
      </c>
      <c r="AG29" s="195">
        <f>SUM(AG25:AG28)-AG26-AG27</f>
        <v>88</v>
      </c>
      <c r="AH29" s="195">
        <f>SUM(AH25:AH28)-AH26-AH27</f>
        <v>0</v>
      </c>
    </row>
    <row r="30" spans="1:34" ht="13.5" customHeight="1" x14ac:dyDescent="0.2">
      <c r="A30" s="252"/>
      <c r="B30" s="235" t="s">
        <v>9</v>
      </c>
      <c r="C30" s="236"/>
      <c r="D30" s="9" t="str">
        <f t="shared" si="7"/>
        <v>29</v>
      </c>
      <c r="E30" s="163">
        <f t="shared" si="38"/>
        <v>128</v>
      </c>
      <c r="F30" s="170">
        <f t="shared" si="39"/>
        <v>3567</v>
      </c>
      <c r="G30" s="68">
        <f t="shared" si="40"/>
        <v>2765984</v>
      </c>
      <c r="H30" s="136" t="s">
        <v>25</v>
      </c>
      <c r="I30" s="137" t="s">
        <v>25</v>
      </c>
      <c r="J30" s="137" t="s">
        <v>25</v>
      </c>
      <c r="K30" s="137" t="s">
        <v>25</v>
      </c>
      <c r="L30" s="213">
        <f>IFERROR(G30/$H$57,"-   ")</f>
        <v>3532.5466155810982</v>
      </c>
      <c r="M30" s="2">
        <v>7</v>
      </c>
      <c r="AC30" s="193"/>
      <c r="AD30" s="193"/>
      <c r="AE30" s="193"/>
      <c r="AF30" s="193"/>
      <c r="AG30" s="193"/>
      <c r="AH30" s="193"/>
    </row>
    <row r="31" spans="1:34" ht="13.5" customHeight="1" x14ac:dyDescent="0.2">
      <c r="A31" s="252"/>
      <c r="B31" s="237"/>
      <c r="C31" s="238"/>
      <c r="D31" s="7" t="str">
        <f t="shared" si="7"/>
        <v>30</v>
      </c>
      <c r="E31" s="164">
        <f t="shared" si="38"/>
        <v>63</v>
      </c>
      <c r="F31" s="169">
        <f t="shared" si="39"/>
        <v>2947</v>
      </c>
      <c r="G31" s="62">
        <f t="shared" si="40"/>
        <v>2068262</v>
      </c>
      <c r="H31" s="138" t="s">
        <v>25</v>
      </c>
      <c r="I31" s="139" t="s">
        <v>25</v>
      </c>
      <c r="J31" s="139" t="s">
        <v>25</v>
      </c>
      <c r="K31" s="139" t="s">
        <v>25</v>
      </c>
      <c r="L31" s="211">
        <f>IFERROR(G31/$I$57,"-   ")</f>
        <v>8546.5371900826449</v>
      </c>
      <c r="M31" s="2">
        <v>7</v>
      </c>
      <c r="O31" s="2" t="s">
        <v>79</v>
      </c>
      <c r="V31" s="2" t="s">
        <v>80</v>
      </c>
      <c r="AC31" s="193" t="s">
        <v>85</v>
      </c>
      <c r="AD31" s="193"/>
      <c r="AE31" s="193"/>
      <c r="AF31" s="193"/>
      <c r="AG31" s="193"/>
      <c r="AH31" s="193"/>
    </row>
    <row r="32" spans="1:34" ht="13.5" customHeight="1" x14ac:dyDescent="0.2">
      <c r="A32" s="252"/>
      <c r="B32" s="237"/>
      <c r="C32" s="238"/>
      <c r="D32" s="7" t="str">
        <f t="shared" si="7"/>
        <v>R1</v>
      </c>
      <c r="E32" s="164">
        <f t="shared" si="38"/>
        <v>2</v>
      </c>
      <c r="F32" s="169">
        <f t="shared" si="39"/>
        <v>13</v>
      </c>
      <c r="G32" s="62">
        <f t="shared" si="40"/>
        <v>8620</v>
      </c>
      <c r="H32" s="138" t="s">
        <v>25</v>
      </c>
      <c r="I32" s="139" t="s">
        <v>25</v>
      </c>
      <c r="J32" s="139" t="s">
        <v>25</v>
      </c>
      <c r="K32" s="139" t="s">
        <v>25</v>
      </c>
      <c r="L32" s="211">
        <f>IFERROR(G32/$J$57,"-   ")</f>
        <v>215.5</v>
      </c>
      <c r="M32" s="2">
        <v>7</v>
      </c>
      <c r="O32" s="5"/>
      <c r="P32" s="5" t="str">
        <f t="shared" ref="P32:R32" si="46">P3</f>
        <v>29</v>
      </c>
      <c r="Q32" s="5" t="str">
        <f t="shared" si="46"/>
        <v>30</v>
      </c>
      <c r="R32" s="5" t="str">
        <f t="shared" si="46"/>
        <v>R1</v>
      </c>
      <c r="S32" s="5" t="str">
        <f t="shared" ref="S32:T32" si="47">S3</f>
        <v>2</v>
      </c>
      <c r="T32" s="5" t="str">
        <f t="shared" si="47"/>
        <v>3</v>
      </c>
      <c r="V32" s="5"/>
      <c r="W32" s="5" t="str">
        <f t="shared" ref="W32" si="48">P3</f>
        <v>29</v>
      </c>
      <c r="X32" s="5" t="str">
        <f t="shared" ref="X32" si="49">Q3</f>
        <v>30</v>
      </c>
      <c r="Y32" s="5" t="str">
        <f t="shared" ref="Y32" si="50">R3</f>
        <v>R1</v>
      </c>
      <c r="Z32" s="5" t="str">
        <f t="shared" ref="Z32" si="51">S3</f>
        <v>2</v>
      </c>
      <c r="AA32" s="5" t="str">
        <f t="shared" ref="AA32" si="52">T3</f>
        <v>3</v>
      </c>
      <c r="AC32" s="192"/>
      <c r="AD32" s="192" t="str">
        <f>P3</f>
        <v>29</v>
      </c>
      <c r="AE32" s="192" t="str">
        <f>Q3</f>
        <v>30</v>
      </c>
      <c r="AF32" s="192" t="str">
        <f>R3</f>
        <v>R1</v>
      </c>
      <c r="AG32" s="192" t="str">
        <f>S3</f>
        <v>2</v>
      </c>
      <c r="AH32" s="192" t="str">
        <f>T3</f>
        <v>3</v>
      </c>
    </row>
    <row r="33" spans="1:34" ht="13.5" customHeight="1" x14ac:dyDescent="0.2">
      <c r="A33" s="252"/>
      <c r="B33" s="237"/>
      <c r="C33" s="238"/>
      <c r="D33" s="7" t="str">
        <f t="shared" si="7"/>
        <v>2</v>
      </c>
      <c r="E33" s="164">
        <f t="shared" si="38"/>
        <v>1</v>
      </c>
      <c r="F33" s="169">
        <f t="shared" si="39"/>
        <v>29</v>
      </c>
      <c r="G33" s="62">
        <f t="shared" si="40"/>
        <v>20250</v>
      </c>
      <c r="H33" s="138" t="s">
        <v>25</v>
      </c>
      <c r="I33" s="139" t="s">
        <v>25</v>
      </c>
      <c r="J33" s="139" t="s">
        <v>25</v>
      </c>
      <c r="K33" s="139" t="s">
        <v>25</v>
      </c>
      <c r="L33" s="211" t="str">
        <f>IFERROR(G33/$K$57,"-   ")</f>
        <v xml:space="preserve">-   </v>
      </c>
      <c r="M33" s="2">
        <v>7</v>
      </c>
      <c r="O33" s="2" t="s">
        <v>5</v>
      </c>
      <c r="P33" s="180">
        <v>71928010</v>
      </c>
      <c r="Q33" s="180">
        <v>37929524</v>
      </c>
      <c r="R33" s="180">
        <v>233990</v>
      </c>
      <c r="S33" s="180">
        <v>2834820</v>
      </c>
      <c r="T33" s="180">
        <v>0</v>
      </c>
      <c r="V33" s="2" t="s">
        <v>5</v>
      </c>
      <c r="W33" s="180">
        <v>12941000</v>
      </c>
      <c r="X33" s="180">
        <v>6137450</v>
      </c>
      <c r="Y33" s="180">
        <v>-1400</v>
      </c>
      <c r="Z33" s="180">
        <v>0</v>
      </c>
      <c r="AA33" s="180">
        <v>0</v>
      </c>
      <c r="AC33" s="193" t="s">
        <v>5</v>
      </c>
      <c r="AD33" s="190">
        <f t="shared" ref="AD33:AD35" si="53">P33+W33</f>
        <v>84869010</v>
      </c>
      <c r="AE33" s="190">
        <f t="shared" ref="AE33:AE35" si="54">Q33+X33</f>
        <v>44066974</v>
      </c>
      <c r="AF33" s="190">
        <f t="shared" ref="AF33:AF35" si="55">R33+Y33</f>
        <v>232590</v>
      </c>
      <c r="AG33" s="190">
        <f t="shared" ref="AG33:AG35" si="56">S33+Z33</f>
        <v>2834820</v>
      </c>
      <c r="AH33" s="190">
        <f t="shared" ref="AH33:AH35" si="57">T33+AA33</f>
        <v>0</v>
      </c>
    </row>
    <row r="34" spans="1:34" ht="13.5" customHeight="1" x14ac:dyDescent="0.2">
      <c r="A34" s="252"/>
      <c r="B34" s="239"/>
      <c r="C34" s="240"/>
      <c r="D34" s="10" t="str">
        <f t="shared" si="7"/>
        <v>3</v>
      </c>
      <c r="E34" s="165">
        <f t="shared" si="38"/>
        <v>0</v>
      </c>
      <c r="F34" s="171">
        <f t="shared" si="39"/>
        <v>0</v>
      </c>
      <c r="G34" s="71">
        <f t="shared" si="40"/>
        <v>0</v>
      </c>
      <c r="H34" s="140" t="s">
        <v>25</v>
      </c>
      <c r="I34" s="141" t="s">
        <v>25</v>
      </c>
      <c r="J34" s="141" t="s">
        <v>25</v>
      </c>
      <c r="K34" s="141" t="s">
        <v>25</v>
      </c>
      <c r="L34" s="212" t="str">
        <f>IFERROR(G34/$L$57,"-   ")</f>
        <v xml:space="preserve">-   </v>
      </c>
      <c r="M34" s="2">
        <v>7</v>
      </c>
      <c r="O34" s="2" t="s">
        <v>6</v>
      </c>
      <c r="P34" s="180">
        <v>113033574</v>
      </c>
      <c r="Q34" s="180">
        <v>30262304</v>
      </c>
      <c r="R34" s="180">
        <v>6023034</v>
      </c>
      <c r="S34" s="180">
        <v>19750</v>
      </c>
      <c r="T34" s="180">
        <v>0</v>
      </c>
      <c r="V34" s="2" t="s">
        <v>6</v>
      </c>
      <c r="W34" s="180">
        <v>30720270</v>
      </c>
      <c r="X34" s="180">
        <v>7068330</v>
      </c>
      <c r="Y34" s="180">
        <v>830940</v>
      </c>
      <c r="Z34" s="180">
        <v>3760</v>
      </c>
      <c r="AA34" s="180">
        <v>0</v>
      </c>
      <c r="AC34" s="193" t="s">
        <v>6</v>
      </c>
      <c r="AD34" s="190">
        <f t="shared" si="53"/>
        <v>143753844</v>
      </c>
      <c r="AE34" s="190">
        <f t="shared" si="54"/>
        <v>37330634</v>
      </c>
      <c r="AF34" s="190">
        <f t="shared" si="55"/>
        <v>6853974</v>
      </c>
      <c r="AG34" s="190">
        <f t="shared" si="56"/>
        <v>23510</v>
      </c>
      <c r="AH34" s="190">
        <f t="shared" si="57"/>
        <v>0</v>
      </c>
    </row>
    <row r="35" spans="1:34" ht="13.5" customHeight="1" x14ac:dyDescent="0.2">
      <c r="A35" s="252"/>
      <c r="B35" s="241" t="s">
        <v>10</v>
      </c>
      <c r="C35" s="242"/>
      <c r="D35" s="11" t="str">
        <f t="shared" si="7"/>
        <v>29</v>
      </c>
      <c r="E35" s="72">
        <f t="shared" si="38"/>
        <v>31</v>
      </c>
      <c r="F35" s="73">
        <f t="shared" si="39"/>
        <v>135</v>
      </c>
      <c r="G35" s="74">
        <f t="shared" si="40"/>
        <v>1576020</v>
      </c>
      <c r="H35" s="218">
        <f>IFERROR(E35/$H$57,"-   ")</f>
        <v>3.9591315453384422E-2</v>
      </c>
      <c r="I35" s="202">
        <f t="shared" ref="I35:I44" si="58">IFERROR(F35/E35,"-   ")</f>
        <v>4.354838709677419</v>
      </c>
      <c r="J35" s="207">
        <f t="shared" ref="J35:J54" si="59">IFERROR(G35/E35,"-   ")</f>
        <v>50839.354838709674</v>
      </c>
      <c r="K35" s="207">
        <f t="shared" ref="K35:K44" si="60">IFERROR(G35/F35,"-   ")</f>
        <v>11674.222222222223</v>
      </c>
      <c r="L35" s="213">
        <f>IFERROR(G35/$H$57,"-   ")</f>
        <v>2012.7969348659003</v>
      </c>
      <c r="M35" s="2">
        <v>8</v>
      </c>
      <c r="O35" s="2" t="s">
        <v>7</v>
      </c>
      <c r="P35" s="180">
        <v>14575100</v>
      </c>
      <c r="Q35" s="180">
        <v>5373730</v>
      </c>
      <c r="R35" s="180">
        <v>871490</v>
      </c>
      <c r="S35" s="180">
        <v>0</v>
      </c>
      <c r="T35" s="180">
        <v>0</v>
      </c>
      <c r="V35" s="2" t="s">
        <v>7</v>
      </c>
      <c r="W35" s="180">
        <v>4808300</v>
      </c>
      <c r="X35" s="180">
        <v>1734550</v>
      </c>
      <c r="Y35" s="180">
        <v>246020</v>
      </c>
      <c r="Z35" s="180">
        <v>0</v>
      </c>
      <c r="AA35" s="180">
        <v>0</v>
      </c>
      <c r="AC35" s="193" t="s">
        <v>7</v>
      </c>
      <c r="AD35" s="190">
        <f t="shared" si="53"/>
        <v>19383400</v>
      </c>
      <c r="AE35" s="190">
        <f t="shared" si="54"/>
        <v>7108280</v>
      </c>
      <c r="AF35" s="190">
        <f t="shared" si="55"/>
        <v>1117510</v>
      </c>
      <c r="AG35" s="190">
        <f t="shared" si="56"/>
        <v>0</v>
      </c>
      <c r="AH35" s="190">
        <f t="shared" si="57"/>
        <v>0</v>
      </c>
    </row>
    <row r="36" spans="1:34" ht="13.5" customHeight="1" x14ac:dyDescent="0.2">
      <c r="A36" s="252"/>
      <c r="B36" s="237"/>
      <c r="C36" s="238"/>
      <c r="D36" s="7" t="str">
        <f t="shared" si="7"/>
        <v>30</v>
      </c>
      <c r="E36" s="60">
        <f t="shared" si="38"/>
        <v>5</v>
      </c>
      <c r="F36" s="61">
        <f t="shared" si="39"/>
        <v>17</v>
      </c>
      <c r="G36" s="62">
        <f t="shared" si="40"/>
        <v>207510</v>
      </c>
      <c r="H36" s="216">
        <f>IFERROR(E36/$I$57,"-   ")</f>
        <v>2.0661157024793389E-2</v>
      </c>
      <c r="I36" s="200">
        <f t="shared" si="58"/>
        <v>3.4</v>
      </c>
      <c r="J36" s="205">
        <f t="shared" si="59"/>
        <v>41502</v>
      </c>
      <c r="K36" s="205">
        <f t="shared" si="60"/>
        <v>12206.470588235294</v>
      </c>
      <c r="L36" s="211">
        <f>IFERROR(G36/$I$57,"-   ")</f>
        <v>857.47933884297515</v>
      </c>
      <c r="M36" s="2">
        <v>8</v>
      </c>
      <c r="O36" s="2" t="s">
        <v>53</v>
      </c>
      <c r="P36" s="183">
        <f>SUM(P33:P35)</f>
        <v>199536684</v>
      </c>
      <c r="Q36" s="183">
        <f>SUM(Q33:Q35)</f>
        <v>73565558</v>
      </c>
      <c r="R36" s="183">
        <f>SUM(R33:R35)</f>
        <v>7128514</v>
      </c>
      <c r="S36" s="183">
        <f>SUM(S33:S35)</f>
        <v>2854570</v>
      </c>
      <c r="T36" s="183">
        <f>SUM(T33:T35)</f>
        <v>0</v>
      </c>
      <c r="V36" s="2" t="s">
        <v>53</v>
      </c>
      <c r="W36" s="183">
        <f>SUM(W33:W35)</f>
        <v>48469570</v>
      </c>
      <c r="X36" s="183">
        <f>SUM(X33:X35)</f>
        <v>14940330</v>
      </c>
      <c r="Y36" s="183">
        <f>SUM(Y33:Y35)</f>
        <v>1075560</v>
      </c>
      <c r="Z36" s="183">
        <f>SUM(Z33:Z35)</f>
        <v>3760</v>
      </c>
      <c r="AA36" s="183">
        <f>SUM(AA33:AA35)</f>
        <v>0</v>
      </c>
      <c r="AC36" s="193" t="s">
        <v>53</v>
      </c>
      <c r="AD36" s="183">
        <f>SUM(AD33:AD35)</f>
        <v>248006254</v>
      </c>
      <c r="AE36" s="183">
        <f>SUM(AE33:AE35)</f>
        <v>88505888</v>
      </c>
      <c r="AF36" s="183">
        <f>SUM(AF33:AF35)</f>
        <v>8204074</v>
      </c>
      <c r="AG36" s="183">
        <f>SUM(AG33:AG35)</f>
        <v>2858330</v>
      </c>
      <c r="AH36" s="183">
        <f>SUM(AH33:AH35)</f>
        <v>0</v>
      </c>
    </row>
    <row r="37" spans="1:34" ht="13.5" customHeight="1" x14ac:dyDescent="0.2">
      <c r="A37" s="252"/>
      <c r="B37" s="237"/>
      <c r="C37" s="238"/>
      <c r="D37" s="7" t="str">
        <f t="shared" si="7"/>
        <v>R1</v>
      </c>
      <c r="E37" s="60">
        <f t="shared" si="38"/>
        <v>0</v>
      </c>
      <c r="F37" s="61">
        <f t="shared" si="39"/>
        <v>0</v>
      </c>
      <c r="G37" s="62">
        <f t="shared" si="40"/>
        <v>0</v>
      </c>
      <c r="H37" s="216">
        <f>IFERROR(E37/$J$57,"-   ")</f>
        <v>0</v>
      </c>
      <c r="I37" s="200" t="str">
        <f t="shared" si="58"/>
        <v xml:space="preserve">-   </v>
      </c>
      <c r="J37" s="205" t="str">
        <f t="shared" si="59"/>
        <v xml:space="preserve">-   </v>
      </c>
      <c r="K37" s="205" t="str">
        <f t="shared" si="60"/>
        <v xml:space="preserve">-   </v>
      </c>
      <c r="L37" s="211">
        <f>IFERROR(G37/$J$57,"-   ")</f>
        <v>0</v>
      </c>
      <c r="M37" s="2">
        <v>8</v>
      </c>
      <c r="O37" s="2" t="s">
        <v>8</v>
      </c>
      <c r="P37" s="180">
        <v>33717530</v>
      </c>
      <c r="Q37" s="180">
        <v>9091290</v>
      </c>
      <c r="R37" s="180">
        <v>1464447</v>
      </c>
      <c r="S37" s="180">
        <v>13170</v>
      </c>
      <c r="T37" s="180">
        <v>-20970</v>
      </c>
      <c r="V37" s="2" t="s">
        <v>8</v>
      </c>
      <c r="W37" s="180">
        <v>9847300</v>
      </c>
      <c r="X37" s="180">
        <v>1822620</v>
      </c>
      <c r="Y37" s="180">
        <v>291150</v>
      </c>
      <c r="Z37" s="180">
        <v>7630</v>
      </c>
      <c r="AA37" s="180">
        <v>-9280</v>
      </c>
      <c r="AC37" s="193" t="s">
        <v>8</v>
      </c>
      <c r="AD37" s="190">
        <f t="shared" ref="AD37:AD39" si="61">P37+W37</f>
        <v>43564830</v>
      </c>
      <c r="AE37" s="190">
        <f t="shared" ref="AE37:AE39" si="62">Q37+X37</f>
        <v>10913910</v>
      </c>
      <c r="AF37" s="190">
        <f t="shared" ref="AF37:AF39" si="63">R37+Y37</f>
        <v>1755597</v>
      </c>
      <c r="AG37" s="190">
        <f t="shared" ref="AG37:AG39" si="64">S37+Z37</f>
        <v>20800</v>
      </c>
      <c r="AH37" s="190">
        <f t="shared" ref="AH37:AH39" si="65">T37+AA37</f>
        <v>-30250</v>
      </c>
    </row>
    <row r="38" spans="1:34" ht="13.5" customHeight="1" x14ac:dyDescent="0.2">
      <c r="A38" s="252"/>
      <c r="B38" s="237"/>
      <c r="C38" s="238"/>
      <c r="D38" s="7" t="str">
        <f t="shared" si="7"/>
        <v>2</v>
      </c>
      <c r="E38" s="60">
        <f t="shared" si="38"/>
        <v>0</v>
      </c>
      <c r="F38" s="61">
        <f t="shared" si="39"/>
        <v>0</v>
      </c>
      <c r="G38" s="62">
        <f t="shared" si="40"/>
        <v>0</v>
      </c>
      <c r="H38" s="216" t="str">
        <f>IFERROR(E38/$K$57,"-   ")</f>
        <v xml:space="preserve">-   </v>
      </c>
      <c r="I38" s="200" t="str">
        <f t="shared" si="58"/>
        <v xml:space="preserve">-   </v>
      </c>
      <c r="J38" s="205" t="str">
        <f t="shared" si="59"/>
        <v xml:space="preserve">-   </v>
      </c>
      <c r="K38" s="205" t="str">
        <f t="shared" si="60"/>
        <v xml:space="preserve">-   </v>
      </c>
      <c r="L38" s="211" t="str">
        <f>IFERROR(G38/$K$57,"-   ")</f>
        <v xml:space="preserve">-   </v>
      </c>
      <c r="M38" s="2">
        <v>8</v>
      </c>
      <c r="O38" s="2" t="s">
        <v>54</v>
      </c>
      <c r="P38" s="180">
        <v>1968040</v>
      </c>
      <c r="Q38" s="180">
        <v>1435788</v>
      </c>
      <c r="R38" s="180">
        <v>8620</v>
      </c>
      <c r="S38" s="180">
        <v>20250</v>
      </c>
      <c r="T38" s="180">
        <v>0</v>
      </c>
      <c r="V38" s="2" t="s">
        <v>54</v>
      </c>
      <c r="W38" s="180">
        <v>797944</v>
      </c>
      <c r="X38" s="180">
        <v>632474</v>
      </c>
      <c r="Y38" s="180">
        <v>0</v>
      </c>
      <c r="Z38" s="180">
        <v>0</v>
      </c>
      <c r="AA38" s="180">
        <v>0</v>
      </c>
      <c r="AC38" s="193" t="s">
        <v>54</v>
      </c>
      <c r="AD38" s="190">
        <f t="shared" si="61"/>
        <v>2765984</v>
      </c>
      <c r="AE38" s="190">
        <f t="shared" si="62"/>
        <v>2068262</v>
      </c>
      <c r="AF38" s="190">
        <f t="shared" si="63"/>
        <v>8620</v>
      </c>
      <c r="AG38" s="190">
        <f t="shared" si="64"/>
        <v>20250</v>
      </c>
      <c r="AH38" s="190">
        <f t="shared" si="65"/>
        <v>0</v>
      </c>
    </row>
    <row r="39" spans="1:34" ht="13.5" customHeight="1" x14ac:dyDescent="0.2">
      <c r="A39" s="252"/>
      <c r="B39" s="243"/>
      <c r="C39" s="244"/>
      <c r="D39" s="8" t="str">
        <f t="shared" si="7"/>
        <v>3</v>
      </c>
      <c r="E39" s="63">
        <f t="shared" si="38"/>
        <v>0</v>
      </c>
      <c r="F39" s="64">
        <f t="shared" si="39"/>
        <v>0</v>
      </c>
      <c r="G39" s="65">
        <f t="shared" si="40"/>
        <v>0</v>
      </c>
      <c r="H39" s="217" t="str">
        <f>IFERROR(E39/$L$57,"-   ")</f>
        <v xml:space="preserve">-   </v>
      </c>
      <c r="I39" s="201" t="str">
        <f t="shared" si="58"/>
        <v xml:space="preserve">-   </v>
      </c>
      <c r="J39" s="206" t="str">
        <f t="shared" si="59"/>
        <v xml:space="preserve">-   </v>
      </c>
      <c r="K39" s="206" t="str">
        <f t="shared" si="60"/>
        <v xml:space="preserve">-   </v>
      </c>
      <c r="L39" s="212" t="str">
        <f>IFERROR(G39/$L$57,"-   ")</f>
        <v xml:space="preserve">-   </v>
      </c>
      <c r="M39" s="2">
        <v>8</v>
      </c>
      <c r="O39" s="2" t="s">
        <v>10</v>
      </c>
      <c r="P39" s="180">
        <v>1434530</v>
      </c>
      <c r="Q39" s="180">
        <v>207510</v>
      </c>
      <c r="R39" s="180">
        <v>0</v>
      </c>
      <c r="S39" s="180">
        <v>0</v>
      </c>
      <c r="T39" s="180">
        <v>0</v>
      </c>
      <c r="V39" s="2" t="s">
        <v>10</v>
      </c>
      <c r="W39" s="180">
        <v>141490</v>
      </c>
      <c r="X39" s="180">
        <v>0</v>
      </c>
      <c r="Y39" s="180">
        <v>0</v>
      </c>
      <c r="Z39" s="180">
        <v>0</v>
      </c>
      <c r="AA39" s="180">
        <v>0</v>
      </c>
      <c r="AC39" s="193" t="s">
        <v>10</v>
      </c>
      <c r="AD39" s="190">
        <f t="shared" si="61"/>
        <v>1576020</v>
      </c>
      <c r="AE39" s="190">
        <f t="shared" si="62"/>
        <v>207510</v>
      </c>
      <c r="AF39" s="190">
        <f t="shared" si="63"/>
        <v>0</v>
      </c>
      <c r="AG39" s="190">
        <f t="shared" si="64"/>
        <v>0</v>
      </c>
      <c r="AH39" s="190">
        <f t="shared" si="65"/>
        <v>0</v>
      </c>
    </row>
    <row r="40" spans="1:34" ht="13.5" customHeight="1" x14ac:dyDescent="0.2">
      <c r="A40" s="252"/>
      <c r="B40" s="245" t="s">
        <v>13</v>
      </c>
      <c r="C40" s="246"/>
      <c r="D40" s="9" t="str">
        <f t="shared" si="7"/>
        <v>29</v>
      </c>
      <c r="E40" s="38">
        <f>E20+E25+E35</f>
        <v>14237</v>
      </c>
      <c r="F40" s="39">
        <f>F20+F35</f>
        <v>16577</v>
      </c>
      <c r="G40" s="40">
        <f>G20+G25+G30+G35</f>
        <v>295913088</v>
      </c>
      <c r="H40" s="218">
        <f>IFERROR(E40/$H$57,"-   ")</f>
        <v>18.182630906768839</v>
      </c>
      <c r="I40" s="202">
        <f t="shared" si="58"/>
        <v>1.1643604691999718</v>
      </c>
      <c r="J40" s="207">
        <f t="shared" si="59"/>
        <v>20784.792301748963</v>
      </c>
      <c r="K40" s="207">
        <f t="shared" si="60"/>
        <v>17850.822706159135</v>
      </c>
      <c r="L40" s="213">
        <f>IFERROR(G40/$H$57,"-   ")</f>
        <v>377922.20689655171</v>
      </c>
      <c r="O40" s="2" t="s">
        <v>15</v>
      </c>
      <c r="P40" s="181">
        <f>SUM(P36:P39)</f>
        <v>236656784</v>
      </c>
      <c r="Q40" s="181">
        <f>SUM(Q36:Q39)</f>
        <v>84300146</v>
      </c>
      <c r="R40" s="181">
        <f>SUM(R36:R39)</f>
        <v>8601581</v>
      </c>
      <c r="S40" s="181">
        <f>SUM(S36:S39)</f>
        <v>2887990</v>
      </c>
      <c r="T40" s="181">
        <f>SUM(T36:T39)</f>
        <v>-20970</v>
      </c>
      <c r="V40" s="2" t="s">
        <v>15</v>
      </c>
      <c r="W40" s="181">
        <f>SUM(W36:W39)</f>
        <v>59256304</v>
      </c>
      <c r="X40" s="181">
        <f>SUM(X36:X39)</f>
        <v>17395424</v>
      </c>
      <c r="Y40" s="181">
        <f>SUM(Y36:Y39)</f>
        <v>1366710</v>
      </c>
      <c r="Z40" s="181">
        <f>SUM(Z36:Z39)</f>
        <v>11390</v>
      </c>
      <c r="AA40" s="181">
        <f>SUM(AA36:AA39)</f>
        <v>-9280</v>
      </c>
      <c r="AC40" s="193" t="s">
        <v>15</v>
      </c>
      <c r="AD40" s="195">
        <f>SUM(AD36:AD39)</f>
        <v>295913088</v>
      </c>
      <c r="AE40" s="195">
        <f>SUM(AE36:AE39)</f>
        <v>101695570</v>
      </c>
      <c r="AF40" s="195">
        <f>SUM(AF36:AF39)</f>
        <v>9968291</v>
      </c>
      <c r="AG40" s="195">
        <f>SUM(AG36:AG39)</f>
        <v>2899380</v>
      </c>
      <c r="AH40" s="195">
        <f>SUM(AH36:AH39)</f>
        <v>-30250</v>
      </c>
    </row>
    <row r="41" spans="1:34" ht="13.5" customHeight="1" x14ac:dyDescent="0.2">
      <c r="A41" s="252"/>
      <c r="B41" s="247"/>
      <c r="C41" s="248"/>
      <c r="D41" s="7" t="str">
        <f t="shared" si="7"/>
        <v>30</v>
      </c>
      <c r="E41" s="32">
        <f>E21+E26+E36</f>
        <v>4423</v>
      </c>
      <c r="F41" s="33">
        <f>F21+F36</f>
        <v>6027</v>
      </c>
      <c r="G41" s="34">
        <f>G21+G26+G31+G36</f>
        <v>101695570</v>
      </c>
      <c r="H41" s="216">
        <f>IFERROR(E41/$I$57,"-   ")</f>
        <v>18.276859504132233</v>
      </c>
      <c r="I41" s="200">
        <f t="shared" si="58"/>
        <v>1.3626497852136559</v>
      </c>
      <c r="J41" s="205">
        <f t="shared" si="59"/>
        <v>22992.441781596201</v>
      </c>
      <c r="K41" s="205">
        <f t="shared" si="60"/>
        <v>16873.331674133067</v>
      </c>
      <c r="L41" s="211">
        <f>IFERROR(G41/$I$57,"-   ")</f>
        <v>420229.62809917354</v>
      </c>
      <c r="AC41" s="193"/>
      <c r="AD41" s="193"/>
      <c r="AE41" s="193"/>
      <c r="AF41" s="193"/>
      <c r="AG41" s="193"/>
      <c r="AH41" s="193"/>
    </row>
    <row r="42" spans="1:34" ht="13.5" customHeight="1" x14ac:dyDescent="0.2">
      <c r="A42" s="252"/>
      <c r="B42" s="247"/>
      <c r="C42" s="248"/>
      <c r="D42" s="7" t="str">
        <f t="shared" si="7"/>
        <v>R1</v>
      </c>
      <c r="E42" s="32">
        <f>E22+E27+E37</f>
        <v>825</v>
      </c>
      <c r="F42" s="33">
        <f>F22+F37</f>
        <v>738</v>
      </c>
      <c r="G42" s="34">
        <f>G22+G27+G32+G37</f>
        <v>9968291</v>
      </c>
      <c r="H42" s="216">
        <f>IFERROR(E42/$J$57,"-   ")</f>
        <v>20.625</v>
      </c>
      <c r="I42" s="200">
        <f t="shared" si="58"/>
        <v>0.89454545454545453</v>
      </c>
      <c r="J42" s="205">
        <f t="shared" si="59"/>
        <v>12082.77696969697</v>
      </c>
      <c r="K42" s="205">
        <f t="shared" si="60"/>
        <v>13507.169376693768</v>
      </c>
      <c r="L42" s="211">
        <f>IFERROR(G42/$J$57,"-   ")</f>
        <v>249207.27499999999</v>
      </c>
    </row>
    <row r="43" spans="1:34" ht="13.5" customHeight="1" x14ac:dyDescent="0.2">
      <c r="A43" s="252"/>
      <c r="B43" s="247"/>
      <c r="C43" s="248"/>
      <c r="D43" s="7" t="str">
        <f t="shared" si="7"/>
        <v>2</v>
      </c>
      <c r="E43" s="32">
        <f>E23+E28+E38</f>
        <v>10</v>
      </c>
      <c r="F43" s="33">
        <f>F23+F38</f>
        <v>88</v>
      </c>
      <c r="G43" s="34">
        <f>G23+G28+G33+G38</f>
        <v>2899380</v>
      </c>
      <c r="H43" s="216" t="str">
        <f>IFERROR(E43/$K$57,"-   ")</f>
        <v xml:space="preserve">-   </v>
      </c>
      <c r="I43" s="200">
        <f t="shared" si="58"/>
        <v>8.8000000000000007</v>
      </c>
      <c r="J43" s="205">
        <f t="shared" si="59"/>
        <v>289938</v>
      </c>
      <c r="K43" s="205">
        <f t="shared" si="60"/>
        <v>32947.5</v>
      </c>
      <c r="L43" s="211" t="str">
        <f>IFERROR(G43/$K$57,"-   ")</f>
        <v xml:space="preserve">-   </v>
      </c>
      <c r="N43" s="1" t="s">
        <v>76</v>
      </c>
      <c r="O43" s="1"/>
      <c r="P43" s="3"/>
      <c r="Q43" s="3"/>
      <c r="R43" s="3"/>
      <c r="S43" s="3"/>
      <c r="T43" s="3"/>
    </row>
    <row r="44" spans="1:34" ht="13.5" customHeight="1" thickBot="1" x14ac:dyDescent="0.25">
      <c r="A44" s="253"/>
      <c r="B44" s="249"/>
      <c r="C44" s="250"/>
      <c r="D44" s="12" t="str">
        <f t="shared" si="7"/>
        <v>3</v>
      </c>
      <c r="E44" s="47">
        <f>E24+E29+E39</f>
        <v>0</v>
      </c>
      <c r="F44" s="48">
        <f>F24+F39</f>
        <v>0</v>
      </c>
      <c r="G44" s="49">
        <f>G24+G29+G34+G39</f>
        <v>-30250</v>
      </c>
      <c r="H44" s="219" t="str">
        <f>IFERROR(E44/$L$57,"-   ")</f>
        <v xml:space="preserve">-   </v>
      </c>
      <c r="I44" s="203" t="str">
        <f t="shared" si="58"/>
        <v xml:space="preserve">-   </v>
      </c>
      <c r="J44" s="208" t="str">
        <f t="shared" si="59"/>
        <v xml:space="preserve">-   </v>
      </c>
      <c r="K44" s="208" t="str">
        <f t="shared" si="60"/>
        <v xml:space="preserve">-   </v>
      </c>
      <c r="L44" s="214" t="str">
        <f>IFERROR(G44/$L$57,"-   ")</f>
        <v xml:space="preserve">-   </v>
      </c>
      <c r="N44" s="1" t="s">
        <v>56</v>
      </c>
      <c r="O44" s="1"/>
      <c r="P44" s="1"/>
      <c r="Q44" s="1"/>
      <c r="R44" s="1"/>
      <c r="S44" s="1"/>
      <c r="T44" s="1"/>
    </row>
    <row r="45" spans="1:34" ht="13.5" customHeight="1" x14ac:dyDescent="0.2">
      <c r="A45" s="265" t="s">
        <v>14</v>
      </c>
      <c r="B45" s="266"/>
      <c r="C45" s="267"/>
      <c r="D45" s="6" t="str">
        <f t="shared" si="7"/>
        <v>29</v>
      </c>
      <c r="E45" s="57">
        <f>HLOOKUP($D45,$P$46:$T$50,5,FALSE)</f>
        <v>332</v>
      </c>
      <c r="F45" s="137" t="s">
        <v>25</v>
      </c>
      <c r="G45" s="59">
        <f>HLOOKUP($D45,$P$53:$T$57,5,FALSE)</f>
        <v>2935919</v>
      </c>
      <c r="H45" s="215">
        <f>IFERROR(E45/$H$57,"-   ")</f>
        <v>0.42401021711366538</v>
      </c>
      <c r="I45" s="137" t="s">
        <v>25</v>
      </c>
      <c r="J45" s="204">
        <f t="shared" si="59"/>
        <v>8843.12951807229</v>
      </c>
      <c r="K45" s="137" t="s">
        <v>25</v>
      </c>
      <c r="L45" s="210">
        <f>IFERROR(G45/$H$57,"-   ")</f>
        <v>3749.5772669220946</v>
      </c>
      <c r="O45" s="1" t="s">
        <v>57</v>
      </c>
      <c r="P45" s="1"/>
      <c r="Q45" s="1"/>
      <c r="R45" s="1"/>
      <c r="S45" s="1"/>
      <c r="T45" s="1"/>
    </row>
    <row r="46" spans="1:34" ht="13.5" customHeight="1" x14ac:dyDescent="0.2">
      <c r="A46" s="268"/>
      <c r="B46" s="247"/>
      <c r="C46" s="248"/>
      <c r="D46" s="7" t="str">
        <f t="shared" si="7"/>
        <v>30</v>
      </c>
      <c r="E46" s="60">
        <f>HLOOKUP($D46,$P$46:$T$50,5,FALSE)</f>
        <v>113</v>
      </c>
      <c r="F46" s="139" t="s">
        <v>25</v>
      </c>
      <c r="G46" s="62">
        <f>HLOOKUP($D46,$P$53:$T$57,5,FALSE)</f>
        <v>981179</v>
      </c>
      <c r="H46" s="216">
        <f>IFERROR(E46/$I$57,"-   ")</f>
        <v>0.46694214876033058</v>
      </c>
      <c r="I46" s="139" t="s">
        <v>25</v>
      </c>
      <c r="J46" s="205">
        <f t="shared" si="59"/>
        <v>8683</v>
      </c>
      <c r="K46" s="139" t="s">
        <v>25</v>
      </c>
      <c r="L46" s="211">
        <f>IFERROR(G46/$I$57,"-   ")</f>
        <v>4054.4586776859505</v>
      </c>
      <c r="O46" s="5"/>
      <c r="P46" s="5" t="str">
        <f>P3</f>
        <v>29</v>
      </c>
      <c r="Q46" s="5" t="str">
        <f>Q3</f>
        <v>30</v>
      </c>
      <c r="R46" s="5" t="str">
        <f>R3</f>
        <v>R1</v>
      </c>
      <c r="S46" s="5" t="str">
        <f>S3</f>
        <v>2</v>
      </c>
      <c r="T46" s="5" t="str">
        <f>T3</f>
        <v>3</v>
      </c>
    </row>
    <row r="47" spans="1:34" ht="13.5" customHeight="1" x14ac:dyDescent="0.2">
      <c r="A47" s="268"/>
      <c r="B47" s="247"/>
      <c r="C47" s="248"/>
      <c r="D47" s="7" t="str">
        <f t="shared" si="7"/>
        <v>R1</v>
      </c>
      <c r="E47" s="60">
        <f>HLOOKUP($D47,$P$46:$T$50,5,FALSE)</f>
        <v>36</v>
      </c>
      <c r="F47" s="139" t="s">
        <v>25</v>
      </c>
      <c r="G47" s="62">
        <f>HLOOKUP($D47,$P$53:$T$57,5,FALSE)</f>
        <v>391975</v>
      </c>
      <c r="H47" s="216">
        <f>IFERROR(E47/$J$57,"-   ")</f>
        <v>0.9</v>
      </c>
      <c r="I47" s="139" t="s">
        <v>25</v>
      </c>
      <c r="J47" s="205">
        <f t="shared" si="59"/>
        <v>10888.194444444445</v>
      </c>
      <c r="K47" s="139" t="s">
        <v>25</v>
      </c>
      <c r="L47" s="211">
        <f>IFERROR(G47/$J$57,"-   ")</f>
        <v>9799.375</v>
      </c>
      <c r="N47" s="2" t="s">
        <v>67</v>
      </c>
      <c r="O47" s="2" t="s">
        <v>66</v>
      </c>
      <c r="P47" s="180">
        <v>0</v>
      </c>
      <c r="Q47" s="180">
        <v>0</v>
      </c>
      <c r="R47" s="180">
        <v>0</v>
      </c>
      <c r="S47" s="180">
        <v>0</v>
      </c>
      <c r="T47" s="180">
        <v>0</v>
      </c>
    </row>
    <row r="48" spans="1:34" ht="13.5" customHeight="1" x14ac:dyDescent="0.2">
      <c r="A48" s="268"/>
      <c r="B48" s="247"/>
      <c r="C48" s="248"/>
      <c r="D48" s="7" t="str">
        <f t="shared" si="7"/>
        <v>2</v>
      </c>
      <c r="E48" s="60">
        <f>HLOOKUP($D48,$P$46:$T$50,5,FALSE)</f>
        <v>0</v>
      </c>
      <c r="F48" s="139" t="s">
        <v>25</v>
      </c>
      <c r="G48" s="62">
        <f>HLOOKUP($D48,$P$53:$T$57,5,FALSE)</f>
        <v>0</v>
      </c>
      <c r="H48" s="216" t="str">
        <f>IFERROR(E48/$K$57,"-   ")</f>
        <v xml:space="preserve">-   </v>
      </c>
      <c r="I48" s="139" t="s">
        <v>25</v>
      </c>
      <c r="J48" s="205" t="str">
        <f t="shared" si="59"/>
        <v xml:space="preserve">-   </v>
      </c>
      <c r="K48" s="139" t="s">
        <v>25</v>
      </c>
      <c r="L48" s="211" t="str">
        <f>IFERROR(G48/$K$57,"-   ")</f>
        <v xml:space="preserve">-   </v>
      </c>
      <c r="O48" s="2" t="s">
        <v>53</v>
      </c>
      <c r="P48" s="186">
        <v>330</v>
      </c>
      <c r="Q48" s="186">
        <v>113</v>
      </c>
      <c r="R48" s="186">
        <v>36</v>
      </c>
      <c r="S48" s="186">
        <v>0</v>
      </c>
      <c r="T48" s="186">
        <v>0</v>
      </c>
    </row>
    <row r="49" spans="1:20" ht="13.5" customHeight="1" thickBot="1" x14ac:dyDescent="0.25">
      <c r="A49" s="269"/>
      <c r="B49" s="249"/>
      <c r="C49" s="250"/>
      <c r="D49" s="12" t="str">
        <f t="shared" si="7"/>
        <v>3</v>
      </c>
      <c r="E49" s="75">
        <f>HLOOKUP($D49,$P$46:$T$50,5,FALSE)</f>
        <v>0</v>
      </c>
      <c r="F49" s="142" t="s">
        <v>25</v>
      </c>
      <c r="G49" s="71">
        <f>HLOOKUP($D49,$P$53:$T$57,5,FALSE)</f>
        <v>0</v>
      </c>
      <c r="H49" s="220" t="str">
        <f>IFERROR(E49/$L$57,"-   ")</f>
        <v xml:space="preserve">-   </v>
      </c>
      <c r="I49" s="142" t="s">
        <v>25</v>
      </c>
      <c r="J49" s="209" t="str">
        <f t="shared" si="59"/>
        <v xml:space="preserve">-   </v>
      </c>
      <c r="K49" s="142" t="s">
        <v>25</v>
      </c>
      <c r="L49" s="214" t="str">
        <f>IFERROR(G49/$L$57,"-   ")</f>
        <v xml:space="preserve">-   </v>
      </c>
      <c r="O49" s="2" t="s">
        <v>68</v>
      </c>
      <c r="P49" s="180">
        <v>2</v>
      </c>
      <c r="Q49" s="180">
        <v>0</v>
      </c>
      <c r="R49" s="180">
        <v>0</v>
      </c>
      <c r="S49" s="180">
        <v>0</v>
      </c>
      <c r="T49" s="180">
        <v>0</v>
      </c>
    </row>
    <row r="50" spans="1:20" ht="13.5" customHeight="1" x14ac:dyDescent="0.2">
      <c r="A50" s="270" t="s">
        <v>15</v>
      </c>
      <c r="B50" s="271"/>
      <c r="C50" s="272"/>
      <c r="D50" s="6" t="str">
        <f t="shared" si="7"/>
        <v>29</v>
      </c>
      <c r="E50" s="29">
        <f t="shared" ref="E50:G54" si="66">E40+E45</f>
        <v>14569</v>
      </c>
      <c r="F50" s="144" t="s">
        <v>25</v>
      </c>
      <c r="G50" s="31">
        <f t="shared" si="66"/>
        <v>298849007</v>
      </c>
      <c r="H50" s="215">
        <f>IFERROR(E50/$H$57,"-   ")</f>
        <v>18.606641123882504</v>
      </c>
      <c r="I50" s="144" t="s">
        <v>25</v>
      </c>
      <c r="J50" s="204">
        <f t="shared" si="59"/>
        <v>20512.66435582401</v>
      </c>
      <c r="K50" s="144" t="s">
        <v>25</v>
      </c>
      <c r="L50" s="210">
        <f>IFERROR(G50/$H$57,"-   ")</f>
        <v>381671.78416347381</v>
      </c>
      <c r="N50" s="2" t="s">
        <v>69</v>
      </c>
      <c r="P50" s="181">
        <f>SUM(P47:P49)</f>
        <v>332</v>
      </c>
      <c r="Q50" s="181">
        <f>SUM(Q47:Q49)</f>
        <v>113</v>
      </c>
      <c r="R50" s="181">
        <f>SUM(R47:R49)</f>
        <v>36</v>
      </c>
      <c r="S50" s="181">
        <f>SUM(S47:S49)</f>
        <v>0</v>
      </c>
      <c r="T50" s="181">
        <f>SUM(T47:T49)</f>
        <v>0</v>
      </c>
    </row>
    <row r="51" spans="1:20" ht="13.5" customHeight="1" x14ac:dyDescent="0.2">
      <c r="A51" s="273"/>
      <c r="B51" s="274"/>
      <c r="C51" s="275"/>
      <c r="D51" s="7" t="str">
        <f t="shared" si="7"/>
        <v>30</v>
      </c>
      <c r="E51" s="32">
        <f t="shared" si="66"/>
        <v>4536</v>
      </c>
      <c r="F51" s="139" t="s">
        <v>25</v>
      </c>
      <c r="G51" s="34">
        <f t="shared" si="66"/>
        <v>102676749</v>
      </c>
      <c r="H51" s="216">
        <f>IFERROR(E51/$I$57,"-   ")</f>
        <v>18.743801652892561</v>
      </c>
      <c r="I51" s="139" t="s">
        <v>25</v>
      </c>
      <c r="J51" s="205">
        <f t="shared" si="59"/>
        <v>22635.967592592591</v>
      </c>
      <c r="K51" s="139" t="s">
        <v>25</v>
      </c>
      <c r="L51" s="211">
        <f>IFERROR(G51/$I$57,"-   ")</f>
        <v>424284.08677685948</v>
      </c>
    </row>
    <row r="52" spans="1:20" ht="13.5" customHeight="1" x14ac:dyDescent="0.2">
      <c r="A52" s="273"/>
      <c r="B52" s="274"/>
      <c r="C52" s="275"/>
      <c r="D52" s="7" t="str">
        <f t="shared" si="7"/>
        <v>R1</v>
      </c>
      <c r="E52" s="32">
        <f t="shared" si="66"/>
        <v>861</v>
      </c>
      <c r="F52" s="139" t="s">
        <v>25</v>
      </c>
      <c r="G52" s="34">
        <f t="shared" si="66"/>
        <v>10360266</v>
      </c>
      <c r="H52" s="216">
        <f>IFERROR(E52/$J$57,"-   ")</f>
        <v>21.524999999999999</v>
      </c>
      <c r="I52" s="139" t="s">
        <v>25</v>
      </c>
      <c r="J52" s="205">
        <f t="shared" si="59"/>
        <v>12032.829268292682</v>
      </c>
      <c r="K52" s="139" t="s">
        <v>25</v>
      </c>
      <c r="L52" s="211">
        <f>IFERROR(G52/$J$57,"-   ")</f>
        <v>259006.65</v>
      </c>
      <c r="O52" s="1" t="s">
        <v>59</v>
      </c>
      <c r="P52" s="1"/>
      <c r="Q52" s="1"/>
      <c r="R52" s="1"/>
      <c r="S52" s="1"/>
      <c r="T52" s="1"/>
    </row>
    <row r="53" spans="1:20" ht="12" x14ac:dyDescent="0.2">
      <c r="A53" s="273"/>
      <c r="B53" s="274"/>
      <c r="C53" s="275"/>
      <c r="D53" s="7" t="str">
        <f t="shared" si="7"/>
        <v>2</v>
      </c>
      <c r="E53" s="32">
        <f t="shared" si="66"/>
        <v>10</v>
      </c>
      <c r="F53" s="139" t="s">
        <v>25</v>
      </c>
      <c r="G53" s="34">
        <f t="shared" si="66"/>
        <v>2899380</v>
      </c>
      <c r="H53" s="216" t="str">
        <f>IFERROR(E53/$K$57,"-   ")</f>
        <v xml:space="preserve">-   </v>
      </c>
      <c r="I53" s="139" t="s">
        <v>25</v>
      </c>
      <c r="J53" s="205">
        <f t="shared" si="59"/>
        <v>289938</v>
      </c>
      <c r="K53" s="139" t="s">
        <v>25</v>
      </c>
      <c r="L53" s="211" t="str">
        <f>IFERROR(G53/$K$57,"-   ")</f>
        <v xml:space="preserve">-   </v>
      </c>
      <c r="O53" s="5"/>
      <c r="P53" s="5" t="str">
        <f>AD10</f>
        <v>29</v>
      </c>
      <c r="Q53" s="5" t="str">
        <f>AE10</f>
        <v>30</v>
      </c>
      <c r="R53" s="5" t="str">
        <f>AF10</f>
        <v>R1</v>
      </c>
      <c r="S53" s="5" t="str">
        <f>AG10</f>
        <v>2</v>
      </c>
      <c r="T53" s="5" t="str">
        <f>AH10</f>
        <v>3</v>
      </c>
    </row>
    <row r="54" spans="1:20" ht="12.5" thickBot="1" x14ac:dyDescent="0.25">
      <c r="A54" s="276"/>
      <c r="B54" s="277"/>
      <c r="C54" s="278"/>
      <c r="D54" s="12" t="str">
        <f t="shared" si="7"/>
        <v>3</v>
      </c>
      <c r="E54" s="47">
        <f t="shared" si="66"/>
        <v>0</v>
      </c>
      <c r="F54" s="145" t="s">
        <v>25</v>
      </c>
      <c r="G54" s="49">
        <f t="shared" si="66"/>
        <v>-30250</v>
      </c>
      <c r="H54" s="219" t="str">
        <f>IFERROR(E54/$L$57,"-   ")</f>
        <v xml:space="preserve">-   </v>
      </c>
      <c r="I54" s="145" t="s">
        <v>25</v>
      </c>
      <c r="J54" s="208" t="str">
        <f t="shared" si="59"/>
        <v xml:space="preserve">-   </v>
      </c>
      <c r="K54" s="145" t="s">
        <v>25</v>
      </c>
      <c r="L54" s="214" t="str">
        <f>IFERROR(G54/$L$57,"-   ")</f>
        <v xml:space="preserve">-   </v>
      </c>
      <c r="N54" s="2" t="s">
        <v>67</v>
      </c>
      <c r="O54" s="2" t="s">
        <v>66</v>
      </c>
      <c r="P54" s="187" t="s">
        <v>25</v>
      </c>
      <c r="Q54" s="187" t="s">
        <v>25</v>
      </c>
      <c r="R54" s="187" t="s">
        <v>25</v>
      </c>
      <c r="S54" s="187" t="s">
        <v>25</v>
      </c>
      <c r="T54" s="187" t="s">
        <v>26</v>
      </c>
    </row>
    <row r="55" spans="1:20" ht="12" x14ac:dyDescent="0.2">
      <c r="O55" s="2" t="s">
        <v>53</v>
      </c>
      <c r="P55" s="186">
        <v>2790349</v>
      </c>
      <c r="Q55" s="186">
        <v>981179</v>
      </c>
      <c r="R55" s="186">
        <v>391975</v>
      </c>
      <c r="S55" s="186">
        <v>0</v>
      </c>
      <c r="T55" s="186">
        <v>0</v>
      </c>
    </row>
    <row r="56" spans="1:20" ht="12" x14ac:dyDescent="0.2">
      <c r="A56" s="234" t="s">
        <v>75</v>
      </c>
      <c r="B56" s="234"/>
      <c r="C56" s="234"/>
      <c r="D56" s="234"/>
      <c r="E56" s="234"/>
      <c r="F56" s="234"/>
      <c r="G56" s="234"/>
      <c r="H56" s="223" t="str">
        <f>P2</f>
        <v>H29</v>
      </c>
      <c r="I56" s="223" t="str">
        <f>Q2</f>
        <v>H30</v>
      </c>
      <c r="J56" s="223" t="str">
        <f>R2</f>
        <v>R1</v>
      </c>
      <c r="K56" s="223">
        <f>S2</f>
        <v>2</v>
      </c>
      <c r="L56" s="223">
        <f>T2</f>
        <v>3</v>
      </c>
      <c r="O56" s="2" t="s">
        <v>68</v>
      </c>
      <c r="P56" s="180">
        <v>145570</v>
      </c>
      <c r="Q56" s="180">
        <v>0</v>
      </c>
      <c r="R56" s="180">
        <v>0</v>
      </c>
      <c r="S56" s="180">
        <v>0</v>
      </c>
      <c r="T56" s="180">
        <v>0</v>
      </c>
    </row>
    <row r="57" spans="1:20" ht="12" x14ac:dyDescent="0.2">
      <c r="A57" s="234"/>
      <c r="B57" s="234"/>
      <c r="C57" s="234"/>
      <c r="D57" s="234"/>
      <c r="E57" s="234"/>
      <c r="F57" s="234"/>
      <c r="G57" s="234"/>
      <c r="H57" s="156">
        <f>HLOOKUP(H56,$P$2:$T$4,3,FALSE)</f>
        <v>783</v>
      </c>
      <c r="I57" s="156">
        <f>HLOOKUP(I56,$P$2:$T$4,3,FALSE)</f>
        <v>242</v>
      </c>
      <c r="J57" s="156">
        <f>HLOOKUP(J56,$P$2:$T$4,3,FALSE)</f>
        <v>40</v>
      </c>
      <c r="K57" s="156">
        <f>HLOOKUP(K56,$P$2:$T$4,3,FALSE)</f>
        <v>0</v>
      </c>
      <c r="L57" s="156">
        <f>HLOOKUP(L56,$P$2:$T$4,3,FALSE)</f>
        <v>0</v>
      </c>
      <c r="N57" s="2" t="s">
        <v>69</v>
      </c>
      <c r="P57" s="181">
        <f>SUM(P55:P56)</f>
        <v>2935919</v>
      </c>
      <c r="Q57" s="181">
        <f>SUM(Q55:Q56)</f>
        <v>981179</v>
      </c>
      <c r="R57" s="181">
        <f>SUM(R55:R56)</f>
        <v>391975</v>
      </c>
      <c r="S57" s="181">
        <f>SUM(S55:S56)</f>
        <v>0</v>
      </c>
      <c r="T57" s="181">
        <f>SUM(T55:T56)</f>
        <v>0</v>
      </c>
    </row>
    <row r="58" spans="1:20" ht="12" x14ac:dyDescent="0.2">
      <c r="A58" s="2" t="s">
        <v>35</v>
      </c>
    </row>
    <row r="59" spans="1:20" ht="12" x14ac:dyDescent="0.2">
      <c r="A59" s="2" t="s">
        <v>29</v>
      </c>
    </row>
    <row r="60" spans="1:20" ht="12" x14ac:dyDescent="0.2"/>
  </sheetData>
  <mergeCells count="15">
    <mergeCell ref="A45:C49"/>
    <mergeCell ref="A50:C54"/>
    <mergeCell ref="A56:G57"/>
    <mergeCell ref="A4:C4"/>
    <mergeCell ref="N4:O4"/>
    <mergeCell ref="A5:A44"/>
    <mergeCell ref="B5:B24"/>
    <mergeCell ref="C5:C9"/>
    <mergeCell ref="C10:C14"/>
    <mergeCell ref="C15:C19"/>
    <mergeCell ref="C20:C24"/>
    <mergeCell ref="B25:C29"/>
    <mergeCell ref="B30:C34"/>
    <mergeCell ref="B35:C39"/>
    <mergeCell ref="B40:C44"/>
  </mergeCells>
  <phoneticPr fontId="2"/>
  <printOptions horizontalCentered="1"/>
  <pageMargins left="0.59055118110236227" right="0.59055118110236227" top="0.59055118110236227" bottom="0.31496062992125984" header="0" footer="0"/>
  <pageSetup paperSize="9" firstPageNumber="22" orientation="portrait" useFirstPageNumber="1" r:id="rId1"/>
  <headerFooter alignWithMargins="0">
    <oddFooter>&amp;C&amp;"ＭＳ 明朝,標準"&amp;12－ &amp;P －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0"/>
  <sheetViews>
    <sheetView zoomScaleNormal="100" zoomScaleSheetLayoutView="100" workbookViewId="0"/>
  </sheetViews>
  <sheetFormatPr defaultColWidth="9" defaultRowHeight="33" customHeight="1" x14ac:dyDescent="0.2"/>
  <cols>
    <col min="1" max="3" width="2.25" style="2" customWidth="1"/>
    <col min="4" max="4" width="2.58203125" style="28" customWidth="1"/>
    <col min="5" max="5" width="9.33203125" style="2" customWidth="1"/>
    <col min="6" max="6" width="9.83203125" style="2" customWidth="1"/>
    <col min="7" max="7" width="13.58203125" style="2" customWidth="1"/>
    <col min="8" max="12" width="7.83203125" style="2" customWidth="1"/>
    <col min="13" max="16384" width="9" style="2"/>
  </cols>
  <sheetData>
    <row r="1" spans="1:14" s="3" customFormat="1" ht="36" customHeight="1" x14ac:dyDescent="0.2">
      <c r="A1" s="4"/>
      <c r="C1" s="4"/>
      <c r="D1" s="26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s="1" customFormat="1" ht="20.25" customHeight="1" x14ac:dyDescent="0.2">
      <c r="D2" s="27"/>
    </row>
    <row r="3" spans="1:14" s="1" customFormat="1" ht="20.25" customHeight="1" thickBot="1" x14ac:dyDescent="0.25">
      <c r="A3" s="1" t="s">
        <v>17</v>
      </c>
      <c r="D3" s="27"/>
      <c r="L3" s="159"/>
    </row>
    <row r="4" spans="1:14" s="5" customFormat="1" ht="25.5" thickBot="1" x14ac:dyDescent="0.25">
      <c r="A4" s="232"/>
      <c r="B4" s="233"/>
      <c r="C4" s="233"/>
      <c r="D4" s="15" t="s">
        <v>0</v>
      </c>
      <c r="E4" s="13" t="s">
        <v>46</v>
      </c>
      <c r="F4" s="13" t="s">
        <v>44</v>
      </c>
      <c r="G4" s="178" t="s">
        <v>45</v>
      </c>
      <c r="H4" s="179" t="s">
        <v>3</v>
      </c>
      <c r="I4" s="13" t="s">
        <v>43</v>
      </c>
      <c r="J4" s="13" t="s">
        <v>42</v>
      </c>
      <c r="K4" s="13" t="s">
        <v>41</v>
      </c>
      <c r="L4" s="14" t="s">
        <v>40</v>
      </c>
    </row>
    <row r="5" spans="1:14" ht="13.5" customHeight="1" x14ac:dyDescent="0.2">
      <c r="A5" s="251" t="s">
        <v>11</v>
      </c>
      <c r="B5" s="259" t="s">
        <v>4</v>
      </c>
      <c r="C5" s="264" t="s">
        <v>5</v>
      </c>
      <c r="D5" s="6" t="str">
        <f>'04(03実績)6(1)1'!D5</f>
        <v>29</v>
      </c>
      <c r="E5" s="29">
        <f>'04(03実績)6(1)1'!E5+'04(03実績)6(1)4'!E5</f>
        <v>14439</v>
      </c>
      <c r="F5" s="30">
        <f>'04(03実績)6(1)1'!F5+'04(03実績)6(1)4'!F5</f>
        <v>232800</v>
      </c>
      <c r="G5" s="31">
        <f>'04(03実績)6(1)1'!G5+'04(03実績)6(1)4'!G5</f>
        <v>7852982488</v>
      </c>
      <c r="H5" s="77">
        <f>E5/$H$57</f>
        <v>0.22905595126671638</v>
      </c>
      <c r="I5" s="78">
        <f t="shared" ref="I5:I24" si="0">F5/E5</f>
        <v>16.12300020777062</v>
      </c>
      <c r="J5" s="79">
        <f t="shared" ref="J5:J29" si="1">G5/E5</f>
        <v>543873.0166909066</v>
      </c>
      <c r="K5" s="79">
        <f t="shared" ref="K5:K24" si="2">G5/F5</f>
        <v>33732.742646048107</v>
      </c>
      <c r="L5" s="80">
        <f>G5/$H$57</f>
        <v>124577.35120643432</v>
      </c>
    </row>
    <row r="6" spans="1:14" ht="13.5" customHeight="1" x14ac:dyDescent="0.2">
      <c r="A6" s="252"/>
      <c r="B6" s="260"/>
      <c r="C6" s="255"/>
      <c r="D6" s="7" t="str">
        <f>'04(03実績)6(1)1'!D6</f>
        <v>30</v>
      </c>
      <c r="E6" s="32">
        <f>'04(03実績)6(1)1'!E6+'04(03実績)6(1)4'!E6</f>
        <v>14343</v>
      </c>
      <c r="F6" s="33">
        <f>'04(03実績)6(1)1'!F6+'04(03実績)6(1)4'!F6</f>
        <v>236743</v>
      </c>
      <c r="G6" s="34">
        <f>'04(03実績)6(1)1'!G6+'04(03実績)6(1)4'!G6</f>
        <v>8158048332</v>
      </c>
      <c r="H6" s="81">
        <f>E6/$I$57</f>
        <v>0.23835479850436228</v>
      </c>
      <c r="I6" s="82">
        <f t="shared" si="0"/>
        <v>16.505821655162798</v>
      </c>
      <c r="J6" s="50">
        <f t="shared" si="1"/>
        <v>568782.56515373348</v>
      </c>
      <c r="K6" s="50">
        <f t="shared" si="2"/>
        <v>34459.512348833967</v>
      </c>
      <c r="L6" s="51">
        <f>G6/$I$57</f>
        <v>135572.05371001246</v>
      </c>
    </row>
    <row r="7" spans="1:14" ht="13.5" customHeight="1" x14ac:dyDescent="0.2">
      <c r="A7" s="252"/>
      <c r="B7" s="260"/>
      <c r="C7" s="255"/>
      <c r="D7" s="7" t="str">
        <f>'04(03実績)6(1)1'!D7</f>
        <v>R1</v>
      </c>
      <c r="E7" s="32">
        <f>'04(03実績)6(1)1'!E7+'04(03実績)6(1)4'!E7</f>
        <v>13415</v>
      </c>
      <c r="F7" s="33">
        <f>'04(03実績)6(1)1'!F7+'04(03実績)6(1)4'!F7</f>
        <v>222140</v>
      </c>
      <c r="G7" s="34">
        <f>'04(03実績)6(1)1'!G7+'04(03実績)6(1)4'!G7</f>
        <v>7773763611</v>
      </c>
      <c r="H7" s="81">
        <f>E7/$J$57</f>
        <v>0.23164456416632132</v>
      </c>
      <c r="I7" s="82">
        <f t="shared" si="0"/>
        <v>16.559075661572866</v>
      </c>
      <c r="J7" s="50">
        <f t="shared" si="1"/>
        <v>579482.93783078645</v>
      </c>
      <c r="K7" s="50">
        <f t="shared" si="2"/>
        <v>34994.884356711984</v>
      </c>
      <c r="L7" s="51">
        <f>G7/$J$57</f>
        <v>134234.07257563199</v>
      </c>
    </row>
    <row r="8" spans="1:14" ht="13.5" customHeight="1" x14ac:dyDescent="0.2">
      <c r="A8" s="252"/>
      <c r="B8" s="260"/>
      <c r="C8" s="255"/>
      <c r="D8" s="7" t="str">
        <f>'04(03実績)6(1)1'!D8</f>
        <v>2</v>
      </c>
      <c r="E8" s="32">
        <f>'04(03実績)6(1)1'!E8+'04(03実績)6(1)4'!E8</f>
        <v>12506</v>
      </c>
      <c r="F8" s="33">
        <f>'04(03実績)6(1)1'!F8+'04(03実績)6(1)4'!F8</f>
        <v>210115</v>
      </c>
      <c r="G8" s="34">
        <f>'04(03実績)6(1)1'!G8+'04(03実績)6(1)4'!G8</f>
        <v>7561598178</v>
      </c>
      <c r="H8" s="81">
        <f>E8/$K$57</f>
        <v>0.22145488029465929</v>
      </c>
      <c r="I8" s="82">
        <f t="shared" si="0"/>
        <v>16.801135454981608</v>
      </c>
      <c r="J8" s="50">
        <f t="shared" si="1"/>
        <v>604637.62817847438</v>
      </c>
      <c r="K8" s="50">
        <f t="shared" si="2"/>
        <v>35987.902710420487</v>
      </c>
      <c r="L8" s="51">
        <f>G8/$K$57</f>
        <v>133899.95356991075</v>
      </c>
    </row>
    <row r="9" spans="1:14" ht="13.5" customHeight="1" x14ac:dyDescent="0.2">
      <c r="A9" s="252"/>
      <c r="B9" s="260"/>
      <c r="C9" s="256"/>
      <c r="D9" s="8" t="str">
        <f>'04(03実績)6(1)1'!D9</f>
        <v>3</v>
      </c>
      <c r="E9" s="35">
        <f>'04(03実績)6(1)1'!E9+'04(03実績)6(1)4'!E9</f>
        <v>13068</v>
      </c>
      <c r="F9" s="36">
        <f>'04(03実績)6(1)1'!F9+'04(03実績)6(1)4'!F9</f>
        <v>215643</v>
      </c>
      <c r="G9" s="37">
        <f>'04(03実績)6(1)1'!G9+'04(03実績)6(1)4'!G9</f>
        <v>7978717728</v>
      </c>
      <c r="H9" s="83">
        <f>E9/$L$57</f>
        <v>0.23720752936051262</v>
      </c>
      <c r="I9" s="84">
        <f t="shared" si="0"/>
        <v>16.501606978879707</v>
      </c>
      <c r="J9" s="85">
        <f t="shared" si="1"/>
        <v>610553.85123966937</v>
      </c>
      <c r="K9" s="85">
        <f t="shared" si="2"/>
        <v>36999.660216190648</v>
      </c>
      <c r="L9" s="86">
        <f>G9/$L$57</f>
        <v>144827.97059410793</v>
      </c>
    </row>
    <row r="10" spans="1:14" ht="13.5" customHeight="1" x14ac:dyDescent="0.2">
      <c r="A10" s="252"/>
      <c r="B10" s="260"/>
      <c r="C10" s="257" t="s">
        <v>6</v>
      </c>
      <c r="D10" s="9" t="str">
        <f>'04(03実績)6(1)1'!D10</f>
        <v>29</v>
      </c>
      <c r="E10" s="38">
        <f>'04(03実績)6(1)1'!E10+'04(03実績)6(1)4'!E10</f>
        <v>597382</v>
      </c>
      <c r="F10" s="39">
        <f>'04(03実績)6(1)1'!F10+'04(03実績)6(1)4'!F10</f>
        <v>949240</v>
      </c>
      <c r="G10" s="40">
        <f>'04(03実績)6(1)1'!G10+'04(03実績)6(1)4'!G10</f>
        <v>8852818562</v>
      </c>
      <c r="H10" s="87">
        <f>E10/$H$57</f>
        <v>9.4766882941764354</v>
      </c>
      <c r="I10" s="88">
        <f t="shared" si="0"/>
        <v>1.5890000033479414</v>
      </c>
      <c r="J10" s="89">
        <f t="shared" si="1"/>
        <v>14819.359408217857</v>
      </c>
      <c r="K10" s="89">
        <f t="shared" si="2"/>
        <v>9326.2173549365816</v>
      </c>
      <c r="L10" s="90">
        <f>G10/$H$57</f>
        <v>140438.44983105161</v>
      </c>
    </row>
    <row r="11" spans="1:14" ht="13.5" customHeight="1" x14ac:dyDescent="0.2">
      <c r="A11" s="252"/>
      <c r="B11" s="260"/>
      <c r="C11" s="255"/>
      <c r="D11" s="7" t="str">
        <f>'04(03実績)6(1)1'!D11</f>
        <v>30</v>
      </c>
      <c r="E11" s="32">
        <f>'04(03実績)6(1)1'!E11+'04(03実績)6(1)4'!E11</f>
        <v>576755</v>
      </c>
      <c r="F11" s="33">
        <f>'04(03実績)6(1)1'!F11+'04(03実績)6(1)4'!F11</f>
        <v>905164</v>
      </c>
      <c r="G11" s="34">
        <f>'04(03実績)6(1)1'!G11+'04(03実績)6(1)4'!G11</f>
        <v>8568103682</v>
      </c>
      <c r="H11" s="81">
        <f>E11/$I$57</f>
        <v>9.584628167843789</v>
      </c>
      <c r="I11" s="82">
        <f t="shared" si="0"/>
        <v>1.5694081542422693</v>
      </c>
      <c r="J11" s="50">
        <f t="shared" si="1"/>
        <v>14855.707678303612</v>
      </c>
      <c r="K11" s="50">
        <f t="shared" si="2"/>
        <v>9465.8025308120959</v>
      </c>
      <c r="L11" s="51">
        <f>G11/$I$57</f>
        <v>142386.43426672206</v>
      </c>
    </row>
    <row r="12" spans="1:14" ht="13.5" customHeight="1" x14ac:dyDescent="0.2">
      <c r="A12" s="252"/>
      <c r="B12" s="260"/>
      <c r="C12" s="255"/>
      <c r="D12" s="7" t="str">
        <f>'04(03実績)6(1)1'!D12</f>
        <v>R1</v>
      </c>
      <c r="E12" s="32">
        <f>'04(03実績)6(1)1'!E12+'04(03実績)6(1)4'!E12</f>
        <v>556911</v>
      </c>
      <c r="F12" s="33">
        <f>'04(03実績)6(1)1'!F12+'04(03実績)6(1)4'!F12</f>
        <v>867745</v>
      </c>
      <c r="G12" s="34">
        <f>'04(03実績)6(1)1'!G12+'04(03実績)6(1)4'!G12</f>
        <v>8356433655</v>
      </c>
      <c r="H12" s="81">
        <f>E12/$J$57</f>
        <v>9.6165043514297555</v>
      </c>
      <c r="I12" s="82">
        <f t="shared" si="0"/>
        <v>1.5581394513665558</v>
      </c>
      <c r="J12" s="50">
        <f t="shared" si="1"/>
        <v>15004.971449657127</v>
      </c>
      <c r="K12" s="50">
        <f t="shared" si="2"/>
        <v>9630.0568196878121</v>
      </c>
      <c r="L12" s="51">
        <f>G12/$J$57</f>
        <v>144295.37323870699</v>
      </c>
    </row>
    <row r="13" spans="1:14" ht="13.5" customHeight="1" x14ac:dyDescent="0.2">
      <c r="A13" s="252"/>
      <c r="B13" s="260"/>
      <c r="C13" s="255"/>
      <c r="D13" s="7" t="str">
        <f>'04(03実績)6(1)1'!D13</f>
        <v>2</v>
      </c>
      <c r="E13" s="32">
        <f>'04(03実績)6(1)1'!E13+'04(03実績)6(1)4'!E13</f>
        <v>506152</v>
      </c>
      <c r="F13" s="33">
        <f>'04(03実績)6(1)1'!F13+'04(03実績)6(1)4'!F13</f>
        <v>773176</v>
      </c>
      <c r="G13" s="34">
        <f>'04(03実績)6(1)1'!G13+'04(03実績)6(1)4'!G13</f>
        <v>7726031757</v>
      </c>
      <c r="H13" s="81">
        <f>E13/$K$57</f>
        <v>8.9628842612268027</v>
      </c>
      <c r="I13" s="82">
        <f t="shared" si="0"/>
        <v>1.5275569394174082</v>
      </c>
      <c r="J13" s="50">
        <f t="shared" si="1"/>
        <v>15264.252155478987</v>
      </c>
      <c r="K13" s="50">
        <f t="shared" si="2"/>
        <v>9992.5912819332207</v>
      </c>
      <c r="L13" s="51">
        <f>G13/$K$57</f>
        <v>136811.7254037399</v>
      </c>
    </row>
    <row r="14" spans="1:14" ht="13.5" customHeight="1" x14ac:dyDescent="0.2">
      <c r="A14" s="252"/>
      <c r="B14" s="260"/>
      <c r="C14" s="258"/>
      <c r="D14" s="10" t="str">
        <f>'04(03実績)6(1)1'!D14</f>
        <v>3</v>
      </c>
      <c r="E14" s="41">
        <f>'04(03実績)6(1)1'!E14+'04(03実績)6(1)4'!E14</f>
        <v>522499</v>
      </c>
      <c r="F14" s="42">
        <f>'04(03実績)6(1)1'!F14+'04(03実績)6(1)4'!F14</f>
        <v>803014</v>
      </c>
      <c r="G14" s="43">
        <f>'04(03実績)6(1)1'!G14+'04(03実績)6(1)4'!G14</f>
        <v>8122147098</v>
      </c>
      <c r="H14" s="83">
        <f>E14/$L$57</f>
        <v>9.4842896298850992</v>
      </c>
      <c r="I14" s="84">
        <f t="shared" si="0"/>
        <v>1.5368718409030449</v>
      </c>
      <c r="J14" s="85">
        <f t="shared" si="1"/>
        <v>15544.808885758634</v>
      </c>
      <c r="K14" s="85">
        <f t="shared" si="2"/>
        <v>10114.577202888118</v>
      </c>
      <c r="L14" s="86">
        <f>G14/$L$57</f>
        <v>147431.46971374634</v>
      </c>
    </row>
    <row r="15" spans="1:14" ht="13.5" customHeight="1" x14ac:dyDescent="0.2">
      <c r="A15" s="252"/>
      <c r="B15" s="260"/>
      <c r="C15" s="254" t="s">
        <v>7</v>
      </c>
      <c r="D15" s="11" t="str">
        <f>'04(03実績)6(1)1'!D15</f>
        <v>29</v>
      </c>
      <c r="E15" s="44">
        <f>'04(03実績)6(1)1'!E15+'04(03実績)6(1)4'!E15</f>
        <v>131670</v>
      </c>
      <c r="F15" s="45">
        <f>'04(03実績)6(1)1'!F15+'04(03実績)6(1)4'!F15</f>
        <v>219290</v>
      </c>
      <c r="G15" s="46">
        <f>'04(03実績)6(1)1'!G15+'04(03実績)6(1)4'!G15</f>
        <v>1497095079</v>
      </c>
      <c r="H15" s="87">
        <f>E15/$H$57</f>
        <v>2.0887732601488014</v>
      </c>
      <c r="I15" s="88">
        <f t="shared" si="0"/>
        <v>1.6654515075567706</v>
      </c>
      <c r="J15" s="89">
        <f t="shared" si="1"/>
        <v>11370.054522670313</v>
      </c>
      <c r="K15" s="89">
        <f t="shared" si="2"/>
        <v>6827.0102558256194</v>
      </c>
      <c r="L15" s="90">
        <f>G15/$H$57</f>
        <v>23749.465853387694</v>
      </c>
    </row>
    <row r="16" spans="1:14" ht="13.5" customHeight="1" x14ac:dyDescent="0.2">
      <c r="A16" s="252"/>
      <c r="B16" s="260"/>
      <c r="C16" s="255"/>
      <c r="D16" s="7" t="str">
        <f>'04(03実績)6(1)1'!D16</f>
        <v>30</v>
      </c>
      <c r="E16" s="32">
        <f>'04(03実績)6(1)1'!E16+'04(03実績)6(1)4'!E16</f>
        <v>127652</v>
      </c>
      <c r="F16" s="33">
        <f>'04(03実績)6(1)1'!F16+'04(03実績)6(1)4'!F16</f>
        <v>208569</v>
      </c>
      <c r="G16" s="34">
        <f>'04(03実績)6(1)1'!G16+'04(03実績)6(1)4'!G16</f>
        <v>1467676891</v>
      </c>
      <c r="H16" s="81">
        <f>E16/$I$57</f>
        <v>2.1213460739509764</v>
      </c>
      <c r="I16" s="82">
        <f t="shared" si="0"/>
        <v>1.6338874439883433</v>
      </c>
      <c r="J16" s="50">
        <f t="shared" si="1"/>
        <v>11497.484496913483</v>
      </c>
      <c r="K16" s="50">
        <f t="shared" si="2"/>
        <v>7036.8889480219977</v>
      </c>
      <c r="L16" s="51">
        <f>G16/$I$57</f>
        <v>24390.143597839633</v>
      </c>
    </row>
    <row r="17" spans="1:12" ht="13.5" customHeight="1" x14ac:dyDescent="0.2">
      <c r="A17" s="252"/>
      <c r="B17" s="260"/>
      <c r="C17" s="255"/>
      <c r="D17" s="7" t="str">
        <f>'04(03実績)6(1)1'!D17</f>
        <v>R1</v>
      </c>
      <c r="E17" s="32">
        <f>'04(03実績)6(1)1'!E17+'04(03実績)6(1)4'!E17</f>
        <v>126138</v>
      </c>
      <c r="F17" s="33">
        <f>'04(03実績)6(1)1'!F17+'04(03実績)6(1)4'!F17</f>
        <v>202400</v>
      </c>
      <c r="G17" s="34">
        <f>'04(03実績)6(1)1'!G17+'04(03実績)6(1)4'!G17</f>
        <v>1428032947</v>
      </c>
      <c r="H17" s="81">
        <f>E17/$J$57</f>
        <v>2.1780978035640284</v>
      </c>
      <c r="I17" s="82">
        <f t="shared" si="0"/>
        <v>1.6045917962866068</v>
      </c>
      <c r="J17" s="50">
        <f t="shared" si="1"/>
        <v>11321.195412960409</v>
      </c>
      <c r="K17" s="50">
        <f t="shared" si="2"/>
        <v>7055.4987499999997</v>
      </c>
      <c r="L17" s="51">
        <f>G17/$J$57</f>
        <v>24658.670862688217</v>
      </c>
    </row>
    <row r="18" spans="1:12" ht="13.5" customHeight="1" x14ac:dyDescent="0.2">
      <c r="A18" s="252"/>
      <c r="B18" s="260"/>
      <c r="C18" s="255"/>
      <c r="D18" s="7" t="str">
        <f>'04(03実績)6(1)1'!D18</f>
        <v>2</v>
      </c>
      <c r="E18" s="32">
        <f>'04(03実績)6(1)1'!E18+'04(03実績)6(1)4'!E18</f>
        <v>111887</v>
      </c>
      <c r="F18" s="33">
        <f>'04(03実績)6(1)1'!F18+'04(03実績)6(1)4'!F18</f>
        <v>180951</v>
      </c>
      <c r="G18" s="34">
        <f>'04(03実績)6(1)1'!G18+'04(03実績)6(1)4'!G18</f>
        <v>1368016685</v>
      </c>
      <c r="H18" s="81">
        <f>E18/$K$57</f>
        <v>1.9812827595976767</v>
      </c>
      <c r="I18" s="82">
        <f t="shared" si="0"/>
        <v>1.6172656340772387</v>
      </c>
      <c r="J18" s="50">
        <f t="shared" si="1"/>
        <v>12226.770625720594</v>
      </c>
      <c r="K18" s="50">
        <f t="shared" si="2"/>
        <v>7560.1499024597815</v>
      </c>
      <c r="L18" s="51">
        <f>G18/$K$57</f>
        <v>24224.689846295511</v>
      </c>
    </row>
    <row r="19" spans="1:12" ht="13.5" customHeight="1" x14ac:dyDescent="0.2">
      <c r="A19" s="252"/>
      <c r="B19" s="260"/>
      <c r="C19" s="256"/>
      <c r="D19" s="8" t="str">
        <f>'04(03実績)6(1)1'!D19</f>
        <v>3</v>
      </c>
      <c r="E19" s="35">
        <f>'04(03実績)6(1)1'!E19+'04(03実績)6(1)4'!E19</f>
        <v>118244</v>
      </c>
      <c r="F19" s="36">
        <f>'04(03実績)6(1)1'!F19+'04(03実績)6(1)4'!F19</f>
        <v>184554</v>
      </c>
      <c r="G19" s="37">
        <f>'04(03実績)6(1)1'!G19+'04(03実績)6(1)4'!G19</f>
        <v>1425890377</v>
      </c>
      <c r="H19" s="83">
        <f>E19/$L$57</f>
        <v>2.1463396925087581</v>
      </c>
      <c r="I19" s="84">
        <f t="shared" si="0"/>
        <v>1.5607895538039984</v>
      </c>
      <c r="J19" s="85">
        <f t="shared" si="1"/>
        <v>12058.88144007307</v>
      </c>
      <c r="K19" s="85">
        <f t="shared" si="2"/>
        <v>7726.1418175710087</v>
      </c>
      <c r="L19" s="86">
        <f>G19/$L$57</f>
        <v>25882.455882086004</v>
      </c>
    </row>
    <row r="20" spans="1:12" ht="13.5" customHeight="1" x14ac:dyDescent="0.2">
      <c r="A20" s="252"/>
      <c r="B20" s="260"/>
      <c r="C20" s="257" t="s">
        <v>12</v>
      </c>
      <c r="D20" s="9" t="str">
        <f>'04(03実績)6(1)1'!D20</f>
        <v>29</v>
      </c>
      <c r="E20" s="38">
        <f t="shared" ref="E20:G24" si="3">E5+E10+E15</f>
        <v>743491</v>
      </c>
      <c r="F20" s="39">
        <f t="shared" si="3"/>
        <v>1401330</v>
      </c>
      <c r="G20" s="40">
        <f t="shared" si="3"/>
        <v>18202896129</v>
      </c>
      <c r="H20" s="87">
        <f>E20/$H$57</f>
        <v>11.794517505591953</v>
      </c>
      <c r="I20" s="88">
        <f t="shared" si="0"/>
        <v>1.8847975294926234</v>
      </c>
      <c r="J20" s="89">
        <f t="shared" si="1"/>
        <v>24483.008037757012</v>
      </c>
      <c r="K20" s="89">
        <f t="shared" si="2"/>
        <v>12989.728421570937</v>
      </c>
      <c r="L20" s="90">
        <f>G20/$H$57</f>
        <v>288765.26689087361</v>
      </c>
    </row>
    <row r="21" spans="1:12" ht="13.5" customHeight="1" x14ac:dyDescent="0.2">
      <c r="A21" s="252"/>
      <c r="B21" s="260"/>
      <c r="C21" s="255"/>
      <c r="D21" s="7" t="str">
        <f>'04(03実績)6(1)1'!D21</f>
        <v>30</v>
      </c>
      <c r="E21" s="32">
        <f t="shared" si="3"/>
        <v>718750</v>
      </c>
      <c r="F21" s="33">
        <f t="shared" si="3"/>
        <v>1350476</v>
      </c>
      <c r="G21" s="34">
        <f t="shared" si="3"/>
        <v>18193828905</v>
      </c>
      <c r="H21" s="81">
        <f>E21/$I$57</f>
        <v>11.944329040299127</v>
      </c>
      <c r="I21" s="82">
        <f t="shared" si="0"/>
        <v>1.8789231304347827</v>
      </c>
      <c r="J21" s="50">
        <f t="shared" si="1"/>
        <v>25313.153259130435</v>
      </c>
      <c r="K21" s="50">
        <f t="shared" si="2"/>
        <v>13472.160116136829</v>
      </c>
      <c r="L21" s="51">
        <f>G21/$I$57</f>
        <v>302348.63157457416</v>
      </c>
    </row>
    <row r="22" spans="1:12" ht="13.5" customHeight="1" x14ac:dyDescent="0.2">
      <c r="A22" s="252"/>
      <c r="B22" s="260"/>
      <c r="C22" s="255"/>
      <c r="D22" s="7" t="str">
        <f>'04(03実績)6(1)1'!D22</f>
        <v>R1</v>
      </c>
      <c r="E22" s="32">
        <f t="shared" si="3"/>
        <v>696464</v>
      </c>
      <c r="F22" s="33">
        <f t="shared" si="3"/>
        <v>1292285</v>
      </c>
      <c r="G22" s="34">
        <f t="shared" si="3"/>
        <v>17558230213</v>
      </c>
      <c r="H22" s="81">
        <f>E22/$J$57</f>
        <v>12.026246719160104</v>
      </c>
      <c r="I22" s="82">
        <f t="shared" si="0"/>
        <v>1.8554943256219991</v>
      </c>
      <c r="J22" s="50">
        <f t="shared" si="1"/>
        <v>25210.535236566426</v>
      </c>
      <c r="K22" s="50">
        <f t="shared" si="2"/>
        <v>13586.964340683364</v>
      </c>
      <c r="L22" s="51">
        <f>G22/$J$57</f>
        <v>303188.1166770272</v>
      </c>
    </row>
    <row r="23" spans="1:12" ht="13.5" customHeight="1" x14ac:dyDescent="0.2">
      <c r="A23" s="252"/>
      <c r="B23" s="260"/>
      <c r="C23" s="255"/>
      <c r="D23" s="7" t="str">
        <f>'04(03実績)6(1)1'!D23</f>
        <v>2</v>
      </c>
      <c r="E23" s="32">
        <f t="shared" si="3"/>
        <v>630545</v>
      </c>
      <c r="F23" s="33">
        <f t="shared" si="3"/>
        <v>1164242</v>
      </c>
      <c r="G23" s="34">
        <f t="shared" si="3"/>
        <v>16655646620</v>
      </c>
      <c r="H23" s="81">
        <f>E23/$K$57</f>
        <v>11.165621901119138</v>
      </c>
      <c r="I23" s="82">
        <f t="shared" si="0"/>
        <v>1.8464058869707951</v>
      </c>
      <c r="J23" s="50">
        <f t="shared" si="1"/>
        <v>26414.683519812224</v>
      </c>
      <c r="K23" s="50">
        <f t="shared" si="2"/>
        <v>14306.000487871079</v>
      </c>
      <c r="L23" s="51">
        <f>G23/$K$57</f>
        <v>294936.36881994619</v>
      </c>
    </row>
    <row r="24" spans="1:12" ht="13.5" customHeight="1" x14ac:dyDescent="0.2">
      <c r="A24" s="252"/>
      <c r="B24" s="261"/>
      <c r="C24" s="258"/>
      <c r="D24" s="10" t="str">
        <f>'04(03実績)6(1)1'!D24</f>
        <v>3</v>
      </c>
      <c r="E24" s="41">
        <f t="shared" si="3"/>
        <v>653811</v>
      </c>
      <c r="F24" s="42">
        <f t="shared" si="3"/>
        <v>1203211</v>
      </c>
      <c r="G24" s="43">
        <f t="shared" si="3"/>
        <v>17526755203</v>
      </c>
      <c r="H24" s="83">
        <f>E24/$L$57</f>
        <v>11.867836851754371</v>
      </c>
      <c r="I24" s="84">
        <f t="shared" si="0"/>
        <v>1.8403040022269432</v>
      </c>
      <c r="J24" s="85">
        <f t="shared" si="1"/>
        <v>26807.066878654536</v>
      </c>
      <c r="K24" s="85">
        <f t="shared" si="2"/>
        <v>14566.651404450258</v>
      </c>
      <c r="L24" s="86">
        <f>G24/$L$57</f>
        <v>318141.89618994028</v>
      </c>
    </row>
    <row r="25" spans="1:12" ht="13.5" customHeight="1" x14ac:dyDescent="0.2">
      <c r="A25" s="252"/>
      <c r="B25" s="291" t="s">
        <v>8</v>
      </c>
      <c r="C25" s="292"/>
      <c r="D25" s="11" t="str">
        <f>'04(03実績)6(1)1'!D25</f>
        <v>29</v>
      </c>
      <c r="E25" s="44">
        <f>'04(03実績)6(1)1'!E25+'04(03実績)6(1)4'!E25</f>
        <v>337047</v>
      </c>
      <c r="F25" s="172">
        <f>'04(03実績)6(1)1'!F25+'04(03実績)6(1)4'!F25</f>
        <v>409397</v>
      </c>
      <c r="G25" s="46">
        <f>'04(03実績)6(1)1'!G25+'04(03実績)6(1)4'!G25</f>
        <v>4077488792</v>
      </c>
      <c r="H25" s="149" t="s">
        <v>26</v>
      </c>
      <c r="I25" s="150" t="s">
        <v>26</v>
      </c>
      <c r="J25" s="154">
        <f t="shared" si="1"/>
        <v>12097.68605565396</v>
      </c>
      <c r="K25" s="150" t="s">
        <v>26</v>
      </c>
      <c r="L25" s="90">
        <f>G25/$H$57</f>
        <v>64684.055269127653</v>
      </c>
    </row>
    <row r="26" spans="1:12" ht="13.5" customHeight="1" x14ac:dyDescent="0.2">
      <c r="A26" s="252"/>
      <c r="B26" s="274"/>
      <c r="C26" s="275"/>
      <c r="D26" s="7" t="str">
        <f>'04(03実績)6(1)1'!D26</f>
        <v>30</v>
      </c>
      <c r="E26" s="32">
        <f>'04(03実績)6(1)1'!E26+'04(03実績)6(1)4'!E26</f>
        <v>332308</v>
      </c>
      <c r="F26" s="173">
        <f>'04(03実績)6(1)1'!F26+'04(03実績)6(1)4'!F26</f>
        <v>400748</v>
      </c>
      <c r="G26" s="34">
        <f>'04(03実績)6(1)1'!G26+'04(03実績)6(1)4'!G26</f>
        <v>3908268909</v>
      </c>
      <c r="H26" s="138" t="s">
        <v>25</v>
      </c>
      <c r="I26" s="151" t="s">
        <v>25</v>
      </c>
      <c r="J26" s="50">
        <f t="shared" si="1"/>
        <v>11760.983512283785</v>
      </c>
      <c r="K26" s="151" t="s">
        <v>25</v>
      </c>
      <c r="L26" s="51">
        <f>G26/$I$57</f>
        <v>64948.382368093065</v>
      </c>
    </row>
    <row r="27" spans="1:12" ht="13.5" customHeight="1" x14ac:dyDescent="0.2">
      <c r="A27" s="252"/>
      <c r="B27" s="274"/>
      <c r="C27" s="275"/>
      <c r="D27" s="7" t="str">
        <f>'04(03実績)6(1)1'!D27</f>
        <v>R1</v>
      </c>
      <c r="E27" s="32">
        <f>'04(03実績)6(1)1'!E27+'04(03実績)6(1)4'!E27</f>
        <v>328723</v>
      </c>
      <c r="F27" s="173">
        <f>'04(03実績)6(1)1'!F27+'04(03実績)6(1)4'!F27</f>
        <v>393787</v>
      </c>
      <c r="G27" s="34">
        <f>'04(03実績)6(1)1'!G27+'04(03実績)6(1)4'!G27</f>
        <v>3960348606</v>
      </c>
      <c r="H27" s="138" t="s">
        <v>25</v>
      </c>
      <c r="I27" s="151" t="s">
        <v>25</v>
      </c>
      <c r="J27" s="50">
        <f t="shared" si="1"/>
        <v>12047.677241933177</v>
      </c>
      <c r="K27" s="151" t="s">
        <v>25</v>
      </c>
      <c r="L27" s="51">
        <f>G27/$J$57</f>
        <v>68385.630024865313</v>
      </c>
    </row>
    <row r="28" spans="1:12" ht="13.5" customHeight="1" x14ac:dyDescent="0.2">
      <c r="A28" s="252"/>
      <c r="B28" s="274"/>
      <c r="C28" s="275"/>
      <c r="D28" s="7" t="str">
        <f>'04(03実績)6(1)1'!D28</f>
        <v>2</v>
      </c>
      <c r="E28" s="32">
        <f>'04(03実績)6(1)1'!E28+'04(03実績)6(1)4'!E28</f>
        <v>311729</v>
      </c>
      <c r="F28" s="173">
        <f>'04(03実績)6(1)1'!F28+'04(03実績)6(1)4'!F28</f>
        <v>367622</v>
      </c>
      <c r="G28" s="34">
        <f>'04(03実績)6(1)1'!G28+'04(03実績)6(1)4'!G28</f>
        <v>3768095906</v>
      </c>
      <c r="H28" s="138" t="s">
        <v>25</v>
      </c>
      <c r="I28" s="151" t="s">
        <v>25</v>
      </c>
      <c r="J28" s="50">
        <f t="shared" si="1"/>
        <v>12087.729746029403</v>
      </c>
      <c r="K28" s="151" t="s">
        <v>25</v>
      </c>
      <c r="L28" s="51">
        <f>G28/$K$57</f>
        <v>66725.030209661432</v>
      </c>
    </row>
    <row r="29" spans="1:12" ht="13.5" customHeight="1" x14ac:dyDescent="0.2">
      <c r="A29" s="252"/>
      <c r="B29" s="293"/>
      <c r="C29" s="294"/>
      <c r="D29" s="8" t="str">
        <f>'04(03実績)6(1)1'!D29</f>
        <v>3</v>
      </c>
      <c r="E29" s="35">
        <f>'04(03実績)6(1)1'!E29+'04(03実績)6(1)4'!E29</f>
        <v>327694</v>
      </c>
      <c r="F29" s="174">
        <f>'04(03実績)6(1)1'!F29+'04(03実績)6(1)4'!F29</f>
        <v>386381</v>
      </c>
      <c r="G29" s="37">
        <f>'04(03実績)6(1)1'!G29+'04(03実績)6(1)4'!G29</f>
        <v>3890788980</v>
      </c>
      <c r="H29" s="140" t="s">
        <v>25</v>
      </c>
      <c r="I29" s="152" t="s">
        <v>25</v>
      </c>
      <c r="J29" s="85">
        <f t="shared" si="1"/>
        <v>11873.238387031804</v>
      </c>
      <c r="K29" s="152" t="s">
        <v>25</v>
      </c>
      <c r="L29" s="86">
        <f>G29/$L$57</f>
        <v>70624.765932729482</v>
      </c>
    </row>
    <row r="30" spans="1:12" ht="13.5" customHeight="1" x14ac:dyDescent="0.2">
      <c r="A30" s="252"/>
      <c r="B30" s="245" t="s">
        <v>9</v>
      </c>
      <c r="C30" s="246"/>
      <c r="D30" s="9" t="str">
        <f>'04(03実績)6(1)1'!D30</f>
        <v>29</v>
      </c>
      <c r="E30" s="160">
        <f>'04(03実績)6(1)1'!E30+'04(03実績)6(1)4'!E30</f>
        <v>13717</v>
      </c>
      <c r="F30" s="167">
        <f>'04(03実績)6(1)1'!F30+'04(03実績)6(1)4'!F30</f>
        <v>625378</v>
      </c>
      <c r="G30" s="40">
        <f>'04(03実績)6(1)1'!G30+'04(03実績)6(1)4'!G30</f>
        <v>418495490</v>
      </c>
      <c r="H30" s="136" t="s">
        <v>25</v>
      </c>
      <c r="I30" s="153" t="s">
        <v>25</v>
      </c>
      <c r="J30" s="153" t="s">
        <v>25</v>
      </c>
      <c r="K30" s="153" t="s">
        <v>25</v>
      </c>
      <c r="L30" s="90">
        <f>G30/$H$57</f>
        <v>6638.8865269603566</v>
      </c>
    </row>
    <row r="31" spans="1:12" ht="13.5" customHeight="1" x14ac:dyDescent="0.2">
      <c r="A31" s="252"/>
      <c r="B31" s="247"/>
      <c r="C31" s="248"/>
      <c r="D31" s="7" t="str">
        <f>'04(03実績)6(1)1'!D31</f>
        <v>30</v>
      </c>
      <c r="E31" s="161">
        <f>'04(03実績)6(1)1'!E31+'04(03実績)6(1)4'!E31</f>
        <v>13604</v>
      </c>
      <c r="F31" s="166">
        <f>'04(03実績)6(1)1'!F31+'04(03実績)6(1)4'!F31</f>
        <v>635749</v>
      </c>
      <c r="G31" s="34">
        <f>'04(03実績)6(1)1'!G31+'04(03実績)6(1)4'!G31</f>
        <v>423983013</v>
      </c>
      <c r="H31" s="138" t="s">
        <v>25</v>
      </c>
      <c r="I31" s="151" t="s">
        <v>25</v>
      </c>
      <c r="J31" s="151" t="s">
        <v>25</v>
      </c>
      <c r="K31" s="151" t="s">
        <v>25</v>
      </c>
      <c r="L31" s="51">
        <f>G31/$I$57</f>
        <v>7045.8332031574573</v>
      </c>
    </row>
    <row r="32" spans="1:12" ht="13.5" customHeight="1" x14ac:dyDescent="0.2">
      <c r="A32" s="252"/>
      <c r="B32" s="247"/>
      <c r="C32" s="248"/>
      <c r="D32" s="7" t="str">
        <f>'04(03実績)6(1)1'!D32</f>
        <v>R1</v>
      </c>
      <c r="E32" s="161">
        <f>'04(03実績)6(1)1'!E32+'04(03実績)6(1)4'!E32</f>
        <v>12745</v>
      </c>
      <c r="F32" s="166">
        <f>'04(03実績)6(1)1'!F32+'04(03実績)6(1)4'!F32</f>
        <v>598279</v>
      </c>
      <c r="G32" s="34">
        <f>'04(03実績)6(1)1'!G32+'04(03実績)6(1)4'!G32</f>
        <v>398523560</v>
      </c>
      <c r="H32" s="138" t="s">
        <v>25</v>
      </c>
      <c r="I32" s="151" t="s">
        <v>25</v>
      </c>
      <c r="J32" s="151" t="s">
        <v>25</v>
      </c>
      <c r="K32" s="151" t="s">
        <v>25</v>
      </c>
      <c r="L32" s="51">
        <f>G32/$J$57</f>
        <v>6881.5368144771373</v>
      </c>
    </row>
    <row r="33" spans="1:12" ht="13.5" customHeight="1" x14ac:dyDescent="0.2">
      <c r="A33" s="252"/>
      <c r="B33" s="247"/>
      <c r="C33" s="248"/>
      <c r="D33" s="7" t="str">
        <f>'04(03実績)6(1)1'!D33</f>
        <v>2</v>
      </c>
      <c r="E33" s="161">
        <f>'04(03実績)6(1)1'!E33+'04(03実績)6(1)4'!E33</f>
        <v>11747</v>
      </c>
      <c r="F33" s="166">
        <f>'04(03実績)6(1)1'!F33+'04(03実績)6(1)4'!F33</f>
        <v>569992</v>
      </c>
      <c r="G33" s="34">
        <f>'04(03実績)6(1)1'!G33+'04(03実績)6(1)4'!G33</f>
        <v>379551392</v>
      </c>
      <c r="H33" s="138" t="s">
        <v>25</v>
      </c>
      <c r="I33" s="151" t="s">
        <v>25</v>
      </c>
      <c r="J33" s="151" t="s">
        <v>25</v>
      </c>
      <c r="K33" s="151" t="s">
        <v>25</v>
      </c>
      <c r="L33" s="51">
        <f>G33/$K$57</f>
        <v>6721.0545403031592</v>
      </c>
    </row>
    <row r="34" spans="1:12" ht="13.5" customHeight="1" x14ac:dyDescent="0.2">
      <c r="A34" s="252"/>
      <c r="B34" s="285"/>
      <c r="C34" s="286"/>
      <c r="D34" s="10" t="str">
        <f>'04(03実績)6(1)1'!D34</f>
        <v>3</v>
      </c>
      <c r="E34" s="162">
        <f>'04(03実績)6(1)1'!E34+'04(03実績)6(1)4'!E34</f>
        <v>12251</v>
      </c>
      <c r="F34" s="168">
        <f>'04(03実績)6(1)1'!F34+'04(03実績)6(1)4'!F34</f>
        <v>591778</v>
      </c>
      <c r="G34" s="43">
        <f>'04(03実績)6(1)1'!G34+'04(03実績)6(1)4'!G34</f>
        <v>393532763</v>
      </c>
      <c r="H34" s="140" t="s">
        <v>25</v>
      </c>
      <c r="I34" s="152" t="s">
        <v>25</v>
      </c>
      <c r="J34" s="152" t="s">
        <v>25</v>
      </c>
      <c r="K34" s="152" t="s">
        <v>25</v>
      </c>
      <c r="L34" s="86">
        <f>G34/$L$57</f>
        <v>7143.3221941877982</v>
      </c>
    </row>
    <row r="35" spans="1:12" ht="13.5" customHeight="1" x14ac:dyDescent="0.2">
      <c r="A35" s="252"/>
      <c r="B35" s="287" t="s">
        <v>10</v>
      </c>
      <c r="C35" s="288"/>
      <c r="D35" s="11" t="str">
        <f>'04(03実績)6(1)1'!D35</f>
        <v>29</v>
      </c>
      <c r="E35" s="44">
        <f>'04(03実績)6(1)1'!E35+'04(03実績)6(1)4'!E35</f>
        <v>2220</v>
      </c>
      <c r="F35" s="45">
        <f>'04(03実績)6(1)1'!F35+'04(03実績)6(1)4'!F35</f>
        <v>12872</v>
      </c>
      <c r="G35" s="46">
        <f>'04(03実績)6(1)1'!G35+'04(03実績)6(1)4'!G35</f>
        <v>156519930</v>
      </c>
      <c r="H35" s="87">
        <f>E35/$H$57</f>
        <v>3.5217411996129259E-2</v>
      </c>
      <c r="I35" s="88">
        <f t="shared" ref="I35:I44" si="4">F35/E35</f>
        <v>5.7981981981981985</v>
      </c>
      <c r="J35" s="89">
        <f t="shared" ref="J35:J54" si="5">G35/E35</f>
        <v>70504.472972972973</v>
      </c>
      <c r="K35" s="89">
        <f t="shared" ref="K35:K44" si="6">G35/F35</f>
        <v>12159.72110006215</v>
      </c>
      <c r="L35" s="90">
        <f>G35/$H$57</f>
        <v>2482.9850722591495</v>
      </c>
    </row>
    <row r="36" spans="1:12" ht="13.5" customHeight="1" x14ac:dyDescent="0.2">
      <c r="A36" s="252"/>
      <c r="B36" s="247"/>
      <c r="C36" s="248"/>
      <c r="D36" s="7" t="str">
        <f>'04(03実績)6(1)1'!D36</f>
        <v>30</v>
      </c>
      <c r="E36" s="32">
        <f>'04(03実績)6(1)1'!E36+'04(03実績)6(1)4'!E36</f>
        <v>2349</v>
      </c>
      <c r="F36" s="33">
        <f>'04(03実績)6(1)1'!F36+'04(03実績)6(1)4'!F36</f>
        <v>13360</v>
      </c>
      <c r="G36" s="34">
        <f>'04(03実績)6(1)1'!G36+'04(03実績)6(1)4'!G36</f>
        <v>164701080</v>
      </c>
      <c r="H36" s="81">
        <f>E36/$I$57</f>
        <v>3.9036144578313253E-2</v>
      </c>
      <c r="I36" s="82">
        <f t="shared" si="4"/>
        <v>5.6875266070668369</v>
      </c>
      <c r="J36" s="50">
        <f t="shared" si="5"/>
        <v>70115.402298850575</v>
      </c>
      <c r="K36" s="50">
        <f t="shared" si="6"/>
        <v>12327.925149700599</v>
      </c>
      <c r="L36" s="51">
        <f>G36/$I$57</f>
        <v>2737.0349813045286</v>
      </c>
    </row>
    <row r="37" spans="1:12" ht="13.5" customHeight="1" x14ac:dyDescent="0.2">
      <c r="A37" s="252"/>
      <c r="B37" s="247"/>
      <c r="C37" s="248"/>
      <c r="D37" s="7" t="str">
        <f>'04(03実績)6(1)1'!D37</f>
        <v>R1</v>
      </c>
      <c r="E37" s="32">
        <f>'04(03実績)6(1)1'!E37+'04(03実績)6(1)4'!E37</f>
        <v>2552</v>
      </c>
      <c r="F37" s="33">
        <f>'04(03実績)6(1)1'!F37+'04(03実績)6(1)4'!F37</f>
        <v>15548</v>
      </c>
      <c r="G37" s="34">
        <f>'04(03実績)6(1)1'!G37+'04(03実績)6(1)4'!G37</f>
        <v>201137810</v>
      </c>
      <c r="H37" s="81">
        <f>E37/$J$57</f>
        <v>4.406686006354469E-2</v>
      </c>
      <c r="I37" s="82">
        <f t="shared" si="4"/>
        <v>6.092476489028213</v>
      </c>
      <c r="J37" s="50">
        <f t="shared" si="5"/>
        <v>78815.756269592472</v>
      </c>
      <c r="K37" s="50">
        <f t="shared" si="6"/>
        <v>12936.571263184975</v>
      </c>
      <c r="L37" s="51">
        <f>G37/$J$57</f>
        <v>3473.1629023345768</v>
      </c>
    </row>
    <row r="38" spans="1:12" ht="13.5" customHeight="1" x14ac:dyDescent="0.2">
      <c r="A38" s="252"/>
      <c r="B38" s="247"/>
      <c r="C38" s="248"/>
      <c r="D38" s="7" t="str">
        <f>'04(03実績)6(1)1'!D38</f>
        <v>2</v>
      </c>
      <c r="E38" s="32">
        <f>'04(03実績)6(1)1'!E38+'04(03実績)6(1)4'!E38</f>
        <v>2565</v>
      </c>
      <c r="F38" s="33">
        <f>'04(03実績)6(1)1'!F38+'04(03実績)6(1)4'!F38</f>
        <v>16790</v>
      </c>
      <c r="G38" s="34">
        <f>'04(03実績)6(1)1'!G38+'04(03実績)6(1)4'!G38</f>
        <v>211715060</v>
      </c>
      <c r="H38" s="81">
        <f>E38/$K$57</f>
        <v>4.5420739481512963E-2</v>
      </c>
      <c r="I38" s="82">
        <f t="shared" si="4"/>
        <v>6.5458089668615989</v>
      </c>
      <c r="J38" s="50">
        <f t="shared" si="5"/>
        <v>82539.98440545809</v>
      </c>
      <c r="K38" s="50">
        <f t="shared" si="6"/>
        <v>12609.592614651578</v>
      </c>
      <c r="L38" s="51">
        <f>G38/$K$57</f>
        <v>3749.0271284884543</v>
      </c>
    </row>
    <row r="39" spans="1:12" ht="13.5" customHeight="1" x14ac:dyDescent="0.2">
      <c r="A39" s="252"/>
      <c r="B39" s="289"/>
      <c r="C39" s="290"/>
      <c r="D39" s="8" t="str">
        <f>'04(03実績)6(1)1'!D39</f>
        <v>3</v>
      </c>
      <c r="E39" s="35">
        <f>'04(03実績)6(1)1'!E39+'04(03実績)6(1)4'!E39</f>
        <v>3079</v>
      </c>
      <c r="F39" s="36">
        <f>'04(03実績)6(1)1'!F39+'04(03実績)6(1)4'!F39</f>
        <v>20430</v>
      </c>
      <c r="G39" s="37">
        <f>'04(03実績)6(1)1'!G39+'04(03実績)6(1)4'!G39</f>
        <v>261520370</v>
      </c>
      <c r="H39" s="83">
        <f>E39/$L$57</f>
        <v>5.5889346717249641E-2</v>
      </c>
      <c r="I39" s="84">
        <f t="shared" si="4"/>
        <v>6.6352711919454368</v>
      </c>
      <c r="J39" s="85">
        <f t="shared" si="5"/>
        <v>84936.787918155242</v>
      </c>
      <c r="K39" s="85">
        <f t="shared" si="6"/>
        <v>12800.801272638277</v>
      </c>
      <c r="L39" s="86">
        <f>G39/$L$57</f>
        <v>4747.0615890072786</v>
      </c>
    </row>
    <row r="40" spans="1:12" ht="13.5" customHeight="1" x14ac:dyDescent="0.2">
      <c r="A40" s="252"/>
      <c r="B40" s="245" t="s">
        <v>13</v>
      </c>
      <c r="C40" s="246"/>
      <c r="D40" s="9" t="str">
        <f>'04(03実績)6(1)1'!D40</f>
        <v>29</v>
      </c>
      <c r="E40" s="38">
        <f>E20+E25+E35</f>
        <v>1082758</v>
      </c>
      <c r="F40" s="39">
        <f>F20+F35</f>
        <v>1414202</v>
      </c>
      <c r="G40" s="40">
        <f>G20+G25+G30+G35</f>
        <v>22855400341</v>
      </c>
      <c r="H40" s="87">
        <f>E40/$H$57</f>
        <v>17.176547107254471</v>
      </c>
      <c r="I40" s="88">
        <f t="shared" si="4"/>
        <v>1.306110876114515</v>
      </c>
      <c r="J40" s="89">
        <f t="shared" si="5"/>
        <v>21108.502861211833</v>
      </c>
      <c r="K40" s="89">
        <f t="shared" si="6"/>
        <v>16161.340700267712</v>
      </c>
      <c r="L40" s="90">
        <f>G40/$H$57</f>
        <v>362571.19375922077</v>
      </c>
    </row>
    <row r="41" spans="1:12" ht="13.5" customHeight="1" x14ac:dyDescent="0.2">
      <c r="A41" s="252"/>
      <c r="B41" s="247"/>
      <c r="C41" s="248"/>
      <c r="D41" s="7" t="str">
        <f>'04(03実績)6(1)1'!D41</f>
        <v>30</v>
      </c>
      <c r="E41" s="32">
        <f>E21+E26+E36</f>
        <v>1053407</v>
      </c>
      <c r="F41" s="33">
        <f>F21+F36</f>
        <v>1363836</v>
      </c>
      <c r="G41" s="34">
        <f>G21+G26+G31+G36</f>
        <v>22690781907</v>
      </c>
      <c r="H41" s="81">
        <f>E41/$I$57</f>
        <v>17.50572496884088</v>
      </c>
      <c r="I41" s="82">
        <f t="shared" si="4"/>
        <v>1.2946904662680236</v>
      </c>
      <c r="J41" s="50">
        <f t="shared" si="5"/>
        <v>21540.375094336756</v>
      </c>
      <c r="K41" s="50">
        <f t="shared" si="6"/>
        <v>16637.471006044714</v>
      </c>
      <c r="L41" s="51">
        <f>G41/$I$57</f>
        <v>377079.88212712918</v>
      </c>
    </row>
    <row r="42" spans="1:12" ht="13.5" customHeight="1" x14ac:dyDescent="0.2">
      <c r="A42" s="252"/>
      <c r="B42" s="247"/>
      <c r="C42" s="248"/>
      <c r="D42" s="7" t="str">
        <f>'04(03実績)6(1)1'!D42</f>
        <v>R1</v>
      </c>
      <c r="E42" s="32">
        <f>E22+E27+E37</f>
        <v>1027739</v>
      </c>
      <c r="F42" s="33">
        <f>F22+F37</f>
        <v>1307833</v>
      </c>
      <c r="G42" s="34">
        <f>G22+G27+G32+G37</f>
        <v>22118240189</v>
      </c>
      <c r="H42" s="81">
        <f>E42/$J$57</f>
        <v>17.746563751899433</v>
      </c>
      <c r="I42" s="82">
        <f t="shared" si="4"/>
        <v>1.2725341745326391</v>
      </c>
      <c r="J42" s="50">
        <f t="shared" si="5"/>
        <v>21521.261905016741</v>
      </c>
      <c r="K42" s="50">
        <f t="shared" si="6"/>
        <v>16912.128833727242</v>
      </c>
      <c r="L42" s="51">
        <f>G42/$J$57</f>
        <v>381928.44641870423</v>
      </c>
    </row>
    <row r="43" spans="1:12" ht="13.5" customHeight="1" x14ac:dyDescent="0.2">
      <c r="A43" s="252"/>
      <c r="B43" s="247"/>
      <c r="C43" s="248"/>
      <c r="D43" s="7" t="str">
        <f>'04(03実績)6(1)1'!D43</f>
        <v>2</v>
      </c>
      <c r="E43" s="32">
        <f>E23+E28+E38</f>
        <v>944839</v>
      </c>
      <c r="F43" s="33">
        <f>F23+F38</f>
        <v>1181032</v>
      </c>
      <c r="G43" s="34">
        <f>G23+G28+G33+G38</f>
        <v>21015008978</v>
      </c>
      <c r="H43" s="81">
        <f>E43/$K$57</f>
        <v>16.731105680691314</v>
      </c>
      <c r="I43" s="82">
        <f t="shared" si="4"/>
        <v>1.2499822721119682</v>
      </c>
      <c r="J43" s="50">
        <f t="shared" si="5"/>
        <v>22241.894098359615</v>
      </c>
      <c r="K43" s="50">
        <f t="shared" si="6"/>
        <v>17793.767635423934</v>
      </c>
      <c r="L43" s="51">
        <f>G43/$K$57</f>
        <v>372131.48069839919</v>
      </c>
    </row>
    <row r="44" spans="1:12" ht="13.5" customHeight="1" thickBot="1" x14ac:dyDescent="0.25">
      <c r="A44" s="253"/>
      <c r="B44" s="249"/>
      <c r="C44" s="250"/>
      <c r="D44" s="12" t="str">
        <f>'04(03実績)6(1)1'!D44</f>
        <v>3</v>
      </c>
      <c r="E44" s="47">
        <f>E24+E29+E39</f>
        <v>984584</v>
      </c>
      <c r="F44" s="48">
        <f>F24+F39</f>
        <v>1223641</v>
      </c>
      <c r="G44" s="49">
        <f>G24+G29+G34+G39</f>
        <v>22072597316</v>
      </c>
      <c r="H44" s="91">
        <f>E44/$L$57</f>
        <v>17.871957307001143</v>
      </c>
      <c r="I44" s="92">
        <f t="shared" si="4"/>
        <v>1.2428000048751553</v>
      </c>
      <c r="J44" s="93">
        <f t="shared" si="5"/>
        <v>22418.1962290673</v>
      </c>
      <c r="K44" s="93">
        <f t="shared" si="6"/>
        <v>18038.458433478445</v>
      </c>
      <c r="L44" s="94">
        <f>G44/$L$57</f>
        <v>400657.04590586486</v>
      </c>
    </row>
    <row r="45" spans="1:12" ht="13.5" customHeight="1" x14ac:dyDescent="0.2">
      <c r="A45" s="265" t="s">
        <v>14</v>
      </c>
      <c r="B45" s="266"/>
      <c r="C45" s="267"/>
      <c r="D45" s="6" t="str">
        <f>'04(03実績)6(1)1'!D45</f>
        <v>29</v>
      </c>
      <c r="E45" s="29">
        <f>'04(03実績)6(1)1'!E45+'04(03実績)6(1)4'!E45</f>
        <v>22748</v>
      </c>
      <c r="F45" s="146" t="s">
        <v>25</v>
      </c>
      <c r="G45" s="31">
        <f>'04(03実績)6(1)1'!G45+'04(03実績)6(1)4'!G45</f>
        <v>207203085</v>
      </c>
      <c r="H45" s="77">
        <f>E45/$H$57</f>
        <v>0.36086742706664338</v>
      </c>
      <c r="I45" s="146" t="s">
        <v>25</v>
      </c>
      <c r="J45" s="79">
        <f t="shared" si="5"/>
        <v>9108.6286706523642</v>
      </c>
      <c r="K45" s="146" t="s">
        <v>25</v>
      </c>
      <c r="L45" s="80">
        <f>G45/$H$57</f>
        <v>3287.0073924837793</v>
      </c>
    </row>
    <row r="46" spans="1:12" ht="13.5" customHeight="1" x14ac:dyDescent="0.2">
      <c r="A46" s="268"/>
      <c r="B46" s="247"/>
      <c r="C46" s="248"/>
      <c r="D46" s="7" t="str">
        <f>'04(03実績)6(1)1'!D46</f>
        <v>30</v>
      </c>
      <c r="E46" s="32">
        <f>'04(03実績)6(1)1'!E46+'04(03実績)6(1)4'!E46</f>
        <v>20561</v>
      </c>
      <c r="F46" s="147" t="s">
        <v>25</v>
      </c>
      <c r="G46" s="34">
        <f>'04(03実績)6(1)1'!G46+'04(03実績)6(1)4'!G46</f>
        <v>191187637</v>
      </c>
      <c r="H46" s="81">
        <f>E46/$I$57</f>
        <v>0.34168674698795182</v>
      </c>
      <c r="I46" s="147" t="s">
        <v>25</v>
      </c>
      <c r="J46" s="50">
        <f t="shared" si="5"/>
        <v>9298.5573172511067</v>
      </c>
      <c r="K46" s="147" t="s">
        <v>25</v>
      </c>
      <c r="L46" s="51">
        <f>G46/$I$57</f>
        <v>3177.1938014125467</v>
      </c>
    </row>
    <row r="47" spans="1:12" ht="13.5" customHeight="1" x14ac:dyDescent="0.2">
      <c r="A47" s="268"/>
      <c r="B47" s="247"/>
      <c r="C47" s="248"/>
      <c r="D47" s="7" t="str">
        <f>'04(03実績)6(1)1'!D47</f>
        <v>R1</v>
      </c>
      <c r="E47" s="32">
        <f>'04(03実績)6(1)1'!E47+'04(03実績)6(1)4'!E47</f>
        <v>19751</v>
      </c>
      <c r="F47" s="147" t="s">
        <v>25</v>
      </c>
      <c r="G47" s="34">
        <f>'04(03実績)6(1)1'!G47+'04(03実績)6(1)4'!G47</f>
        <v>176118929</v>
      </c>
      <c r="H47" s="16">
        <f>E47/$J$57</f>
        <v>0.34105194087581159</v>
      </c>
      <c r="I47" s="147" t="s">
        <v>25</v>
      </c>
      <c r="J47" s="33">
        <f t="shared" si="5"/>
        <v>8916.9626348033016</v>
      </c>
      <c r="K47" s="147" t="s">
        <v>25</v>
      </c>
      <c r="L47" s="52">
        <f>G47/$J$57</f>
        <v>3041.1474133167567</v>
      </c>
    </row>
    <row r="48" spans="1:12" ht="13.5" customHeight="1" x14ac:dyDescent="0.2">
      <c r="A48" s="268"/>
      <c r="B48" s="247"/>
      <c r="C48" s="248"/>
      <c r="D48" s="7" t="str">
        <f>'04(03実績)6(1)1'!D48</f>
        <v>2</v>
      </c>
      <c r="E48" s="32">
        <f>'04(03実績)6(1)1'!E48+'04(03実績)6(1)4'!E48</f>
        <v>17246</v>
      </c>
      <c r="F48" s="147" t="s">
        <v>25</v>
      </c>
      <c r="G48" s="34">
        <f>'04(03実績)6(1)1'!G48+'04(03実績)6(1)4'!G48</f>
        <v>159016898</v>
      </c>
      <c r="H48" s="16">
        <f>E48/$K$57</f>
        <v>0.30539028190961892</v>
      </c>
      <c r="I48" s="147" t="s">
        <v>25</v>
      </c>
      <c r="J48" s="33">
        <f t="shared" si="5"/>
        <v>9220.5089875913254</v>
      </c>
      <c r="K48" s="147" t="s">
        <v>25</v>
      </c>
      <c r="L48" s="52">
        <f>G48/$K$57</f>
        <v>2815.8538390706899</v>
      </c>
    </row>
    <row r="49" spans="1:12" ht="13.5" customHeight="1" thickBot="1" x14ac:dyDescent="0.25">
      <c r="A49" s="269"/>
      <c r="B49" s="249"/>
      <c r="C49" s="250"/>
      <c r="D49" s="12" t="str">
        <f>'04(03実績)6(1)1'!D49</f>
        <v>3</v>
      </c>
      <c r="E49" s="47">
        <f>'04(03実績)6(1)1'!E49+'04(03実績)6(1)4'!E49</f>
        <v>16934</v>
      </c>
      <c r="F49" s="148" t="s">
        <v>25</v>
      </c>
      <c r="G49" s="49">
        <f>'04(03実績)6(1)1'!G49+'04(03実績)6(1)4'!G49</f>
        <v>160436473</v>
      </c>
      <c r="H49" s="20">
        <f>E49/$L$57</f>
        <v>0.30738233105225898</v>
      </c>
      <c r="I49" s="148" t="s">
        <v>25</v>
      </c>
      <c r="J49" s="48">
        <f t="shared" si="5"/>
        <v>9474.2218613440418</v>
      </c>
      <c r="K49" s="148" t="s">
        <v>25</v>
      </c>
      <c r="L49" s="54">
        <f>G49/$L$57</f>
        <v>2912.2084006462037</v>
      </c>
    </row>
    <row r="50" spans="1:12" ht="13.5" customHeight="1" x14ac:dyDescent="0.2">
      <c r="A50" s="270" t="s">
        <v>15</v>
      </c>
      <c r="B50" s="271"/>
      <c r="C50" s="272"/>
      <c r="D50" s="6" t="str">
        <f>'04(03実績)6(1)1'!D50</f>
        <v>29</v>
      </c>
      <c r="E50" s="29">
        <f>E40+E45</f>
        <v>1105506</v>
      </c>
      <c r="F50" s="146" t="s">
        <v>25</v>
      </c>
      <c r="G50" s="31">
        <f>G40+G45</f>
        <v>23062603426</v>
      </c>
      <c r="H50" s="22">
        <f>E50/$H$57</f>
        <v>17.537414534321112</v>
      </c>
      <c r="I50" s="146" t="s">
        <v>25</v>
      </c>
      <c r="J50" s="30">
        <f t="shared" si="5"/>
        <v>20861.581417016281</v>
      </c>
      <c r="K50" s="146" t="s">
        <v>25</v>
      </c>
      <c r="L50" s="55">
        <f>G50/$H$57</f>
        <v>365858.20115170453</v>
      </c>
    </row>
    <row r="51" spans="1:12" ht="13.5" customHeight="1" x14ac:dyDescent="0.2">
      <c r="A51" s="273"/>
      <c r="B51" s="274"/>
      <c r="C51" s="275"/>
      <c r="D51" s="7" t="str">
        <f>'04(03実績)6(1)1'!D51</f>
        <v>30</v>
      </c>
      <c r="E51" s="32">
        <f>E41+E46</f>
        <v>1073968</v>
      </c>
      <c r="F51" s="147" t="s">
        <v>25</v>
      </c>
      <c r="G51" s="34">
        <f>G41+G46</f>
        <v>22881969544</v>
      </c>
      <c r="H51" s="16">
        <f>E51/$I$57</f>
        <v>17.847411715828834</v>
      </c>
      <c r="I51" s="147" t="s">
        <v>25</v>
      </c>
      <c r="J51" s="33">
        <f t="shared" si="5"/>
        <v>21306.006830743561</v>
      </c>
      <c r="K51" s="147" t="s">
        <v>25</v>
      </c>
      <c r="L51" s="52">
        <f>G51/$I$57</f>
        <v>380257.07592854177</v>
      </c>
    </row>
    <row r="52" spans="1:12" ht="13.5" customHeight="1" x14ac:dyDescent="0.2">
      <c r="A52" s="273"/>
      <c r="B52" s="274"/>
      <c r="C52" s="275"/>
      <c r="D52" s="7" t="str">
        <f>'04(03実績)6(1)1'!D52</f>
        <v>R1</v>
      </c>
      <c r="E52" s="32">
        <f>E42+E47</f>
        <v>1047490</v>
      </c>
      <c r="F52" s="147" t="s">
        <v>25</v>
      </c>
      <c r="G52" s="34">
        <f>G42+G47</f>
        <v>22294359118</v>
      </c>
      <c r="H52" s="16">
        <f>E52/$J$57</f>
        <v>18.087615692775245</v>
      </c>
      <c r="I52" s="147" t="s">
        <v>25</v>
      </c>
      <c r="J52" s="33">
        <f t="shared" si="5"/>
        <v>21283.600910748552</v>
      </c>
      <c r="K52" s="147" t="s">
        <v>25</v>
      </c>
      <c r="L52" s="52">
        <f>G52/$J$57</f>
        <v>384969.593832021</v>
      </c>
    </row>
    <row r="53" spans="1:12" ht="12" x14ac:dyDescent="0.2">
      <c r="A53" s="273"/>
      <c r="B53" s="274"/>
      <c r="C53" s="275"/>
      <c r="D53" s="7" t="str">
        <f>'04(03実績)6(1)1'!D53</f>
        <v>2</v>
      </c>
      <c r="E53" s="32">
        <f>E43+E48</f>
        <v>962085</v>
      </c>
      <c r="F53" s="147" t="s">
        <v>25</v>
      </c>
      <c r="G53" s="34">
        <f>G43+G48</f>
        <v>21174025876</v>
      </c>
      <c r="H53" s="16">
        <f>E53/$K$57</f>
        <v>17.036495962600934</v>
      </c>
      <c r="I53" s="147" t="s">
        <v>25</v>
      </c>
      <c r="J53" s="33">
        <f t="shared" si="5"/>
        <v>22008.477292546915</v>
      </c>
      <c r="K53" s="147" t="s">
        <v>25</v>
      </c>
      <c r="L53" s="52">
        <f>G53/$K$57</f>
        <v>374947.3345374699</v>
      </c>
    </row>
    <row r="54" spans="1:12" ht="12.5" thickBot="1" x14ac:dyDescent="0.25">
      <c r="A54" s="276"/>
      <c r="B54" s="277"/>
      <c r="C54" s="278"/>
      <c r="D54" s="12" t="str">
        <f>'04(03実績)6(1)1'!D54</f>
        <v>3</v>
      </c>
      <c r="E54" s="47">
        <f>E44+E49</f>
        <v>1001518</v>
      </c>
      <c r="F54" s="148" t="s">
        <v>25</v>
      </c>
      <c r="G54" s="49">
        <f>G44+G49</f>
        <v>22233033789</v>
      </c>
      <c r="H54" s="20">
        <f>E54/$L$57</f>
        <v>18.179339638053403</v>
      </c>
      <c r="I54" s="148" t="s">
        <v>25</v>
      </c>
      <c r="J54" s="48">
        <f t="shared" si="5"/>
        <v>22199.335198169178</v>
      </c>
      <c r="K54" s="148" t="s">
        <v>25</v>
      </c>
      <c r="L54" s="54">
        <f>G54/$L$57</f>
        <v>403569.25430651102</v>
      </c>
    </row>
    <row r="55" spans="1:12" ht="12" x14ac:dyDescent="0.2"/>
    <row r="56" spans="1:12" ht="12" x14ac:dyDescent="0.2">
      <c r="A56" s="234" t="s">
        <v>38</v>
      </c>
      <c r="B56" s="234"/>
      <c r="C56" s="234"/>
      <c r="D56" s="234"/>
      <c r="E56" s="234"/>
      <c r="F56" s="234"/>
      <c r="G56" s="234"/>
      <c r="H56" s="222" t="str">
        <f>'04(03実績)6(1)1'!H56</f>
        <v>H29</v>
      </c>
      <c r="I56" s="222" t="str">
        <f>'04(03実績)6(1)1'!I56</f>
        <v>H30</v>
      </c>
      <c r="J56" s="222" t="str">
        <f>'04(03実績)6(1)1'!J56</f>
        <v>R1</v>
      </c>
      <c r="K56" s="222">
        <f>'04(03実績)6(1)1'!K56</f>
        <v>2</v>
      </c>
      <c r="L56" s="222">
        <f>'04(03実績)6(1)1'!L56</f>
        <v>3</v>
      </c>
    </row>
    <row r="57" spans="1:12" ht="12" x14ac:dyDescent="0.2">
      <c r="A57" s="234"/>
      <c r="B57" s="234"/>
      <c r="C57" s="234"/>
      <c r="D57" s="234"/>
      <c r="E57" s="234"/>
      <c r="F57" s="234"/>
      <c r="G57" s="234"/>
      <c r="H57" s="155">
        <f>'04(03実績)6(1)1'!H57+'04(03実績)6(1)4'!H57</f>
        <v>63037</v>
      </c>
      <c r="I57" s="155">
        <f>'04(03実績)6(1)1'!I57+'04(03実績)6(1)4'!I57</f>
        <v>60175</v>
      </c>
      <c r="J57" s="155">
        <f>'04(03実績)6(1)1'!J57+'04(03実績)6(1)4'!J57</f>
        <v>57912</v>
      </c>
      <c r="K57" s="155">
        <f>'04(03実績)6(1)1'!K57+'04(03実績)6(1)4'!K57</f>
        <v>56472</v>
      </c>
      <c r="L57" s="155">
        <f>'04(03実績)6(1)1'!L57+'04(03実績)6(1)4'!L57</f>
        <v>55091</v>
      </c>
    </row>
    <row r="58" spans="1:12" ht="12" x14ac:dyDescent="0.2">
      <c r="A58" s="2" t="s">
        <v>32</v>
      </c>
    </row>
    <row r="59" spans="1:12" ht="12" x14ac:dyDescent="0.2">
      <c r="A59" s="2" t="s">
        <v>29</v>
      </c>
    </row>
    <row r="60" spans="1:12" ht="12" x14ac:dyDescent="0.2"/>
  </sheetData>
  <mergeCells count="14">
    <mergeCell ref="A45:C49"/>
    <mergeCell ref="A50:C54"/>
    <mergeCell ref="A4:C4"/>
    <mergeCell ref="A56:G57"/>
    <mergeCell ref="B30:C34"/>
    <mergeCell ref="B35:C39"/>
    <mergeCell ref="B40:C44"/>
    <mergeCell ref="A5:A44"/>
    <mergeCell ref="C15:C19"/>
    <mergeCell ref="C20:C24"/>
    <mergeCell ref="B5:B24"/>
    <mergeCell ref="B25:C29"/>
    <mergeCell ref="C5:C9"/>
    <mergeCell ref="C10:C14"/>
  </mergeCells>
  <phoneticPr fontId="2"/>
  <printOptions horizontalCentered="1"/>
  <pageMargins left="0.59055118110236227" right="0.59055118110236227" top="0.59055118110236227" bottom="0.31" header="0" footer="0"/>
  <pageSetup paperSize="9" firstPageNumber="23" orientation="portrait" useFirstPageNumber="1" r:id="rId1"/>
  <headerFooter alignWithMargins="0">
    <oddFooter>&amp;C&amp;"ＭＳ 明朝,標準"&amp;12－ &amp;P 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93"/>
  <sheetViews>
    <sheetView view="pageBreakPreview" zoomScaleNormal="100" zoomScaleSheetLayoutView="100" workbookViewId="0">
      <pane xSplit="18770"/>
      <selection pane="topRight" activeCell="AJ7" sqref="AJ7"/>
    </sheetView>
  </sheetViews>
  <sheetFormatPr defaultColWidth="9" defaultRowHeight="33" customHeight="1" x14ac:dyDescent="0.2"/>
  <cols>
    <col min="1" max="3" width="2.25" style="2" customWidth="1"/>
    <col min="4" max="4" width="2.58203125" style="2" customWidth="1"/>
    <col min="5" max="6" width="9.33203125" style="2" customWidth="1"/>
    <col min="7" max="7" width="13.58203125" style="2" customWidth="1"/>
    <col min="8" max="12" width="7.83203125" style="2" customWidth="1"/>
    <col min="13" max="13" width="9" style="2"/>
    <col min="14" max="14" width="9" style="28"/>
    <col min="15" max="15" width="13.08203125" style="2" bestFit="1" customWidth="1"/>
    <col min="16" max="17" width="13.08203125" style="2" customWidth="1"/>
    <col min="18" max="18" width="13.08203125" style="2" bestFit="1" customWidth="1"/>
    <col min="19" max="20" width="13.08203125" style="2" customWidth="1"/>
    <col min="21" max="21" width="13.08203125" style="2" bestFit="1" customWidth="1"/>
    <col min="22" max="23" width="13.08203125" style="2" customWidth="1"/>
    <col min="24" max="24" width="13.08203125" style="2" bestFit="1" customWidth="1"/>
    <col min="25" max="26" width="13.08203125" style="2" customWidth="1"/>
    <col min="27" max="27" width="11.25" style="2" bestFit="1" customWidth="1"/>
    <col min="28" max="29" width="11.25" style="2" customWidth="1"/>
    <col min="30" max="30" width="10.25" style="2" bestFit="1" customWidth="1"/>
    <col min="31" max="32" width="10.25" style="2" customWidth="1"/>
    <col min="33" max="33" width="13.08203125" style="2" bestFit="1" customWidth="1"/>
    <col min="34" max="34" width="14.08203125" style="2" bestFit="1" customWidth="1"/>
    <col min="35" max="36" width="13.08203125" style="2" bestFit="1" customWidth="1"/>
    <col min="37" max="37" width="14.08203125" style="2" bestFit="1" customWidth="1"/>
    <col min="38" max="38" width="13.08203125" style="2" bestFit="1" customWidth="1"/>
    <col min="39" max="16384" width="9" style="2"/>
  </cols>
  <sheetData>
    <row r="1" spans="1:38" s="3" customFormat="1" ht="36" customHeight="1" x14ac:dyDescent="0.2">
      <c r="A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6"/>
      <c r="O1" s="4"/>
      <c r="P1" s="4"/>
      <c r="Q1" s="4"/>
    </row>
    <row r="2" spans="1:38" s="118" customFormat="1" ht="20.25" customHeight="1" x14ac:dyDescent="0.2">
      <c r="A2" s="1"/>
      <c r="N2" s="118" t="s">
        <v>88</v>
      </c>
    </row>
    <row r="3" spans="1:38" s="118" customFormat="1" ht="20.25" customHeight="1" x14ac:dyDescent="0.2">
      <c r="N3" s="134"/>
    </row>
    <row r="4" spans="1:38" s="120" customFormat="1" ht="12" x14ac:dyDescent="0.2">
      <c r="A4" s="105"/>
      <c r="B4" s="105"/>
      <c r="C4" s="105"/>
      <c r="D4" s="108"/>
      <c r="E4" s="119"/>
      <c r="F4" s="105"/>
      <c r="G4" s="105"/>
      <c r="H4" s="105"/>
      <c r="I4" s="119"/>
      <c r="J4" s="119"/>
      <c r="K4" s="119"/>
      <c r="L4" s="119"/>
      <c r="M4" s="129"/>
      <c r="N4" s="129"/>
      <c r="O4" s="130" t="str">
        <f>'04(03実績)6(1)3'!C5</f>
        <v>入院</v>
      </c>
      <c r="P4" s="130" t="str">
        <f>O4&amp;"(前)"</f>
        <v>入院(前)</v>
      </c>
      <c r="Q4" s="130" t="str">
        <f>O4&amp;"(退)"</f>
        <v>入院(退)</v>
      </c>
      <c r="R4" s="130" t="str">
        <f>'04(03実績)6(1)3'!C10</f>
        <v>入院外</v>
      </c>
      <c r="S4" s="130" t="str">
        <f>R4&amp;"(前)"</f>
        <v>入院外(前)</v>
      </c>
      <c r="T4" s="130" t="str">
        <f>R4&amp;"(退)"</f>
        <v>入院外(退)</v>
      </c>
      <c r="U4" s="130" t="str">
        <f>'04(03実績)6(1)3'!C15</f>
        <v>歯科</v>
      </c>
      <c r="V4" s="130" t="str">
        <f>U4&amp;"(前)"</f>
        <v>歯科(前)</v>
      </c>
      <c r="W4" s="130" t="str">
        <f>U4&amp;"(退)"</f>
        <v>歯科(退)</v>
      </c>
      <c r="X4" s="130" t="str">
        <f>'04(03実績)6(1)3'!B25</f>
        <v>調剤</v>
      </c>
      <c r="Y4" s="130" t="str">
        <f>X4&amp;"(前)"</f>
        <v>調剤(前)</v>
      </c>
      <c r="Z4" s="130" t="str">
        <f>X4&amp;"(退)"</f>
        <v>調剤(退)</v>
      </c>
      <c r="AA4" s="130" t="str">
        <f>'04(03実績)6(1)3'!B30</f>
        <v>食事療養費</v>
      </c>
      <c r="AB4" s="130" t="str">
        <f>AA4&amp;"(前)"</f>
        <v>食事療養費(前)</v>
      </c>
      <c r="AC4" s="130" t="str">
        <f>AA4&amp;"(退)"</f>
        <v>食事療養費(退)</v>
      </c>
      <c r="AD4" s="130" t="str">
        <f>'04(03実績)6(1)3'!B35</f>
        <v>訪問看護</v>
      </c>
      <c r="AE4" s="130" t="str">
        <f>AD4&amp;"(前)"</f>
        <v>訪問看護(前)</v>
      </c>
      <c r="AF4" s="130" t="str">
        <f>AD4&amp;"(退)"</f>
        <v>訪問看護(退)</v>
      </c>
      <c r="AG4" s="130" t="str">
        <f>'04(03実績)6(1)3'!A45</f>
        <v>療養費等</v>
      </c>
      <c r="AH4" s="130" t="str">
        <f>AG4&amp;"(前)"</f>
        <v>療養費等(前)</v>
      </c>
      <c r="AI4" s="130" t="str">
        <f>AG4&amp;"(退)"</f>
        <v>療養費等(退)</v>
      </c>
      <c r="AJ4" s="130" t="str">
        <f>'04(03実績)6(1)3'!A50</f>
        <v>合計</v>
      </c>
      <c r="AK4" s="130" t="str">
        <f>AJ4&amp;"(前)"</f>
        <v>合計(前)</v>
      </c>
      <c r="AL4" s="130" t="str">
        <f>AJ4&amp;"(退)"</f>
        <v>合計(退)</v>
      </c>
    </row>
    <row r="5" spans="1:38" s="125" customFormat="1" ht="13.5" customHeight="1" x14ac:dyDescent="0.2">
      <c r="A5" s="107"/>
      <c r="B5" s="108"/>
      <c r="C5" s="108"/>
      <c r="D5" s="105"/>
      <c r="E5" s="121"/>
      <c r="F5" s="121"/>
      <c r="G5" s="121"/>
      <c r="H5" s="122"/>
      <c r="I5" s="123"/>
      <c r="J5" s="124"/>
      <c r="K5" s="124"/>
      <c r="L5" s="124"/>
      <c r="M5" s="224" t="str">
        <f>'04(03実績)6(1)3'!D5</f>
        <v>29</v>
      </c>
      <c r="N5" s="129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29"/>
      <c r="AI5" s="129"/>
      <c r="AJ5" s="130"/>
      <c r="AK5" s="129"/>
      <c r="AL5" s="129"/>
    </row>
    <row r="6" spans="1:38" s="125" customFormat="1" ht="13.5" customHeight="1" x14ac:dyDescent="0.2">
      <c r="A6" s="107"/>
      <c r="B6" s="108"/>
      <c r="C6" s="108"/>
      <c r="D6" s="105"/>
      <c r="E6" s="121"/>
      <c r="F6" s="121"/>
      <c r="G6" s="121"/>
      <c r="H6" s="122"/>
      <c r="I6" s="123"/>
      <c r="J6" s="124"/>
      <c r="K6" s="124"/>
      <c r="L6" s="124"/>
      <c r="M6" s="132"/>
      <c r="N6" s="129" t="s">
        <v>23</v>
      </c>
      <c r="O6" s="131">
        <f>'04(03実績)6(1)3'!G5</f>
        <v>2958294371</v>
      </c>
      <c r="P6" s="131"/>
      <c r="Q6" s="131"/>
      <c r="R6" s="131">
        <f>'04(03実績)6(1)3'!G10</f>
        <v>2996516246</v>
      </c>
      <c r="S6" s="131"/>
      <c r="T6" s="131"/>
      <c r="U6" s="131">
        <f>'04(03実績)6(1)3'!G15</f>
        <v>595810920</v>
      </c>
      <c r="V6" s="131"/>
      <c r="W6" s="131"/>
      <c r="X6" s="131">
        <f>'04(03実績)6(1)3'!G25</f>
        <v>1411174364</v>
      </c>
      <c r="Y6" s="131"/>
      <c r="Z6" s="131"/>
      <c r="AA6" s="131">
        <f>'04(03実績)6(1)3'!G30</f>
        <v>191170861</v>
      </c>
      <c r="AB6" s="131"/>
      <c r="AC6" s="131"/>
      <c r="AD6" s="131">
        <f>'04(03実績)6(1)3'!G35</f>
        <v>91501130</v>
      </c>
      <c r="AE6" s="131"/>
      <c r="AF6" s="131"/>
      <c r="AG6" s="131">
        <f>'04(03実績)6(1)3'!G45</f>
        <v>73144899</v>
      </c>
      <c r="AH6" s="132"/>
      <c r="AI6" s="132"/>
      <c r="AJ6" s="131">
        <f>'04(03実績)6(1)3'!G50</f>
        <v>8317612791</v>
      </c>
      <c r="AK6" s="132"/>
      <c r="AL6" s="132"/>
    </row>
    <row r="7" spans="1:38" s="125" customFormat="1" ht="13.5" customHeight="1" x14ac:dyDescent="0.2">
      <c r="A7" s="107"/>
      <c r="B7" s="108"/>
      <c r="C7" s="108"/>
      <c r="D7" s="105"/>
      <c r="E7" s="121"/>
      <c r="F7" s="121"/>
      <c r="G7" s="121"/>
      <c r="H7" s="122"/>
      <c r="I7" s="123"/>
      <c r="J7" s="124"/>
      <c r="K7" s="124"/>
      <c r="L7" s="124"/>
      <c r="M7" s="129"/>
      <c r="N7" s="135" t="s">
        <v>24</v>
      </c>
      <c r="O7" s="132"/>
      <c r="P7" s="133">
        <f>'04(03実績)6(1)2'!G5</f>
        <v>4809819107</v>
      </c>
      <c r="Q7" s="133"/>
      <c r="R7" s="133"/>
      <c r="S7" s="133">
        <f>'04(03実績)6(1)2'!G10</f>
        <v>5712548472</v>
      </c>
      <c r="T7" s="133"/>
      <c r="U7" s="133"/>
      <c r="V7" s="133">
        <f>'04(03実績)6(1)2'!G15</f>
        <v>881900759</v>
      </c>
      <c r="W7" s="133"/>
      <c r="X7" s="133"/>
      <c r="Y7" s="133">
        <f>'04(03実績)6(1)2'!G25</f>
        <v>2622749598</v>
      </c>
      <c r="Z7" s="133"/>
      <c r="AA7" s="133"/>
      <c r="AB7" s="133">
        <f>'04(03実績)6(1)2'!G30</f>
        <v>224558645</v>
      </c>
      <c r="AC7" s="133"/>
      <c r="AD7" s="133"/>
      <c r="AE7" s="133">
        <f>'04(03実績)6(1)2'!G35</f>
        <v>63442780</v>
      </c>
      <c r="AF7" s="133"/>
      <c r="AG7" s="133"/>
      <c r="AH7" s="133">
        <f>'04(03実績)6(1)2'!G45</f>
        <v>131122267</v>
      </c>
      <c r="AI7" s="132"/>
      <c r="AJ7" s="133"/>
      <c r="AK7" s="133">
        <f>'04(03実績)6(1)2'!G50</f>
        <v>14446141628</v>
      </c>
      <c r="AL7" s="132"/>
    </row>
    <row r="8" spans="1:38" s="125" customFormat="1" ht="13.5" customHeight="1" x14ac:dyDescent="0.2">
      <c r="A8" s="107"/>
      <c r="B8" s="108"/>
      <c r="C8" s="108"/>
      <c r="D8" s="105"/>
      <c r="E8" s="121"/>
      <c r="F8" s="121"/>
      <c r="G8" s="121"/>
      <c r="H8" s="122"/>
      <c r="I8" s="123"/>
      <c r="J8" s="124"/>
      <c r="K8" s="124"/>
      <c r="L8" s="124"/>
      <c r="M8" s="129"/>
      <c r="N8" s="135" t="s">
        <v>22</v>
      </c>
      <c r="O8" s="131"/>
      <c r="P8" s="132"/>
      <c r="Q8" s="133">
        <f>'04(03実績)6(1)4'!G5</f>
        <v>84869010</v>
      </c>
      <c r="R8" s="133"/>
      <c r="S8" s="133"/>
      <c r="T8" s="133">
        <f>'04(03実績)6(1)4'!G10</f>
        <v>143753844</v>
      </c>
      <c r="U8" s="133"/>
      <c r="V8" s="133"/>
      <c r="W8" s="133">
        <f>'04(03実績)6(1)4'!G15</f>
        <v>19383400</v>
      </c>
      <c r="X8" s="133"/>
      <c r="Y8" s="133"/>
      <c r="Z8" s="133">
        <f>'04(03実績)6(1)4'!G25</f>
        <v>43564830</v>
      </c>
      <c r="AA8" s="133"/>
      <c r="AB8" s="133"/>
      <c r="AC8" s="133">
        <f>'04(03実績)6(1)4'!G30</f>
        <v>2765984</v>
      </c>
      <c r="AD8" s="133"/>
      <c r="AE8" s="133"/>
      <c r="AF8" s="133">
        <f>'04(03実績)6(1)4'!G35</f>
        <v>1576020</v>
      </c>
      <c r="AG8" s="133"/>
      <c r="AH8" s="133"/>
      <c r="AI8" s="133">
        <f>'04(03実績)6(1)4'!G45</f>
        <v>2935919</v>
      </c>
      <c r="AJ8" s="133"/>
      <c r="AK8" s="133"/>
      <c r="AL8" s="133">
        <f>'04(03実績)6(1)4'!G50</f>
        <v>298849007</v>
      </c>
    </row>
    <row r="9" spans="1:38" s="125" customFormat="1" ht="13.5" customHeight="1" x14ac:dyDescent="0.2">
      <c r="A9" s="107"/>
      <c r="B9" s="108"/>
      <c r="C9" s="108"/>
      <c r="D9" s="105"/>
      <c r="E9" s="121"/>
      <c r="F9" s="121"/>
      <c r="G9" s="121"/>
      <c r="H9" s="122"/>
      <c r="I9" s="123"/>
      <c r="J9" s="124"/>
      <c r="K9" s="124"/>
      <c r="L9" s="124"/>
      <c r="M9" s="129"/>
      <c r="N9" s="135"/>
      <c r="O9" s="131"/>
      <c r="P9" s="132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</row>
    <row r="10" spans="1:38" s="125" customFormat="1" ht="13.5" customHeight="1" x14ac:dyDescent="0.2">
      <c r="A10" s="107"/>
      <c r="B10" s="108"/>
      <c r="C10" s="108"/>
      <c r="D10" s="105"/>
      <c r="E10" s="121"/>
      <c r="F10" s="121"/>
      <c r="G10" s="121"/>
      <c r="H10" s="122"/>
      <c r="I10" s="123"/>
      <c r="J10" s="124"/>
      <c r="K10" s="124"/>
      <c r="L10" s="124"/>
      <c r="M10" s="224" t="str">
        <f>'04(03実績)6(1)3'!D6</f>
        <v>30</v>
      </c>
      <c r="N10" s="135"/>
      <c r="O10" s="131"/>
      <c r="P10" s="132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</row>
    <row r="11" spans="1:38" s="125" customFormat="1" ht="13.5" customHeight="1" x14ac:dyDescent="0.2">
      <c r="A11" s="107"/>
      <c r="B11" s="108"/>
      <c r="C11" s="108"/>
      <c r="D11" s="105"/>
      <c r="E11" s="121"/>
      <c r="F11" s="121"/>
      <c r="G11" s="121"/>
      <c r="H11" s="122"/>
      <c r="I11" s="123"/>
      <c r="J11" s="124"/>
      <c r="K11" s="124"/>
      <c r="L11" s="124"/>
      <c r="M11" s="132"/>
      <c r="N11" s="129" t="s">
        <v>23</v>
      </c>
      <c r="O11" s="131">
        <f>'04(03実績)6(1)3'!G6</f>
        <v>3030860255</v>
      </c>
      <c r="P11" s="131"/>
      <c r="Q11" s="131"/>
      <c r="R11" s="131">
        <f>'04(03実績)6(1)3'!G11</f>
        <v>2966689575</v>
      </c>
      <c r="S11" s="131"/>
      <c r="T11" s="131"/>
      <c r="U11" s="131">
        <f>'04(03実績)6(1)3'!G16</f>
        <v>589567270</v>
      </c>
      <c r="V11" s="131"/>
      <c r="W11" s="131"/>
      <c r="X11" s="131">
        <f>'04(03実績)6(1)3'!G26</f>
        <v>1396486882</v>
      </c>
      <c r="Y11" s="131"/>
      <c r="Z11" s="131"/>
      <c r="AA11" s="131">
        <f>'04(03実績)6(1)3'!G31</f>
        <v>194811744</v>
      </c>
      <c r="AB11" s="131"/>
      <c r="AC11" s="131"/>
      <c r="AD11" s="131">
        <f>'04(03実績)6(1)3'!G36</f>
        <v>94068200</v>
      </c>
      <c r="AE11" s="131"/>
      <c r="AF11" s="131"/>
      <c r="AG11" s="131">
        <f>'04(03実績)6(1)3'!G46</f>
        <v>68356672</v>
      </c>
      <c r="AH11" s="132"/>
      <c r="AI11" s="132"/>
      <c r="AJ11" s="131">
        <f>'04(03実績)6(1)3'!G51</f>
        <v>8340840598</v>
      </c>
      <c r="AK11" s="132"/>
      <c r="AL11" s="132"/>
    </row>
    <row r="12" spans="1:38" s="125" customFormat="1" ht="13.5" customHeight="1" x14ac:dyDescent="0.2">
      <c r="A12" s="107"/>
      <c r="B12" s="108"/>
      <c r="C12" s="108"/>
      <c r="D12" s="105"/>
      <c r="E12" s="121"/>
      <c r="F12" s="121"/>
      <c r="G12" s="121"/>
      <c r="H12" s="122"/>
      <c r="I12" s="123"/>
      <c r="J12" s="124"/>
      <c r="K12" s="124"/>
      <c r="L12" s="124"/>
      <c r="M12" s="129"/>
      <c r="N12" s="135" t="s">
        <v>24</v>
      </c>
      <c r="O12" s="132"/>
      <c r="P12" s="133">
        <f>'04(03実績)6(1)2'!G6</f>
        <v>5083121103</v>
      </c>
      <c r="Q12" s="133"/>
      <c r="R12" s="133"/>
      <c r="S12" s="133">
        <f>'04(03実績)6(1)2'!G11</f>
        <v>5564083473</v>
      </c>
      <c r="T12" s="133"/>
      <c r="U12" s="133"/>
      <c r="V12" s="133">
        <f>'04(03実績)6(1)2'!G16</f>
        <v>871001341</v>
      </c>
      <c r="W12" s="133"/>
      <c r="X12" s="133"/>
      <c r="Y12" s="133">
        <f>'04(03実績)6(1)2'!G26</f>
        <v>2500868117</v>
      </c>
      <c r="Z12" s="133"/>
      <c r="AA12" s="133"/>
      <c r="AB12" s="133">
        <f>'04(03実績)6(1)2'!G31</f>
        <v>227103007</v>
      </c>
      <c r="AC12" s="133"/>
      <c r="AD12" s="133"/>
      <c r="AE12" s="133">
        <f>'04(03実績)6(1)2'!G36</f>
        <v>70425370</v>
      </c>
      <c r="AF12" s="133"/>
      <c r="AG12" s="133"/>
      <c r="AH12" s="133">
        <f>'04(03実績)6(1)2'!G46</f>
        <v>121849786</v>
      </c>
      <c r="AI12" s="132"/>
      <c r="AJ12" s="133"/>
      <c r="AK12" s="133">
        <f>'04(03実績)6(1)2'!G51</f>
        <v>14438452197</v>
      </c>
      <c r="AL12" s="132"/>
    </row>
    <row r="13" spans="1:38" s="125" customFormat="1" ht="14.25" customHeight="1" x14ac:dyDescent="0.2">
      <c r="A13" s="107"/>
      <c r="B13" s="108"/>
      <c r="C13" s="108"/>
      <c r="D13" s="105"/>
      <c r="E13" s="121"/>
      <c r="F13" s="121"/>
      <c r="G13" s="121"/>
      <c r="H13" s="122"/>
      <c r="I13" s="123"/>
      <c r="J13" s="124"/>
      <c r="K13" s="124"/>
      <c r="L13" s="124"/>
      <c r="M13" s="129"/>
      <c r="N13" s="135" t="s">
        <v>22</v>
      </c>
      <c r="O13" s="131"/>
      <c r="P13" s="132"/>
      <c r="Q13" s="133">
        <f>'04(03実績)6(1)4'!G6</f>
        <v>44066974</v>
      </c>
      <c r="R13" s="133"/>
      <c r="S13" s="133"/>
      <c r="T13" s="133">
        <f>'04(03実績)6(1)4'!G11</f>
        <v>37330634</v>
      </c>
      <c r="U13" s="133"/>
      <c r="V13" s="133"/>
      <c r="W13" s="133">
        <f>'04(03実績)6(1)4'!G16</f>
        <v>7108280</v>
      </c>
      <c r="X13" s="133"/>
      <c r="Y13" s="133"/>
      <c r="Z13" s="133">
        <f>'04(03実績)6(1)4'!G26</f>
        <v>10913910</v>
      </c>
      <c r="AA13" s="133"/>
      <c r="AB13" s="133"/>
      <c r="AC13" s="133">
        <f>'04(03実績)6(1)4'!G31</f>
        <v>2068262</v>
      </c>
      <c r="AD13" s="133"/>
      <c r="AE13" s="133"/>
      <c r="AF13" s="133">
        <f>'04(03実績)6(1)4'!G36</f>
        <v>207510</v>
      </c>
      <c r="AG13" s="133"/>
      <c r="AH13" s="133"/>
      <c r="AI13" s="133">
        <f>'04(03実績)6(1)4'!G46</f>
        <v>981179</v>
      </c>
      <c r="AJ13" s="133"/>
      <c r="AK13" s="133"/>
      <c r="AL13" s="133">
        <f>'04(03実績)6(1)4'!G51</f>
        <v>102676749</v>
      </c>
    </row>
    <row r="14" spans="1:38" s="125" customFormat="1" ht="13.5" customHeight="1" x14ac:dyDescent="0.2">
      <c r="A14" s="107"/>
      <c r="B14" s="108"/>
      <c r="C14" s="108"/>
      <c r="D14" s="105"/>
      <c r="E14" s="121"/>
      <c r="F14" s="121"/>
      <c r="G14" s="121"/>
      <c r="H14" s="122"/>
      <c r="I14" s="123"/>
      <c r="J14" s="124"/>
      <c r="K14" s="124"/>
      <c r="L14" s="124"/>
      <c r="M14" s="129"/>
      <c r="N14" s="135"/>
      <c r="O14" s="131"/>
      <c r="P14" s="132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</row>
    <row r="15" spans="1:38" s="125" customFormat="1" ht="13.5" customHeight="1" x14ac:dyDescent="0.2">
      <c r="A15" s="107"/>
      <c r="B15" s="108"/>
      <c r="C15" s="108"/>
      <c r="D15" s="105"/>
      <c r="E15" s="121"/>
      <c r="F15" s="121"/>
      <c r="G15" s="121"/>
      <c r="H15" s="122"/>
      <c r="I15" s="123"/>
      <c r="J15" s="124"/>
      <c r="K15" s="124"/>
      <c r="L15" s="124"/>
      <c r="M15" s="224" t="str">
        <f>'04(03実績)6(1)3'!D7</f>
        <v>R1</v>
      </c>
      <c r="N15" s="135"/>
      <c r="O15" s="131"/>
      <c r="P15" s="132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</row>
    <row r="16" spans="1:38" s="125" customFormat="1" ht="13.5" customHeight="1" x14ac:dyDescent="0.2">
      <c r="A16" s="107"/>
      <c r="B16" s="108"/>
      <c r="C16" s="108"/>
      <c r="D16" s="105"/>
      <c r="E16" s="121"/>
      <c r="F16" s="121"/>
      <c r="G16" s="121"/>
      <c r="H16" s="122"/>
      <c r="I16" s="123"/>
      <c r="J16" s="124"/>
      <c r="K16" s="124"/>
      <c r="L16" s="124"/>
      <c r="M16" s="132"/>
      <c r="N16" s="129" t="s">
        <v>23</v>
      </c>
      <c r="O16" s="131">
        <f>'04(03実績)6(1)3'!G7</f>
        <v>2938365554</v>
      </c>
      <c r="P16" s="131"/>
      <c r="Q16" s="131"/>
      <c r="R16" s="131">
        <f>'04(03実績)6(1)3'!G12</f>
        <v>2936243712</v>
      </c>
      <c r="S16" s="131"/>
      <c r="T16" s="131"/>
      <c r="U16" s="131">
        <f>'04(03実績)6(1)3'!G17</f>
        <v>575635880</v>
      </c>
      <c r="V16" s="131"/>
      <c r="W16" s="131"/>
      <c r="X16" s="131">
        <f>'04(03実績)6(1)3'!G27</f>
        <v>1369276873</v>
      </c>
      <c r="Y16" s="131"/>
      <c r="Z16" s="131"/>
      <c r="AA16" s="131">
        <f>'04(03実績)6(1)3'!G32</f>
        <v>182467581</v>
      </c>
      <c r="AB16" s="131"/>
      <c r="AC16" s="131"/>
      <c r="AD16" s="131">
        <f>'04(03実績)6(1)3'!G37</f>
        <v>90600540</v>
      </c>
      <c r="AE16" s="131"/>
      <c r="AF16" s="131"/>
      <c r="AG16" s="131">
        <f>'04(03実績)6(1)3'!G47</f>
        <v>63415621</v>
      </c>
      <c r="AH16" s="132"/>
      <c r="AI16" s="132"/>
      <c r="AJ16" s="131">
        <f>'04(03実績)6(1)3'!G52</f>
        <v>8156005761</v>
      </c>
      <c r="AK16" s="132"/>
      <c r="AL16" s="132"/>
    </row>
    <row r="17" spans="1:38" s="125" customFormat="1" ht="13.5" customHeight="1" x14ac:dyDescent="0.2">
      <c r="A17" s="107"/>
      <c r="B17" s="108"/>
      <c r="C17" s="108"/>
      <c r="D17" s="105"/>
      <c r="E17" s="121"/>
      <c r="F17" s="121"/>
      <c r="G17" s="121"/>
      <c r="H17" s="122"/>
      <c r="I17" s="123"/>
      <c r="J17" s="124"/>
      <c r="K17" s="124"/>
      <c r="L17" s="124"/>
      <c r="M17" s="129"/>
      <c r="N17" s="135" t="s">
        <v>24</v>
      </c>
      <c r="O17" s="132"/>
      <c r="P17" s="133">
        <f>'04(03実績)6(1)2'!G7</f>
        <v>4835165467</v>
      </c>
      <c r="Q17" s="133"/>
      <c r="R17" s="133"/>
      <c r="S17" s="133">
        <f>'04(03実績)6(1)2'!G12</f>
        <v>5413335969</v>
      </c>
      <c r="T17" s="133"/>
      <c r="U17" s="133"/>
      <c r="V17" s="133">
        <f>'04(03実績)6(1)2'!G17</f>
        <v>851279557</v>
      </c>
      <c r="W17" s="133"/>
      <c r="X17" s="133"/>
      <c r="Y17" s="133">
        <f>'04(03実績)6(1)2'!G27</f>
        <v>2589316136</v>
      </c>
      <c r="Z17" s="133"/>
      <c r="AA17" s="133"/>
      <c r="AB17" s="133">
        <f>'04(03実績)6(1)2'!G32</f>
        <v>216047359</v>
      </c>
      <c r="AC17" s="133"/>
      <c r="AD17" s="133"/>
      <c r="AE17" s="133">
        <f>'04(03実績)6(1)2'!G37</f>
        <v>110537270</v>
      </c>
      <c r="AF17" s="133"/>
      <c r="AG17" s="133"/>
      <c r="AH17" s="133">
        <f>'04(03実績)6(1)2'!G47</f>
        <v>112311333</v>
      </c>
      <c r="AI17" s="132"/>
      <c r="AJ17" s="133"/>
      <c r="AK17" s="133">
        <f>'04(03実績)6(1)2'!G52</f>
        <v>14127993091</v>
      </c>
      <c r="AL17" s="132"/>
    </row>
    <row r="18" spans="1:38" s="125" customFormat="1" ht="13.5" customHeight="1" x14ac:dyDescent="0.2">
      <c r="A18" s="107"/>
      <c r="B18" s="108"/>
      <c r="C18" s="108"/>
      <c r="D18" s="105"/>
      <c r="E18" s="121"/>
      <c r="F18" s="121"/>
      <c r="G18" s="121"/>
      <c r="H18" s="122"/>
      <c r="I18" s="123"/>
      <c r="J18" s="124"/>
      <c r="K18" s="124"/>
      <c r="L18" s="124"/>
      <c r="M18" s="129"/>
      <c r="N18" s="135" t="s">
        <v>22</v>
      </c>
      <c r="O18" s="131"/>
      <c r="P18" s="132"/>
      <c r="Q18" s="133">
        <f>'04(03実績)6(1)4'!G7</f>
        <v>232590</v>
      </c>
      <c r="R18" s="133"/>
      <c r="S18" s="133"/>
      <c r="T18" s="133">
        <f>'04(03実績)6(1)4'!G12</f>
        <v>6853974</v>
      </c>
      <c r="U18" s="133"/>
      <c r="V18" s="133"/>
      <c r="W18" s="133">
        <f>'04(03実績)6(1)4'!G17</f>
        <v>1117510</v>
      </c>
      <c r="X18" s="133"/>
      <c r="Y18" s="133"/>
      <c r="Z18" s="133">
        <f>'04(03実績)6(1)4'!G27</f>
        <v>1755597</v>
      </c>
      <c r="AA18" s="133"/>
      <c r="AB18" s="133"/>
      <c r="AC18" s="133">
        <f>'04(03実績)6(1)4'!G32</f>
        <v>8620</v>
      </c>
      <c r="AD18" s="133"/>
      <c r="AE18" s="133"/>
      <c r="AF18" s="133">
        <f>'04(03実績)6(1)4'!G37</f>
        <v>0</v>
      </c>
      <c r="AG18" s="133"/>
      <c r="AH18" s="133"/>
      <c r="AI18" s="133">
        <f>'04(03実績)6(1)4'!G47</f>
        <v>391975</v>
      </c>
      <c r="AJ18" s="133"/>
      <c r="AK18" s="133"/>
      <c r="AL18" s="133">
        <f>'04(03実績)6(1)4'!G52</f>
        <v>10360266</v>
      </c>
    </row>
    <row r="19" spans="1:38" s="125" customFormat="1" ht="13.5" customHeight="1" x14ac:dyDescent="0.2">
      <c r="A19" s="107"/>
      <c r="B19" s="108"/>
      <c r="C19" s="108"/>
      <c r="D19" s="105"/>
      <c r="E19" s="121"/>
      <c r="F19" s="121"/>
      <c r="G19" s="121"/>
      <c r="H19" s="122"/>
      <c r="I19" s="123"/>
      <c r="J19" s="124"/>
      <c r="K19" s="124"/>
      <c r="L19" s="124"/>
      <c r="M19" s="129"/>
      <c r="N19" s="135"/>
      <c r="O19" s="131"/>
      <c r="P19" s="132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</row>
    <row r="20" spans="1:38" s="125" customFormat="1" ht="13.5" customHeight="1" x14ac:dyDescent="0.2">
      <c r="A20" s="107"/>
      <c r="B20" s="108"/>
      <c r="C20" s="108"/>
      <c r="D20" s="105"/>
      <c r="E20" s="121"/>
      <c r="F20" s="121"/>
      <c r="G20" s="121"/>
      <c r="H20" s="122"/>
      <c r="I20" s="123"/>
      <c r="J20" s="124"/>
      <c r="K20" s="124"/>
      <c r="L20" s="124"/>
      <c r="M20" s="224" t="str">
        <f>'04(03実績)6(1)3'!D8</f>
        <v>2</v>
      </c>
      <c r="N20" s="135"/>
      <c r="O20" s="131"/>
      <c r="P20" s="132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</row>
    <row r="21" spans="1:38" s="125" customFormat="1" ht="13.5" customHeight="1" x14ac:dyDescent="0.2">
      <c r="A21" s="107"/>
      <c r="B21" s="108"/>
      <c r="C21" s="108"/>
      <c r="D21" s="105"/>
      <c r="E21" s="121"/>
      <c r="F21" s="121"/>
      <c r="G21" s="121"/>
      <c r="H21" s="122"/>
      <c r="I21" s="123"/>
      <c r="J21" s="124"/>
      <c r="K21" s="124"/>
      <c r="L21" s="124"/>
      <c r="M21" s="132"/>
      <c r="N21" s="129" t="s">
        <v>23</v>
      </c>
      <c r="O21" s="131">
        <f>'04(03実績)6(1)3'!G8</f>
        <v>2724943134</v>
      </c>
      <c r="P21" s="131"/>
      <c r="Q21" s="131"/>
      <c r="R21" s="131">
        <f>'04(03実績)6(1)3'!G13</f>
        <v>2643631254</v>
      </c>
      <c r="S21" s="131"/>
      <c r="T21" s="131"/>
      <c r="U21" s="131">
        <f>'04(03実績)6(1)3'!G18</f>
        <v>552549226</v>
      </c>
      <c r="V21" s="131"/>
      <c r="W21" s="131"/>
      <c r="X21" s="131">
        <f>'04(03実績)6(1)3'!G28</f>
        <v>1315111503</v>
      </c>
      <c r="Y21" s="131"/>
      <c r="Z21" s="131"/>
      <c r="AA21" s="131">
        <f>'04(03実績)6(1)3'!G33</f>
        <v>170964794</v>
      </c>
      <c r="AB21" s="131"/>
      <c r="AC21" s="131"/>
      <c r="AD21" s="131">
        <f>'04(03実績)6(1)3'!G38</f>
        <v>99617430</v>
      </c>
      <c r="AE21" s="131"/>
      <c r="AF21" s="131"/>
      <c r="AG21" s="131">
        <f>'04(03実績)6(1)3'!G48</f>
        <v>61676607</v>
      </c>
      <c r="AH21" s="132"/>
      <c r="AI21" s="132"/>
      <c r="AJ21" s="131">
        <f>'04(03実績)6(1)3'!G53</f>
        <v>7568493948</v>
      </c>
      <c r="AK21" s="132"/>
      <c r="AL21" s="132"/>
    </row>
    <row r="22" spans="1:38" s="125" customFormat="1" ht="13.5" customHeight="1" x14ac:dyDescent="0.2">
      <c r="A22" s="107"/>
      <c r="B22" s="108"/>
      <c r="C22" s="108"/>
      <c r="D22" s="105"/>
      <c r="E22" s="121"/>
      <c r="F22" s="121"/>
      <c r="G22" s="121"/>
      <c r="H22" s="122"/>
      <c r="I22" s="123"/>
      <c r="J22" s="124"/>
      <c r="K22" s="124"/>
      <c r="L22" s="124"/>
      <c r="M22" s="129"/>
      <c r="N22" s="135" t="s">
        <v>24</v>
      </c>
      <c r="O22" s="132"/>
      <c r="P22" s="133">
        <f>'04(03実績)6(1)2'!G8</f>
        <v>4833820224</v>
      </c>
      <c r="Q22" s="133"/>
      <c r="R22" s="133"/>
      <c r="S22" s="133">
        <f>'04(03実績)6(1)2'!G13</f>
        <v>5082376993</v>
      </c>
      <c r="T22" s="133"/>
      <c r="U22" s="133"/>
      <c r="V22" s="133">
        <f>'04(03実績)6(1)2'!G18</f>
        <v>815467459</v>
      </c>
      <c r="W22" s="133"/>
      <c r="X22" s="133"/>
      <c r="Y22" s="133">
        <f>'04(03実績)6(1)2'!G28</f>
        <v>2452963603</v>
      </c>
      <c r="Z22" s="133"/>
      <c r="AA22" s="133"/>
      <c r="AB22" s="133">
        <f>'04(03実績)6(1)2'!G33</f>
        <v>208566348</v>
      </c>
      <c r="AC22" s="133"/>
      <c r="AD22" s="133"/>
      <c r="AE22" s="133">
        <f>'04(03実績)6(1)2'!G38</f>
        <v>112097630</v>
      </c>
      <c r="AF22" s="133"/>
      <c r="AG22" s="133"/>
      <c r="AH22" s="133">
        <f>'04(03実績)6(1)2'!G48</f>
        <v>97340291</v>
      </c>
      <c r="AI22" s="132"/>
      <c r="AJ22" s="133"/>
      <c r="AK22" s="133">
        <f>'04(03実績)6(1)2'!G53</f>
        <v>13602632548</v>
      </c>
      <c r="AL22" s="132"/>
    </row>
    <row r="23" spans="1:38" s="125" customFormat="1" ht="13.5" customHeight="1" x14ac:dyDescent="0.2">
      <c r="A23" s="107"/>
      <c r="B23" s="108"/>
      <c r="C23" s="108"/>
      <c r="D23" s="105"/>
      <c r="E23" s="124"/>
      <c r="F23" s="124"/>
      <c r="G23" s="124"/>
      <c r="H23" s="122"/>
      <c r="I23" s="123"/>
      <c r="J23" s="124"/>
      <c r="K23" s="124"/>
      <c r="L23" s="124"/>
      <c r="M23" s="129"/>
      <c r="N23" s="135" t="s">
        <v>22</v>
      </c>
      <c r="Q23" s="133">
        <f>'04(03実績)6(1)4'!G8</f>
        <v>2834820</v>
      </c>
      <c r="R23" s="133"/>
      <c r="S23" s="133"/>
      <c r="T23" s="133">
        <f>'04(03実績)6(1)4'!G13</f>
        <v>23510</v>
      </c>
      <c r="U23" s="133"/>
      <c r="V23" s="133"/>
      <c r="W23" s="133">
        <f>'04(03実績)6(1)4'!G18</f>
        <v>0</v>
      </c>
      <c r="X23" s="133"/>
      <c r="Y23" s="133"/>
      <c r="Z23" s="133">
        <f>'04(03実績)6(1)4'!G28</f>
        <v>20800</v>
      </c>
      <c r="AA23" s="133"/>
      <c r="AB23" s="133"/>
      <c r="AC23" s="133">
        <f>'04(03実績)6(1)4'!G33</f>
        <v>20250</v>
      </c>
      <c r="AD23" s="133"/>
      <c r="AE23" s="133"/>
      <c r="AF23" s="133">
        <f>'04(03実績)6(1)4'!G38</f>
        <v>0</v>
      </c>
      <c r="AG23" s="133"/>
      <c r="AH23" s="133"/>
      <c r="AI23" s="133">
        <f>'04(03実績)6(1)4'!G48</f>
        <v>0</v>
      </c>
      <c r="AJ23" s="133"/>
      <c r="AK23" s="132"/>
      <c r="AL23" s="133">
        <f>'04(03実績)6(1)4'!G53</f>
        <v>2899380</v>
      </c>
    </row>
    <row r="24" spans="1:38" s="125" customFormat="1" ht="13.5" customHeight="1" x14ac:dyDescent="0.2">
      <c r="A24" s="107"/>
      <c r="B24" s="108"/>
      <c r="C24" s="108"/>
      <c r="D24" s="105"/>
      <c r="E24" s="124"/>
      <c r="F24" s="124"/>
      <c r="G24" s="124"/>
      <c r="H24" s="122"/>
      <c r="I24" s="123"/>
      <c r="J24" s="124"/>
      <c r="K24" s="124"/>
      <c r="L24" s="124"/>
      <c r="M24" s="129"/>
      <c r="N24" s="135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2"/>
      <c r="AI24" s="132"/>
      <c r="AJ24" s="133"/>
      <c r="AK24" s="132"/>
      <c r="AL24" s="132"/>
    </row>
    <row r="25" spans="1:38" s="125" customFormat="1" ht="13.5" customHeight="1" x14ac:dyDescent="0.2">
      <c r="A25" s="107"/>
      <c r="B25" s="108"/>
      <c r="C25" s="108"/>
      <c r="D25" s="105"/>
      <c r="E25" s="124"/>
      <c r="F25" s="124"/>
      <c r="G25" s="124"/>
      <c r="H25" s="122"/>
      <c r="I25" s="123"/>
      <c r="J25" s="124"/>
      <c r="K25" s="124"/>
      <c r="L25" s="124"/>
      <c r="M25" s="224" t="str">
        <f>'04(03実績)6(1)3'!D9</f>
        <v>3</v>
      </c>
      <c r="N25" s="135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2"/>
      <c r="AI25" s="132"/>
      <c r="AJ25" s="133"/>
      <c r="AK25" s="132"/>
      <c r="AL25" s="132"/>
    </row>
    <row r="26" spans="1:38" s="125" customFormat="1" ht="13.5" customHeight="1" x14ac:dyDescent="0.2">
      <c r="A26" s="107"/>
      <c r="B26" s="108"/>
      <c r="C26" s="108"/>
      <c r="D26" s="105"/>
      <c r="E26" s="124"/>
      <c r="F26" s="124"/>
      <c r="G26" s="124"/>
      <c r="H26" s="122"/>
      <c r="I26" s="123"/>
      <c r="J26" s="124"/>
      <c r="K26" s="124"/>
      <c r="L26" s="124"/>
      <c r="M26" s="132"/>
      <c r="N26" s="129" t="s">
        <v>23</v>
      </c>
      <c r="O26" s="131">
        <f>'04(03実績)6(1)3'!G9</f>
        <v>2850516075</v>
      </c>
      <c r="P26" s="131"/>
      <c r="Q26" s="131"/>
      <c r="R26" s="131">
        <f>'04(03実績)6(1)3'!G14</f>
        <v>2762599661</v>
      </c>
      <c r="S26" s="131"/>
      <c r="T26" s="131"/>
      <c r="U26" s="131">
        <f>'04(03実績)6(1)3'!G19</f>
        <v>574340620</v>
      </c>
      <c r="V26" s="131"/>
      <c r="W26" s="131"/>
      <c r="X26" s="131">
        <f>'04(03実績)6(1)3'!G29</f>
        <v>1384497960</v>
      </c>
      <c r="Y26" s="131"/>
      <c r="Z26" s="131"/>
      <c r="AA26" s="131">
        <f>'04(03実績)6(1)3'!G34</f>
        <v>173966768</v>
      </c>
      <c r="AB26" s="131"/>
      <c r="AC26" s="131"/>
      <c r="AD26" s="131">
        <f>'04(03実績)6(1)3'!G39</f>
        <v>128156600</v>
      </c>
      <c r="AE26" s="131"/>
      <c r="AF26" s="131"/>
      <c r="AG26" s="131">
        <f>'04(03実績)6(1)3'!G49</f>
        <v>57647919</v>
      </c>
      <c r="AH26" s="132"/>
      <c r="AI26" s="132"/>
      <c r="AJ26" s="131">
        <f>'04(03実績)6(1)3'!G54</f>
        <v>7931725603</v>
      </c>
      <c r="AK26" s="132"/>
      <c r="AL26" s="132"/>
    </row>
    <row r="27" spans="1:38" s="125" customFormat="1" ht="13.5" customHeight="1" x14ac:dyDescent="0.2">
      <c r="A27" s="107"/>
      <c r="B27" s="108"/>
      <c r="C27" s="108"/>
      <c r="D27" s="105"/>
      <c r="E27" s="124"/>
      <c r="F27" s="124"/>
      <c r="G27" s="124"/>
      <c r="H27" s="122"/>
      <c r="I27" s="123"/>
      <c r="J27" s="124"/>
      <c r="K27" s="124"/>
      <c r="L27" s="124"/>
      <c r="M27" s="129"/>
      <c r="N27" s="135" t="s">
        <v>24</v>
      </c>
      <c r="O27" s="132"/>
      <c r="P27" s="133">
        <f>'04(03実績)6(1)2'!G9</f>
        <v>5128201653</v>
      </c>
      <c r="Q27" s="133"/>
      <c r="R27" s="133"/>
      <c r="S27" s="133">
        <f>'04(03実績)6(1)2'!G14</f>
        <v>5359547437</v>
      </c>
      <c r="T27" s="133"/>
      <c r="U27" s="133"/>
      <c r="V27" s="133">
        <f>'04(03実績)6(1)2'!G19</f>
        <v>851549757</v>
      </c>
      <c r="W27" s="133"/>
      <c r="X27" s="133"/>
      <c r="Y27" s="133">
        <f>'04(03実績)6(1)2'!G29</f>
        <v>2506321270</v>
      </c>
      <c r="Z27" s="133"/>
      <c r="AA27" s="133"/>
      <c r="AB27" s="133">
        <f>'04(03実績)6(1)2'!G34</f>
        <v>219565995</v>
      </c>
      <c r="AC27" s="133"/>
      <c r="AD27" s="133"/>
      <c r="AE27" s="133">
        <f>'04(03実績)6(1)2'!G39</f>
        <v>133363770</v>
      </c>
      <c r="AF27" s="133"/>
      <c r="AG27" s="133"/>
      <c r="AH27" s="133">
        <f>'04(03実績)6(1)2'!G49</f>
        <v>102788554</v>
      </c>
      <c r="AI27" s="132"/>
      <c r="AJ27" s="133"/>
      <c r="AK27" s="133">
        <f>'04(03実績)6(1)2'!G54</f>
        <v>14301338436</v>
      </c>
      <c r="AL27" s="132"/>
    </row>
    <row r="28" spans="1:38" s="125" customFormat="1" ht="13.5" customHeight="1" x14ac:dyDescent="0.2">
      <c r="A28" s="107"/>
      <c r="B28" s="108"/>
      <c r="C28" s="108"/>
      <c r="D28" s="105"/>
      <c r="E28" s="124"/>
      <c r="F28" s="124"/>
      <c r="G28" s="124"/>
      <c r="H28" s="122"/>
      <c r="I28" s="123"/>
      <c r="J28" s="124"/>
      <c r="K28" s="124"/>
      <c r="L28" s="124"/>
      <c r="M28" s="129"/>
      <c r="N28" s="135" t="s">
        <v>22</v>
      </c>
      <c r="O28" s="131"/>
      <c r="P28" s="132"/>
      <c r="Q28" s="133">
        <f>'04(03実績)6(1)4'!G9</f>
        <v>0</v>
      </c>
      <c r="R28" s="133"/>
      <c r="S28" s="133"/>
      <c r="T28" s="133">
        <f>'04(03実績)6(1)4'!G14</f>
        <v>0</v>
      </c>
      <c r="U28" s="133"/>
      <c r="V28" s="133"/>
      <c r="W28" s="133">
        <f>'04(03実績)6(1)4'!G19</f>
        <v>0</v>
      </c>
      <c r="X28" s="133"/>
      <c r="Y28" s="133"/>
      <c r="Z28" s="133">
        <f>'04(03実績)6(1)4'!G29</f>
        <v>-30250</v>
      </c>
      <c r="AA28" s="133"/>
      <c r="AB28" s="133"/>
      <c r="AC28" s="133">
        <f>'04(03実績)6(1)4'!G34</f>
        <v>0</v>
      </c>
      <c r="AD28" s="133"/>
      <c r="AE28" s="133"/>
      <c r="AF28" s="133">
        <f>'04(03実績)6(1)4'!G39</f>
        <v>0</v>
      </c>
      <c r="AG28" s="133"/>
      <c r="AH28" s="133"/>
      <c r="AI28" s="133">
        <f>'04(03実績)6(1)4'!G49</f>
        <v>0</v>
      </c>
      <c r="AJ28" s="133"/>
      <c r="AK28" s="133"/>
      <c r="AL28" s="133">
        <f>'04(03実績)6(1)4'!G54</f>
        <v>-30250</v>
      </c>
    </row>
    <row r="29" spans="1:38" s="125" customFormat="1" ht="13.5" customHeight="1" x14ac:dyDescent="0.2">
      <c r="A29" s="107"/>
      <c r="B29" s="108"/>
      <c r="C29" s="108"/>
      <c r="D29" s="105"/>
      <c r="E29" s="121"/>
      <c r="F29" s="121"/>
      <c r="G29" s="121"/>
      <c r="H29" s="122"/>
      <c r="I29" s="123"/>
      <c r="J29" s="124"/>
      <c r="K29" s="124"/>
      <c r="L29" s="124"/>
      <c r="M29" s="129"/>
      <c r="N29" s="135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</row>
    <row r="30" spans="1:38" s="125" customFormat="1" ht="13.5" customHeight="1" x14ac:dyDescent="0.2">
      <c r="A30" s="107"/>
      <c r="B30" s="108"/>
      <c r="C30" s="108"/>
      <c r="D30" s="105"/>
      <c r="E30" s="121"/>
      <c r="F30" s="121"/>
      <c r="G30" s="121"/>
      <c r="H30" s="122"/>
      <c r="I30" s="123"/>
      <c r="J30" s="124"/>
      <c r="K30" s="124"/>
      <c r="L30" s="124"/>
      <c r="M30" s="120"/>
      <c r="N30" s="120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</row>
    <row r="31" spans="1:38" s="125" customFormat="1" ht="13.5" customHeight="1" x14ac:dyDescent="0.2">
      <c r="A31" s="107"/>
      <c r="B31" s="108"/>
      <c r="C31" s="108"/>
      <c r="D31" s="105"/>
      <c r="E31" s="121"/>
      <c r="F31" s="121"/>
      <c r="G31" s="121"/>
      <c r="H31" s="122"/>
      <c r="I31" s="123"/>
      <c r="J31" s="124"/>
      <c r="K31" s="124"/>
      <c r="L31" s="124"/>
      <c r="M31" s="120"/>
      <c r="N31" s="120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</row>
    <row r="32" spans="1:38" s="125" customFormat="1" ht="13.5" customHeight="1" x14ac:dyDescent="0.2">
      <c r="A32" s="107"/>
      <c r="B32" s="108"/>
      <c r="C32" s="108"/>
      <c r="D32" s="105"/>
      <c r="E32" s="121"/>
      <c r="F32" s="121"/>
      <c r="G32" s="121"/>
      <c r="H32" s="122"/>
      <c r="I32" s="123"/>
      <c r="J32" s="124"/>
      <c r="K32" s="124"/>
      <c r="L32" s="124"/>
      <c r="N32" s="105"/>
    </row>
    <row r="33" spans="1:29" s="125" customFormat="1" ht="13.5" customHeight="1" x14ac:dyDescent="0.2">
      <c r="A33" s="107"/>
      <c r="B33" s="108"/>
      <c r="C33" s="108"/>
      <c r="D33" s="105"/>
      <c r="E33" s="121"/>
      <c r="F33" s="121"/>
      <c r="G33" s="158"/>
      <c r="H33" s="158"/>
      <c r="I33" s="158"/>
      <c r="J33" s="158"/>
      <c r="K33" s="158"/>
      <c r="L33" s="158"/>
      <c r="N33" s="105"/>
    </row>
    <row r="34" spans="1:29" s="125" customFormat="1" ht="13.5" customHeight="1" x14ac:dyDescent="0.2">
      <c r="A34" s="107"/>
      <c r="B34" s="127"/>
      <c r="C34" s="127"/>
      <c r="D34" s="105"/>
      <c r="E34" s="121"/>
      <c r="F34" s="121"/>
      <c r="G34" s="158"/>
      <c r="H34" s="158"/>
      <c r="I34" s="158"/>
      <c r="J34" s="158"/>
      <c r="K34" s="158"/>
      <c r="L34" s="158"/>
      <c r="N34" s="105"/>
    </row>
    <row r="35" spans="1:29" s="125" customFormat="1" ht="20.25" customHeight="1" x14ac:dyDescent="0.2">
      <c r="A35" s="1"/>
      <c r="B35" s="127"/>
      <c r="C35" s="127"/>
      <c r="D35" s="105"/>
      <c r="E35" s="121"/>
      <c r="F35" s="121"/>
      <c r="G35" s="121"/>
      <c r="H35" s="158"/>
      <c r="I35" s="158"/>
      <c r="J35" s="158"/>
      <c r="K35" s="158"/>
      <c r="L35" s="158"/>
      <c r="N35" s="105"/>
    </row>
    <row r="36" spans="1:29" s="125" customFormat="1" ht="13.5" customHeight="1" x14ac:dyDescent="0.2">
      <c r="A36" s="107"/>
      <c r="B36" s="127"/>
      <c r="C36" s="127"/>
      <c r="D36" s="105"/>
      <c r="E36" s="121"/>
      <c r="F36" s="121"/>
      <c r="G36" s="121"/>
      <c r="H36" s="122"/>
      <c r="I36" s="123"/>
      <c r="J36" s="124"/>
      <c r="K36" s="124"/>
      <c r="L36" s="124"/>
      <c r="M36" s="132"/>
      <c r="N36" s="135" t="s">
        <v>27</v>
      </c>
      <c r="O36" s="135" t="s">
        <v>23</v>
      </c>
      <c r="P36" s="135" t="s">
        <v>24</v>
      </c>
      <c r="Q36" s="135" t="s">
        <v>22</v>
      </c>
      <c r="R36" s="135" t="s">
        <v>28</v>
      </c>
      <c r="U36" s="128"/>
      <c r="V36" s="128"/>
      <c r="W36" s="128"/>
    </row>
    <row r="37" spans="1:29" s="125" customFormat="1" ht="13.5" customHeight="1" x14ac:dyDescent="0.2">
      <c r="A37" s="107"/>
      <c r="B37" s="127"/>
      <c r="C37" s="127"/>
      <c r="D37" s="105"/>
      <c r="E37" s="121"/>
      <c r="F37" s="121"/>
      <c r="G37" s="121"/>
      <c r="H37" s="122"/>
      <c r="I37" s="123"/>
      <c r="J37" s="124"/>
      <c r="K37" s="124"/>
      <c r="L37" s="124"/>
      <c r="M37" s="132" t="str">
        <f>'04(03実績)6(1)1'!D50</f>
        <v>29</v>
      </c>
      <c r="N37" s="157">
        <f>'04(03実績)6(1)1'!L50</f>
        <v>365659.30573135865</v>
      </c>
      <c r="O37" s="133">
        <f>'04(03実績)6(1)3'!L50</f>
        <v>250545.59886137719</v>
      </c>
      <c r="P37" s="133">
        <f>'04(03実績)6(1)2'!L50</f>
        <v>497182.73774779734</v>
      </c>
      <c r="Q37" s="133">
        <f>'04(03実績)6(1)4'!L50</f>
        <v>381671.78416347381</v>
      </c>
      <c r="R37" s="133">
        <f>'04(03実績)6(1)5'!L50</f>
        <v>365858.20115170453</v>
      </c>
    </row>
    <row r="38" spans="1:29" s="125" customFormat="1" ht="13.5" customHeight="1" x14ac:dyDescent="0.2">
      <c r="A38" s="107"/>
      <c r="B38" s="127"/>
      <c r="C38" s="127"/>
      <c r="D38" s="105"/>
      <c r="E38" s="121"/>
      <c r="F38" s="121"/>
      <c r="G38" s="121"/>
      <c r="H38" s="122"/>
      <c r="I38" s="123"/>
      <c r="J38" s="124"/>
      <c r="K38" s="124"/>
      <c r="L38" s="124"/>
      <c r="M38" s="132" t="str">
        <f>'04(03実績)6(1)1'!D51</f>
        <v>30</v>
      </c>
      <c r="N38" s="157">
        <f>'04(03実績)6(1)1'!L51</f>
        <v>380079.30180368078</v>
      </c>
      <c r="O38" s="133">
        <f>'04(03実績)6(1)3'!L51</f>
        <v>263259.17993876844</v>
      </c>
      <c r="P38" s="133">
        <f>'04(03実績)6(1)2'!L51</f>
        <v>511095.65299115045</v>
      </c>
      <c r="Q38" s="133">
        <f>'04(03実績)6(1)4'!L51</f>
        <v>424284.08677685948</v>
      </c>
      <c r="R38" s="133">
        <f>'04(03実績)6(1)5'!L51</f>
        <v>380257.07592854177</v>
      </c>
    </row>
    <row r="39" spans="1:29" s="125" customFormat="1" ht="13.5" customHeight="1" x14ac:dyDescent="0.2">
      <c r="A39" s="107"/>
      <c r="B39" s="127"/>
      <c r="C39" s="127"/>
      <c r="D39" s="105"/>
      <c r="E39" s="121"/>
      <c r="F39" s="121"/>
      <c r="G39" s="121"/>
      <c r="H39" s="122"/>
      <c r="I39" s="123"/>
      <c r="J39" s="124"/>
      <c r="K39" s="124"/>
      <c r="L39" s="124"/>
      <c r="M39" s="132" t="str">
        <f>'04(03実績)6(1)1'!D52</f>
        <v>R1</v>
      </c>
      <c r="N39" s="157">
        <f>'04(03実績)6(1)1'!L52</f>
        <v>385056.65696709981</v>
      </c>
      <c r="O39" s="133">
        <f>'04(03実績)6(1)3'!L52</f>
        <v>267016.06681944674</v>
      </c>
      <c r="P39" s="133">
        <f>'04(03実績)6(1)2'!L52</f>
        <v>516997.58813627547</v>
      </c>
      <c r="Q39" s="133">
        <f>'04(03実績)6(1)4'!L52</f>
        <v>259006.65</v>
      </c>
      <c r="R39" s="133">
        <f>'04(03実績)6(1)5'!L52</f>
        <v>384969.593832021</v>
      </c>
    </row>
    <row r="40" spans="1:29" s="125" customFormat="1" ht="13.5" customHeight="1" x14ac:dyDescent="0.2">
      <c r="A40" s="107"/>
      <c r="B40" s="127"/>
      <c r="C40" s="127"/>
      <c r="D40" s="105"/>
      <c r="E40" s="121"/>
      <c r="F40" s="121"/>
      <c r="G40" s="121"/>
      <c r="H40" s="122"/>
      <c r="I40" s="123"/>
      <c r="J40" s="124"/>
      <c r="K40" s="124"/>
      <c r="L40" s="124"/>
      <c r="M40" s="132" t="str">
        <f>'04(03実績)6(1)1'!D53</f>
        <v>2</v>
      </c>
      <c r="N40" s="157">
        <f>'04(03実績)6(1)1'!L53</f>
        <v>374895.99263351748</v>
      </c>
      <c r="O40" s="133">
        <f>'04(03実績)6(1)3'!L53</f>
        <v>256298.47436505248</v>
      </c>
      <c r="P40" s="133">
        <f>'04(03実績)6(1)2'!L53</f>
        <v>504885.77492391062</v>
      </c>
      <c r="Q40" s="133" t="str">
        <f>'04(03実績)6(1)4'!L53</f>
        <v xml:space="preserve">-   </v>
      </c>
      <c r="R40" s="133">
        <f>'04(03実績)6(1)5'!L53</f>
        <v>374947.3345374699</v>
      </c>
    </row>
    <row r="41" spans="1:29" s="125" customFormat="1" ht="13.5" customHeight="1" x14ac:dyDescent="0.2">
      <c r="A41" s="107"/>
      <c r="B41" s="127"/>
      <c r="C41" s="127"/>
      <c r="D41" s="105"/>
      <c r="E41" s="121"/>
      <c r="F41" s="121"/>
      <c r="G41" s="121"/>
      <c r="H41" s="122"/>
      <c r="I41" s="123"/>
      <c r="J41" s="124"/>
      <c r="K41" s="124"/>
      <c r="L41" s="124"/>
      <c r="M41" s="132" t="str">
        <f>'04(03実績)6(1)1'!D54</f>
        <v>3</v>
      </c>
      <c r="N41" s="157">
        <f>'04(03実績)6(1)1'!L54</f>
        <v>403569.80339801422</v>
      </c>
      <c r="O41" s="133">
        <f>'04(03実績)6(1)3'!L54</f>
        <v>279867.52771602978</v>
      </c>
      <c r="P41" s="133">
        <f>'04(03実績)6(1)2'!L54</f>
        <v>534629.4742429906</v>
      </c>
      <c r="Q41" s="133" t="str">
        <f>'04(03実績)6(1)4'!L54</f>
        <v xml:space="preserve">-   </v>
      </c>
      <c r="R41" s="133">
        <f>'04(03実績)6(1)5'!L54</f>
        <v>403569.25430651102</v>
      </c>
    </row>
    <row r="42" spans="1:29" s="125" customFormat="1" ht="13.5" customHeight="1" x14ac:dyDescent="0.2">
      <c r="A42" s="107"/>
      <c r="B42" s="127"/>
      <c r="C42" s="127"/>
      <c r="D42" s="105"/>
      <c r="E42" s="121"/>
      <c r="F42" s="121"/>
      <c r="G42" s="121"/>
      <c r="H42" s="122"/>
      <c r="I42" s="123"/>
      <c r="J42" s="124"/>
      <c r="K42" s="124"/>
      <c r="L42" s="124"/>
      <c r="N42" s="105"/>
    </row>
    <row r="43" spans="1:29" s="125" customFormat="1" ht="13.5" customHeight="1" x14ac:dyDescent="0.2">
      <c r="A43" s="107"/>
      <c r="B43" s="127"/>
      <c r="C43" s="127"/>
      <c r="D43" s="105"/>
      <c r="E43" s="121"/>
      <c r="F43" s="121"/>
      <c r="G43" s="121"/>
      <c r="H43" s="122"/>
      <c r="I43" s="123"/>
      <c r="J43" s="124"/>
      <c r="K43" s="124"/>
      <c r="L43" s="124"/>
      <c r="N43" s="105"/>
    </row>
    <row r="44" spans="1:29" s="125" customFormat="1" ht="13.5" customHeight="1" x14ac:dyDescent="0.2">
      <c r="A44" s="107"/>
      <c r="B44" s="119"/>
      <c r="C44" s="119"/>
      <c r="D44" s="105"/>
      <c r="E44" s="124"/>
      <c r="F44" s="124"/>
      <c r="G44" s="124"/>
      <c r="H44" s="122"/>
      <c r="I44" s="123"/>
      <c r="J44" s="124"/>
      <c r="K44" s="124"/>
      <c r="L44" s="124"/>
      <c r="N44" s="105"/>
    </row>
    <row r="45" spans="1:29" s="125" customFormat="1" ht="13.5" customHeight="1" x14ac:dyDescent="0.2">
      <c r="A45" s="107"/>
      <c r="B45" s="119"/>
      <c r="C45" s="119"/>
      <c r="D45" s="105"/>
      <c r="E45" s="124"/>
      <c r="F45" s="124"/>
      <c r="G45" s="124"/>
      <c r="H45" s="122"/>
      <c r="I45" s="123"/>
      <c r="J45" s="124"/>
      <c r="K45" s="124"/>
      <c r="L45" s="124"/>
      <c r="N45" s="105"/>
    </row>
    <row r="46" spans="1:29" s="125" customFormat="1" ht="13.5" customHeight="1" x14ac:dyDescent="0.2">
      <c r="A46" s="107"/>
      <c r="B46" s="119"/>
      <c r="C46" s="119"/>
      <c r="D46" s="105"/>
      <c r="E46" s="124"/>
      <c r="F46" s="124"/>
      <c r="G46" s="124"/>
      <c r="H46" s="122"/>
      <c r="I46" s="123"/>
      <c r="J46" s="124"/>
      <c r="K46" s="124"/>
      <c r="L46" s="124"/>
      <c r="N46" s="105"/>
    </row>
    <row r="47" spans="1:29" s="125" customFormat="1" ht="13.5" customHeight="1" x14ac:dyDescent="0.2">
      <c r="A47" s="107"/>
      <c r="B47" s="119"/>
      <c r="C47" s="119"/>
      <c r="D47" s="105"/>
      <c r="E47" s="124"/>
      <c r="F47" s="124"/>
      <c r="G47" s="124"/>
      <c r="H47" s="122"/>
      <c r="I47" s="123"/>
      <c r="J47" s="124"/>
      <c r="K47" s="124"/>
      <c r="L47" s="124"/>
      <c r="N47" s="105"/>
    </row>
    <row r="48" spans="1:29" s="125" customFormat="1" ht="13.5" customHeight="1" x14ac:dyDescent="0.2">
      <c r="A48" s="107"/>
      <c r="B48" s="119"/>
      <c r="C48" s="119"/>
      <c r="D48" s="105"/>
      <c r="E48" s="124"/>
      <c r="F48" s="124"/>
      <c r="G48" s="124"/>
      <c r="H48" s="122"/>
      <c r="I48" s="123"/>
      <c r="J48" s="124"/>
      <c r="K48" s="124"/>
      <c r="L48" s="124"/>
      <c r="N48" s="105"/>
      <c r="AA48" s="124"/>
      <c r="AB48" s="124"/>
      <c r="AC48" s="124"/>
    </row>
    <row r="49" spans="1:29" s="125" customFormat="1" ht="13.5" customHeight="1" x14ac:dyDescent="0.2">
      <c r="A49" s="119"/>
      <c r="B49" s="119"/>
      <c r="C49" s="119"/>
      <c r="D49" s="105"/>
      <c r="E49" s="121"/>
      <c r="F49" s="121"/>
      <c r="G49" s="121"/>
      <c r="H49" s="122"/>
      <c r="I49" s="123"/>
      <c r="J49" s="124"/>
      <c r="K49" s="124"/>
      <c r="L49" s="124"/>
      <c r="N49" s="105"/>
      <c r="AA49" s="124"/>
      <c r="AB49" s="124"/>
      <c r="AC49" s="124"/>
    </row>
    <row r="50" spans="1:29" s="125" customFormat="1" ht="13.5" customHeight="1" x14ac:dyDescent="0.2">
      <c r="A50" s="119"/>
      <c r="B50" s="119"/>
      <c r="C50" s="119"/>
      <c r="D50" s="105"/>
      <c r="E50" s="121"/>
      <c r="F50" s="121"/>
      <c r="G50" s="121"/>
      <c r="H50" s="122"/>
      <c r="I50" s="123"/>
      <c r="J50" s="124"/>
      <c r="K50" s="124"/>
      <c r="L50" s="124"/>
      <c r="N50" s="105"/>
      <c r="R50" s="124"/>
      <c r="S50" s="124"/>
      <c r="T50" s="124"/>
      <c r="AA50" s="124"/>
      <c r="AB50" s="124"/>
      <c r="AC50" s="124"/>
    </row>
    <row r="51" spans="1:29" s="125" customFormat="1" ht="13.5" customHeight="1" x14ac:dyDescent="0.2">
      <c r="A51" s="119"/>
      <c r="B51" s="119"/>
      <c r="C51" s="119"/>
      <c r="D51" s="105"/>
      <c r="E51" s="121"/>
      <c r="F51" s="121"/>
      <c r="G51" s="121"/>
      <c r="H51" s="122"/>
      <c r="I51" s="123"/>
      <c r="J51" s="124"/>
      <c r="K51" s="124"/>
      <c r="L51" s="124"/>
      <c r="N51" s="105"/>
      <c r="R51" s="124"/>
      <c r="S51" s="124"/>
      <c r="T51" s="124"/>
      <c r="AA51" s="124"/>
      <c r="AB51" s="124"/>
      <c r="AC51" s="124"/>
    </row>
    <row r="52" spans="1:29" s="125" customFormat="1" ht="13.5" customHeight="1" x14ac:dyDescent="0.2">
      <c r="A52" s="119"/>
      <c r="B52" s="119"/>
      <c r="C52" s="119"/>
      <c r="D52" s="105"/>
      <c r="E52" s="121"/>
      <c r="F52" s="121"/>
      <c r="G52" s="121"/>
      <c r="H52" s="122"/>
      <c r="I52" s="123"/>
      <c r="J52" s="124"/>
      <c r="K52" s="124"/>
      <c r="L52" s="124"/>
      <c r="N52" s="105"/>
      <c r="R52" s="124"/>
      <c r="S52" s="124"/>
      <c r="T52" s="124"/>
    </row>
    <row r="53" spans="1:29" s="125" customFormat="1" ht="13.5" customHeight="1" x14ac:dyDescent="0.2">
      <c r="A53" s="119"/>
      <c r="B53" s="119"/>
      <c r="C53" s="119"/>
      <c r="D53" s="105"/>
      <c r="E53" s="121"/>
      <c r="F53" s="121"/>
      <c r="G53" s="121"/>
      <c r="H53" s="122"/>
      <c r="I53" s="123"/>
      <c r="J53" s="124"/>
      <c r="K53" s="124"/>
      <c r="L53" s="124"/>
      <c r="N53" s="105"/>
      <c r="R53" s="124"/>
      <c r="S53" s="124"/>
      <c r="T53" s="124"/>
    </row>
    <row r="54" spans="1:29" s="125" customFormat="1" ht="13.5" customHeight="1" x14ac:dyDescent="0.2">
      <c r="A54" s="105"/>
      <c r="B54" s="105"/>
      <c r="C54" s="105"/>
      <c r="D54" s="105"/>
      <c r="E54" s="124"/>
      <c r="F54" s="124"/>
      <c r="G54" s="124"/>
      <c r="H54" s="122"/>
      <c r="I54" s="123"/>
      <c r="J54" s="124"/>
      <c r="K54" s="124"/>
      <c r="L54" s="124"/>
      <c r="N54" s="105"/>
      <c r="R54" s="124"/>
      <c r="S54" s="124"/>
      <c r="T54" s="124"/>
    </row>
    <row r="55" spans="1:29" s="125" customFormat="1" ht="13.5" customHeight="1" x14ac:dyDescent="0.2">
      <c r="A55" s="105"/>
      <c r="B55" s="105"/>
      <c r="C55" s="105"/>
      <c r="D55" s="105"/>
      <c r="E55" s="124"/>
      <c r="F55" s="124"/>
      <c r="G55" s="124"/>
      <c r="H55" s="122"/>
      <c r="I55" s="123"/>
      <c r="J55" s="124"/>
      <c r="K55" s="124"/>
      <c r="L55" s="124"/>
      <c r="N55" s="105"/>
      <c r="R55" s="124"/>
      <c r="S55" s="124"/>
      <c r="T55" s="124"/>
    </row>
    <row r="56" spans="1:29" s="125" customFormat="1" ht="13.5" customHeight="1" x14ac:dyDescent="0.2">
      <c r="A56" s="105"/>
      <c r="B56" s="105"/>
      <c r="C56" s="105"/>
      <c r="D56" s="105"/>
      <c r="E56" s="124"/>
      <c r="F56" s="124"/>
      <c r="G56" s="124"/>
      <c r="H56" s="122"/>
      <c r="I56" s="123"/>
      <c r="J56" s="124"/>
      <c r="K56" s="124"/>
      <c r="L56" s="124"/>
      <c r="N56" s="105"/>
      <c r="U56" s="128"/>
      <c r="V56" s="128"/>
      <c r="W56" s="128"/>
    </row>
    <row r="57" spans="1:29" s="125" customFormat="1" ht="12" x14ac:dyDescent="0.2">
      <c r="A57" s="105"/>
      <c r="B57" s="105"/>
      <c r="C57" s="105"/>
      <c r="D57" s="105"/>
      <c r="E57" s="124"/>
      <c r="F57" s="124"/>
      <c r="G57" s="124"/>
      <c r="H57" s="122"/>
      <c r="I57" s="123"/>
      <c r="J57" s="124"/>
      <c r="K57" s="124"/>
      <c r="L57" s="124"/>
      <c r="N57" s="105"/>
      <c r="U57" s="128"/>
      <c r="V57" s="128"/>
      <c r="W57" s="128"/>
    </row>
    <row r="58" spans="1:29" s="125" customFormat="1" ht="12" x14ac:dyDescent="0.2">
      <c r="A58" s="105"/>
      <c r="B58" s="105"/>
      <c r="C58" s="105"/>
      <c r="D58" s="105"/>
      <c r="E58" s="124"/>
      <c r="F58" s="124"/>
      <c r="G58" s="124"/>
      <c r="H58" s="122"/>
      <c r="I58" s="123"/>
      <c r="J58" s="124"/>
      <c r="K58" s="124"/>
      <c r="L58" s="124"/>
      <c r="N58" s="105"/>
      <c r="O58" s="124"/>
      <c r="P58" s="124"/>
      <c r="Q58" s="124"/>
      <c r="U58" s="128"/>
      <c r="V58" s="128"/>
      <c r="W58" s="128"/>
      <c r="X58" s="124"/>
      <c r="Y58" s="124"/>
      <c r="Z58" s="124"/>
    </row>
    <row r="59" spans="1:29" s="125" customFormat="1" ht="12" x14ac:dyDescent="0.2">
      <c r="N59" s="105"/>
      <c r="O59" s="124"/>
      <c r="P59" s="124"/>
      <c r="Q59" s="124"/>
      <c r="U59" s="128"/>
      <c r="V59" s="128"/>
      <c r="W59" s="128"/>
      <c r="X59" s="124"/>
      <c r="Y59" s="124"/>
      <c r="Z59" s="124"/>
    </row>
    <row r="60" spans="1:29" s="125" customFormat="1" ht="12" x14ac:dyDescent="0.2">
      <c r="H60" s="105"/>
      <c r="I60" s="105"/>
      <c r="J60" s="105"/>
      <c r="K60" s="105"/>
      <c r="L60" s="105"/>
      <c r="N60" s="105"/>
      <c r="O60" s="124"/>
      <c r="P60" s="124"/>
      <c r="Q60" s="124"/>
      <c r="U60" s="128"/>
      <c r="V60" s="128"/>
      <c r="W60" s="128"/>
      <c r="X60" s="124"/>
      <c r="Y60" s="124"/>
      <c r="Z60" s="124"/>
    </row>
    <row r="61" spans="1:29" s="125" customFormat="1" ht="12" x14ac:dyDescent="0.2">
      <c r="H61" s="126"/>
      <c r="I61" s="126"/>
      <c r="J61" s="126"/>
      <c r="K61" s="126"/>
      <c r="L61" s="126"/>
      <c r="N61" s="105"/>
      <c r="O61" s="124"/>
      <c r="P61" s="124"/>
      <c r="Q61" s="124"/>
      <c r="X61" s="124"/>
      <c r="Y61" s="124"/>
      <c r="Z61" s="124"/>
    </row>
    <row r="62" spans="1:29" s="125" customFormat="1" ht="12" x14ac:dyDescent="0.2">
      <c r="N62" s="105"/>
      <c r="O62" s="124"/>
      <c r="P62" s="124"/>
      <c r="Q62" s="124"/>
      <c r="X62" s="124"/>
      <c r="Y62" s="124"/>
      <c r="Z62" s="124"/>
      <c r="AA62" s="124"/>
      <c r="AB62" s="124"/>
      <c r="AC62" s="124"/>
    </row>
    <row r="63" spans="1:29" s="125" customFormat="1" ht="12" x14ac:dyDescent="0.2">
      <c r="N63" s="105"/>
      <c r="AA63" s="124"/>
      <c r="AB63" s="124"/>
      <c r="AC63" s="124"/>
    </row>
    <row r="64" spans="1:29" s="125" customFormat="1" ht="12" x14ac:dyDescent="0.2">
      <c r="N64" s="105"/>
      <c r="AA64" s="124"/>
      <c r="AB64" s="124"/>
      <c r="AC64" s="124"/>
    </row>
    <row r="65" spans="13:35" s="125" customFormat="1" ht="33" customHeight="1" x14ac:dyDescent="0.2">
      <c r="N65" s="105"/>
      <c r="AA65" s="124"/>
      <c r="AB65" s="124"/>
      <c r="AC65" s="124"/>
    </row>
    <row r="66" spans="13:35" s="125" customFormat="1" ht="33" customHeight="1" x14ac:dyDescent="0.2">
      <c r="N66" s="105"/>
      <c r="U66" s="128"/>
      <c r="V66" s="128"/>
      <c r="W66" s="128"/>
      <c r="AA66" s="124"/>
      <c r="AB66" s="124"/>
      <c r="AC66" s="124"/>
    </row>
    <row r="67" spans="13:35" s="125" customFormat="1" ht="33" customHeight="1" x14ac:dyDescent="0.2">
      <c r="N67" s="105"/>
      <c r="U67" s="128"/>
      <c r="V67" s="128"/>
      <c r="W67" s="128"/>
      <c r="AA67" s="124"/>
      <c r="AB67" s="124"/>
      <c r="AC67" s="124"/>
    </row>
    <row r="68" spans="13:35" s="125" customFormat="1" ht="33" customHeight="1" x14ac:dyDescent="0.2">
      <c r="N68" s="105"/>
      <c r="U68" s="128"/>
      <c r="V68" s="128"/>
      <c r="W68" s="128"/>
      <c r="AA68" s="124"/>
      <c r="AB68" s="124"/>
      <c r="AC68" s="124"/>
    </row>
    <row r="69" spans="13:35" s="125" customFormat="1" ht="33" customHeight="1" x14ac:dyDescent="0.2">
      <c r="N69" s="105"/>
      <c r="U69" s="128"/>
      <c r="V69" s="128"/>
      <c r="W69" s="128"/>
      <c r="AA69" s="124"/>
      <c r="AB69" s="124"/>
      <c r="AC69" s="124"/>
    </row>
    <row r="70" spans="13:35" s="125" customFormat="1" ht="33" customHeight="1" x14ac:dyDescent="0.2">
      <c r="N70" s="105"/>
      <c r="U70" s="128"/>
      <c r="V70" s="128"/>
      <c r="W70" s="128"/>
      <c r="AA70" s="124"/>
      <c r="AB70" s="124"/>
      <c r="AC70" s="124"/>
    </row>
    <row r="71" spans="13:35" s="125" customFormat="1" ht="33" customHeight="1" x14ac:dyDescent="0.2">
      <c r="N71" s="105"/>
      <c r="U71" s="128"/>
      <c r="V71" s="128"/>
      <c r="W71" s="128"/>
      <c r="AA71" s="124"/>
      <c r="AB71" s="124"/>
      <c r="AC71" s="124"/>
    </row>
    <row r="72" spans="13:35" ht="33" customHeight="1" x14ac:dyDescent="0.2">
      <c r="M72" s="125"/>
      <c r="N72" s="105"/>
      <c r="O72" s="125"/>
      <c r="P72" s="125"/>
      <c r="Q72" s="125"/>
      <c r="R72" s="125"/>
      <c r="S72" s="125"/>
      <c r="T72" s="125"/>
      <c r="U72" s="128"/>
      <c r="V72" s="128"/>
      <c r="W72" s="128"/>
      <c r="X72" s="125"/>
      <c r="Y72" s="125"/>
      <c r="Z72" s="125"/>
      <c r="AA72" s="124"/>
      <c r="AB72" s="124"/>
      <c r="AC72" s="124"/>
      <c r="AD72" s="125"/>
      <c r="AE72" s="125"/>
      <c r="AF72" s="125"/>
      <c r="AG72" s="125"/>
      <c r="AH72" s="125"/>
      <c r="AI72" s="125"/>
    </row>
    <row r="73" spans="13:35" ht="33" customHeight="1" x14ac:dyDescent="0.2">
      <c r="M73" s="125"/>
      <c r="N73" s="105"/>
      <c r="O73" s="125"/>
      <c r="P73" s="125"/>
      <c r="Q73" s="125"/>
      <c r="R73" s="125"/>
      <c r="S73" s="125"/>
      <c r="T73" s="125"/>
      <c r="U73" s="128"/>
      <c r="V73" s="128"/>
      <c r="W73" s="128"/>
      <c r="X73" s="125"/>
      <c r="Y73" s="125"/>
      <c r="Z73" s="125"/>
      <c r="AA73" s="124"/>
      <c r="AB73" s="124"/>
      <c r="AC73" s="124"/>
      <c r="AD73" s="125"/>
      <c r="AE73" s="125"/>
      <c r="AF73" s="125"/>
      <c r="AG73" s="125"/>
      <c r="AH73" s="125"/>
      <c r="AI73" s="125"/>
    </row>
    <row r="74" spans="13:35" ht="33" customHeight="1" x14ac:dyDescent="0.2">
      <c r="M74" s="125"/>
      <c r="N74" s="105"/>
      <c r="O74" s="125"/>
      <c r="P74" s="125"/>
      <c r="Q74" s="125"/>
      <c r="R74" s="125"/>
      <c r="S74" s="125"/>
      <c r="T74" s="125"/>
      <c r="U74" s="128"/>
      <c r="V74" s="128"/>
      <c r="W74" s="128"/>
      <c r="X74" s="125"/>
      <c r="Y74" s="125"/>
      <c r="Z74" s="125"/>
      <c r="AA74" s="124"/>
      <c r="AB74" s="124"/>
      <c r="AC74" s="124"/>
      <c r="AD74" s="125"/>
      <c r="AE74" s="125"/>
      <c r="AF74" s="125"/>
      <c r="AG74" s="125"/>
      <c r="AH74" s="125"/>
      <c r="AI74" s="125"/>
    </row>
    <row r="75" spans="13:35" ht="33" customHeight="1" x14ac:dyDescent="0.2">
      <c r="M75" s="125"/>
      <c r="N75" s="105"/>
      <c r="O75" s="125"/>
      <c r="P75" s="125"/>
      <c r="Q75" s="125"/>
      <c r="R75" s="125"/>
      <c r="S75" s="125"/>
      <c r="T75" s="125"/>
      <c r="U75" s="128"/>
      <c r="V75" s="128"/>
      <c r="W75" s="128"/>
      <c r="X75" s="125"/>
      <c r="Y75" s="125"/>
      <c r="Z75" s="125"/>
      <c r="AA75" s="124"/>
      <c r="AB75" s="124"/>
      <c r="AC75" s="124"/>
      <c r="AD75" s="125"/>
      <c r="AE75" s="125"/>
      <c r="AF75" s="125"/>
      <c r="AG75" s="125"/>
      <c r="AH75" s="125"/>
      <c r="AI75" s="125"/>
    </row>
    <row r="76" spans="13:35" ht="33" customHeight="1" x14ac:dyDescent="0.2">
      <c r="M76" s="125"/>
      <c r="N76" s="105"/>
      <c r="O76" s="125"/>
      <c r="P76" s="125"/>
      <c r="Q76" s="125"/>
      <c r="R76" s="125"/>
      <c r="S76" s="125"/>
      <c r="T76" s="125"/>
      <c r="U76" s="128"/>
      <c r="V76" s="128"/>
      <c r="W76" s="128"/>
      <c r="X76" s="125"/>
      <c r="Y76" s="125"/>
      <c r="Z76" s="125"/>
      <c r="AA76" s="124"/>
      <c r="AB76" s="124"/>
      <c r="AC76" s="124"/>
      <c r="AD76" s="125"/>
      <c r="AE76" s="125"/>
      <c r="AF76" s="125"/>
      <c r="AG76" s="125"/>
      <c r="AH76" s="125"/>
      <c r="AI76" s="125"/>
    </row>
    <row r="77" spans="13:35" ht="33" customHeight="1" x14ac:dyDescent="0.2">
      <c r="M77" s="125"/>
      <c r="N77" s="105"/>
      <c r="O77" s="125"/>
      <c r="P77" s="125"/>
      <c r="Q77" s="125"/>
      <c r="R77" s="125"/>
      <c r="S77" s="125"/>
      <c r="T77" s="125"/>
      <c r="U77" s="128"/>
      <c r="V77" s="128"/>
      <c r="W77" s="128"/>
      <c r="X77" s="125"/>
      <c r="Y77" s="125"/>
      <c r="Z77" s="125"/>
      <c r="AA77" s="124"/>
      <c r="AB77" s="124"/>
      <c r="AC77" s="124"/>
      <c r="AD77" s="125"/>
      <c r="AE77" s="125"/>
      <c r="AF77" s="125"/>
      <c r="AG77" s="125"/>
      <c r="AH77" s="125"/>
      <c r="AI77" s="125"/>
    </row>
    <row r="78" spans="13:35" ht="33" customHeight="1" x14ac:dyDescent="0.2">
      <c r="M78" s="125"/>
      <c r="N78" s="105"/>
      <c r="O78" s="125"/>
      <c r="P78" s="125"/>
      <c r="Q78" s="125"/>
      <c r="R78" s="125"/>
      <c r="S78" s="125"/>
      <c r="T78" s="125"/>
      <c r="U78" s="128"/>
      <c r="V78" s="128"/>
      <c r="W78" s="128"/>
      <c r="X78" s="125"/>
      <c r="Y78" s="125"/>
      <c r="Z78" s="125"/>
      <c r="AA78" s="124"/>
      <c r="AB78" s="124"/>
      <c r="AC78" s="124"/>
      <c r="AD78" s="125"/>
      <c r="AE78" s="125"/>
      <c r="AF78" s="125"/>
      <c r="AG78" s="125"/>
    </row>
    <row r="79" spans="13:35" ht="33" customHeight="1" x14ac:dyDescent="0.2">
      <c r="M79" s="125"/>
      <c r="N79" s="105"/>
      <c r="O79" s="125"/>
      <c r="P79" s="125"/>
      <c r="Q79" s="125"/>
      <c r="R79" s="125"/>
      <c r="S79" s="125"/>
      <c r="T79" s="125"/>
      <c r="U79" s="128"/>
      <c r="V79" s="128"/>
      <c r="W79" s="128"/>
      <c r="X79" s="125"/>
      <c r="Y79" s="125"/>
      <c r="Z79" s="125"/>
      <c r="AA79" s="124"/>
      <c r="AB79" s="124"/>
      <c r="AC79" s="124"/>
      <c r="AD79" s="125"/>
      <c r="AE79" s="125"/>
      <c r="AF79" s="125"/>
      <c r="AG79" s="125"/>
    </row>
    <row r="80" spans="13:35" ht="33" customHeight="1" x14ac:dyDescent="0.2">
      <c r="M80" s="125"/>
      <c r="N80" s="105"/>
      <c r="O80" s="125"/>
      <c r="P80" s="125"/>
      <c r="Q80" s="125"/>
      <c r="R80" s="125"/>
      <c r="S80" s="125"/>
      <c r="T80" s="125"/>
      <c r="U80" s="128"/>
      <c r="V80" s="128"/>
      <c r="W80" s="128"/>
      <c r="X80" s="125"/>
      <c r="Y80" s="125"/>
      <c r="Z80" s="125"/>
      <c r="AA80" s="124"/>
      <c r="AB80" s="124"/>
      <c r="AC80" s="124"/>
      <c r="AD80" s="125"/>
      <c r="AE80" s="125"/>
      <c r="AF80" s="125"/>
      <c r="AG80" s="125"/>
    </row>
    <row r="81" spans="13:33" ht="33" customHeight="1" x14ac:dyDescent="0.2">
      <c r="M81" s="125"/>
      <c r="N81" s="105"/>
      <c r="O81" s="125"/>
      <c r="P81" s="125"/>
      <c r="Q81" s="125"/>
      <c r="R81" s="125"/>
      <c r="S81" s="125"/>
      <c r="T81" s="125"/>
      <c r="U81" s="125"/>
      <c r="V81" s="125"/>
      <c r="W81" s="125"/>
      <c r="X81" s="125"/>
      <c r="Y81" s="125"/>
      <c r="Z81" s="125"/>
      <c r="AA81" s="124"/>
      <c r="AB81" s="124"/>
      <c r="AC81" s="124"/>
      <c r="AD81" s="125"/>
      <c r="AE81" s="125"/>
      <c r="AF81" s="125"/>
      <c r="AG81" s="125"/>
    </row>
    <row r="82" spans="13:33" ht="33" customHeight="1" x14ac:dyDescent="0.2">
      <c r="M82" s="125"/>
      <c r="N82" s="10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  <c r="AA82" s="124"/>
      <c r="AB82" s="124"/>
      <c r="AC82" s="124"/>
      <c r="AD82" s="125"/>
      <c r="AE82" s="125"/>
      <c r="AF82" s="125"/>
      <c r="AG82" s="125"/>
    </row>
    <row r="83" spans="13:33" ht="33" customHeight="1" x14ac:dyDescent="0.2">
      <c r="M83" s="125"/>
      <c r="N83" s="105"/>
      <c r="O83" s="125"/>
      <c r="P83" s="125"/>
      <c r="Q83" s="125"/>
      <c r="R83" s="125"/>
      <c r="S83" s="125"/>
      <c r="T83" s="125"/>
      <c r="U83" s="125"/>
      <c r="V83" s="125"/>
      <c r="W83" s="125"/>
      <c r="X83" s="125"/>
      <c r="Y83" s="125"/>
      <c r="Z83" s="125"/>
      <c r="AA83" s="124"/>
      <c r="AB83" s="124"/>
      <c r="AC83" s="124"/>
      <c r="AD83" s="125"/>
      <c r="AE83" s="125"/>
      <c r="AF83" s="125"/>
      <c r="AG83" s="125"/>
    </row>
    <row r="84" spans="13:33" ht="33" customHeight="1" x14ac:dyDescent="0.2">
      <c r="M84" s="125"/>
      <c r="N84" s="105"/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25"/>
      <c r="AA84" s="124"/>
      <c r="AB84" s="124"/>
      <c r="AC84" s="124"/>
      <c r="AD84" s="125"/>
      <c r="AE84" s="125"/>
      <c r="AF84" s="125"/>
      <c r="AG84" s="125"/>
    </row>
    <row r="85" spans="13:33" ht="33" customHeight="1" x14ac:dyDescent="0.2">
      <c r="M85" s="125"/>
      <c r="N85" s="105"/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25"/>
      <c r="AA85" s="124"/>
      <c r="AB85" s="124"/>
      <c r="AC85" s="124"/>
      <c r="AD85" s="125"/>
      <c r="AE85" s="125"/>
      <c r="AF85" s="125"/>
      <c r="AG85" s="125"/>
    </row>
    <row r="86" spans="13:33" ht="33" customHeight="1" x14ac:dyDescent="0.2">
      <c r="M86" s="125"/>
      <c r="N86" s="10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  <c r="AA86" s="124"/>
      <c r="AB86" s="124"/>
      <c r="AC86" s="124"/>
      <c r="AD86" s="125"/>
      <c r="AE86" s="125"/>
      <c r="AF86" s="125"/>
      <c r="AG86" s="125"/>
    </row>
    <row r="87" spans="13:33" ht="33" customHeight="1" x14ac:dyDescent="0.2">
      <c r="M87" s="125"/>
      <c r="N87" s="10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4"/>
      <c r="AB87" s="124"/>
      <c r="AC87" s="124"/>
      <c r="AD87" s="125"/>
      <c r="AE87" s="125"/>
      <c r="AF87" s="125"/>
      <c r="AG87" s="125"/>
    </row>
    <row r="88" spans="13:33" ht="33" customHeight="1" x14ac:dyDescent="0.2">
      <c r="M88" s="125"/>
      <c r="N88" s="105"/>
      <c r="O88" s="125"/>
      <c r="P88" s="125"/>
      <c r="Q88" s="125"/>
      <c r="R88" s="125"/>
      <c r="S88" s="125"/>
      <c r="T88" s="125"/>
      <c r="U88" s="125"/>
      <c r="V88" s="125"/>
      <c r="W88" s="125"/>
      <c r="X88" s="125"/>
      <c r="Y88" s="125"/>
      <c r="Z88" s="125"/>
      <c r="AA88" s="124"/>
      <c r="AB88" s="124"/>
      <c r="AC88" s="124"/>
      <c r="AD88" s="125"/>
      <c r="AE88" s="125"/>
      <c r="AF88" s="125"/>
      <c r="AG88" s="125"/>
    </row>
    <row r="89" spans="13:33" ht="33" customHeight="1" x14ac:dyDescent="0.2">
      <c r="M89" s="125"/>
      <c r="N89" s="105"/>
      <c r="O89" s="125"/>
      <c r="P89" s="125"/>
      <c r="Q89" s="125"/>
      <c r="R89" s="125"/>
      <c r="S89" s="125"/>
      <c r="T89" s="125"/>
      <c r="U89" s="125"/>
      <c r="V89" s="125"/>
      <c r="W89" s="125"/>
      <c r="X89" s="125"/>
      <c r="Y89" s="125"/>
      <c r="Z89" s="125"/>
      <c r="AA89" s="124"/>
      <c r="AB89" s="124"/>
      <c r="AC89" s="124"/>
      <c r="AD89" s="125"/>
      <c r="AE89" s="125"/>
      <c r="AF89" s="125"/>
      <c r="AG89" s="125"/>
    </row>
    <row r="90" spans="13:33" ht="33" customHeight="1" x14ac:dyDescent="0.2">
      <c r="M90" s="125"/>
      <c r="N90" s="105"/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125"/>
      <c r="AA90" s="125"/>
      <c r="AB90" s="125"/>
      <c r="AC90" s="125"/>
      <c r="AD90" s="125"/>
      <c r="AE90" s="125"/>
      <c r="AF90" s="125"/>
      <c r="AG90" s="125"/>
    </row>
    <row r="91" spans="13:33" ht="33" customHeight="1" x14ac:dyDescent="0.2">
      <c r="M91" s="125"/>
      <c r="N91" s="10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F91" s="125"/>
      <c r="AG91" s="125"/>
    </row>
    <row r="92" spans="13:33" ht="33" customHeight="1" x14ac:dyDescent="0.2">
      <c r="M92" s="125"/>
      <c r="N92" s="105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  <c r="AA92" s="125"/>
      <c r="AB92" s="125"/>
      <c r="AC92" s="125"/>
      <c r="AD92" s="125"/>
      <c r="AE92" s="125"/>
      <c r="AF92" s="125"/>
      <c r="AG92" s="125"/>
    </row>
    <row r="93" spans="13:33" ht="33" customHeight="1" x14ac:dyDescent="0.2">
      <c r="M93" s="125"/>
      <c r="N93" s="105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25"/>
      <c r="AA93" s="125"/>
      <c r="AB93" s="125"/>
      <c r="AC93" s="125"/>
      <c r="AD93" s="125"/>
      <c r="AE93" s="125"/>
      <c r="AF93" s="125"/>
      <c r="AG93" s="125"/>
    </row>
  </sheetData>
  <phoneticPr fontId="2"/>
  <printOptions horizontalCentered="1"/>
  <pageMargins left="0.59055118110236227" right="0.59055118110236227" top="0.59055118110236227" bottom="0.31" header="0" footer="0"/>
  <pageSetup paperSize="9" firstPageNumber="24" orientation="portrait" useFirstPageNumber="1" r:id="rId1"/>
  <headerFooter alignWithMargins="0">
    <oddFooter>&amp;C&amp;"ＭＳ 明朝,標準"&amp;12－ &amp;P －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6"/>
  <sheetViews>
    <sheetView view="pageBreakPreview" zoomScaleNormal="100" zoomScaleSheetLayoutView="100" workbookViewId="0"/>
  </sheetViews>
  <sheetFormatPr defaultColWidth="9" defaultRowHeight="33" customHeight="1" x14ac:dyDescent="0.2"/>
  <cols>
    <col min="1" max="3" width="2.25" style="2" customWidth="1"/>
    <col min="4" max="4" width="2.58203125" style="2" customWidth="1"/>
    <col min="5" max="5" width="6.75" style="2" bestFit="1" customWidth="1"/>
    <col min="6" max="6" width="13.58203125" style="2" customWidth="1"/>
    <col min="7" max="7" width="7.83203125" style="2" customWidth="1"/>
    <col min="8" max="8" width="5.83203125" style="2" bestFit="1" customWidth="1"/>
    <col min="9" max="9" width="11.25" style="2" bestFit="1" customWidth="1"/>
    <col min="10" max="10" width="7.83203125" style="2" customWidth="1"/>
    <col min="11" max="11" width="6.75" style="2" bestFit="1" customWidth="1"/>
    <col min="12" max="12" width="13.08203125" style="2" bestFit="1" customWidth="1"/>
    <col min="13" max="13" width="7.83203125" style="2" customWidth="1"/>
    <col min="14" max="16384" width="9" style="2"/>
  </cols>
  <sheetData>
    <row r="1" spans="1:14" s="3" customFormat="1" ht="36" customHeight="1" x14ac:dyDescent="0.2">
      <c r="A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4" s="1" customFormat="1" ht="20.25" customHeight="1" x14ac:dyDescent="0.2">
      <c r="A2" s="1" t="s">
        <v>51</v>
      </c>
    </row>
    <row r="3" spans="1:14" s="1" customFormat="1" ht="20.25" customHeight="1" thickBot="1" x14ac:dyDescent="0.25">
      <c r="C3" s="1" t="s">
        <v>2</v>
      </c>
    </row>
    <row r="4" spans="1:14" s="5" customFormat="1" ht="25.5" thickBot="1" x14ac:dyDescent="0.25">
      <c r="A4" s="105"/>
      <c r="B4" s="105"/>
      <c r="C4" s="106"/>
      <c r="D4" s="110" t="s">
        <v>0</v>
      </c>
      <c r="E4" s="100" t="s">
        <v>48</v>
      </c>
      <c r="F4" s="178" t="s">
        <v>49</v>
      </c>
      <c r="G4" s="111" t="s">
        <v>47</v>
      </c>
    </row>
    <row r="5" spans="1:14" ht="13.5" customHeight="1" x14ac:dyDescent="0.2">
      <c r="A5" s="107"/>
      <c r="B5" s="108"/>
      <c r="C5" s="109"/>
      <c r="D5" s="198">
        <v>29</v>
      </c>
      <c r="E5" s="101">
        <v>40011</v>
      </c>
      <c r="F5" s="116">
        <v>2340196191</v>
      </c>
      <c r="G5" s="112">
        <f>F5/E5</f>
        <v>58488.820349403912</v>
      </c>
    </row>
    <row r="6" spans="1:14" ht="13.5" customHeight="1" x14ac:dyDescent="0.2">
      <c r="A6" s="107"/>
      <c r="B6" s="108"/>
      <c r="C6" s="109"/>
      <c r="D6" s="198">
        <v>30</v>
      </c>
      <c r="E6" s="101">
        <v>41230</v>
      </c>
      <c r="F6" s="116">
        <v>2463703508</v>
      </c>
      <c r="G6" s="113">
        <f>F6/E6</f>
        <v>59755.117826825124</v>
      </c>
    </row>
    <row r="7" spans="1:14" ht="13.5" customHeight="1" x14ac:dyDescent="0.2">
      <c r="A7" s="107"/>
      <c r="B7" s="108"/>
      <c r="C7" s="109"/>
      <c r="D7" s="198" t="s">
        <v>90</v>
      </c>
      <c r="E7" s="101">
        <v>41459</v>
      </c>
      <c r="F7" s="116">
        <v>2435119374</v>
      </c>
      <c r="G7" s="113">
        <f>F7/E7</f>
        <v>58735.603222460748</v>
      </c>
    </row>
    <row r="8" spans="1:14" ht="13.5" customHeight="1" x14ac:dyDescent="0.2">
      <c r="A8" s="107"/>
      <c r="B8" s="108"/>
      <c r="C8" s="109"/>
      <c r="D8" s="228">
        <v>2</v>
      </c>
      <c r="E8" s="101">
        <v>40822</v>
      </c>
      <c r="F8" s="116">
        <v>2337933148</v>
      </c>
      <c r="G8" s="113">
        <f>F8/E8</f>
        <v>57271.401401205236</v>
      </c>
    </row>
    <row r="9" spans="1:14" ht="13.5" customHeight="1" thickBot="1" x14ac:dyDescent="0.25">
      <c r="A9" s="107"/>
      <c r="B9" s="108"/>
      <c r="C9" s="109"/>
      <c r="D9" s="227">
        <v>3</v>
      </c>
      <c r="E9" s="225">
        <v>43427</v>
      </c>
      <c r="F9" s="226">
        <v>2454714482</v>
      </c>
      <c r="G9" s="114">
        <f>F9/E9</f>
        <v>56525.076150781773</v>
      </c>
      <c r="N9" s="229"/>
    </row>
    <row r="10" spans="1:14" ht="20.25" customHeight="1" thickBot="1" x14ac:dyDescent="0.25">
      <c r="C10" s="1" t="s">
        <v>16</v>
      </c>
    </row>
    <row r="11" spans="1:14" ht="25.5" thickBot="1" x14ac:dyDescent="0.25">
      <c r="D11" s="110" t="s">
        <v>0</v>
      </c>
      <c r="E11" s="100" t="s">
        <v>48</v>
      </c>
      <c r="F11" s="178" t="s">
        <v>49</v>
      </c>
      <c r="G11" s="111" t="s">
        <v>47</v>
      </c>
    </row>
    <row r="12" spans="1:14" ht="13.5" customHeight="1" x14ac:dyDescent="0.2">
      <c r="D12" s="198">
        <v>29</v>
      </c>
      <c r="E12" s="101">
        <v>303</v>
      </c>
      <c r="F12" s="116">
        <v>39887839</v>
      </c>
      <c r="G12" s="115">
        <f>F12/E12</f>
        <v>131643.03300330034</v>
      </c>
    </row>
    <row r="13" spans="1:14" ht="13.5" customHeight="1" x14ac:dyDescent="0.2">
      <c r="D13" s="198">
        <v>30</v>
      </c>
      <c r="E13" s="101">
        <v>146</v>
      </c>
      <c r="F13" s="116">
        <v>14452232</v>
      </c>
      <c r="G13" s="113">
        <f>F13/E13</f>
        <v>98987.890410958906</v>
      </c>
    </row>
    <row r="14" spans="1:14" ht="13.5" customHeight="1" x14ac:dyDescent="0.2">
      <c r="D14" s="198" t="s">
        <v>90</v>
      </c>
      <c r="E14" s="101">
        <v>46</v>
      </c>
      <c r="F14" s="116">
        <v>2470587</v>
      </c>
      <c r="G14" s="113">
        <f>F14/E14</f>
        <v>53708.413043478264</v>
      </c>
    </row>
    <row r="15" spans="1:14" ht="13.5" customHeight="1" x14ac:dyDescent="0.2">
      <c r="D15" s="198">
        <v>2</v>
      </c>
      <c r="E15" s="101">
        <v>2</v>
      </c>
      <c r="F15" s="116">
        <v>402228</v>
      </c>
      <c r="G15" s="113">
        <f>F15/E15</f>
        <v>201114</v>
      </c>
    </row>
    <row r="16" spans="1:14" ht="13.5" customHeight="1" thickBot="1" x14ac:dyDescent="0.25">
      <c r="D16" s="227">
        <v>3</v>
      </c>
      <c r="E16" s="225">
        <v>0</v>
      </c>
      <c r="F16" s="226">
        <v>0</v>
      </c>
      <c r="G16" s="230" t="str">
        <f>IFERROR(F16/E16,"-")</f>
        <v>-</v>
      </c>
    </row>
    <row r="17" spans="1:7" ht="20.25" customHeight="1" thickBot="1" x14ac:dyDescent="0.25">
      <c r="C17" s="1" t="s">
        <v>17</v>
      </c>
    </row>
    <row r="18" spans="1:7" ht="25.5" thickBot="1" x14ac:dyDescent="0.25">
      <c r="D18" s="110" t="s">
        <v>0</v>
      </c>
      <c r="E18" s="100" t="s">
        <v>48</v>
      </c>
      <c r="F18" s="178" t="s">
        <v>49</v>
      </c>
      <c r="G18" s="111" t="s">
        <v>47</v>
      </c>
    </row>
    <row r="19" spans="1:7" ht="13.5" customHeight="1" x14ac:dyDescent="0.2">
      <c r="D19" s="97">
        <f>D5</f>
        <v>29</v>
      </c>
      <c r="E19" s="102">
        <f t="shared" ref="E19:F23" si="0">E5+E12</f>
        <v>40314</v>
      </c>
      <c r="F19" s="95">
        <f t="shared" si="0"/>
        <v>2380084030</v>
      </c>
      <c r="G19" s="115">
        <f>F19/E19</f>
        <v>59038.647368159945</v>
      </c>
    </row>
    <row r="20" spans="1:7" ht="13.5" customHeight="1" x14ac:dyDescent="0.2">
      <c r="D20" s="98">
        <f t="shared" ref="D20:D23" si="1">D6</f>
        <v>30</v>
      </c>
      <c r="E20" s="103">
        <f t="shared" si="0"/>
        <v>41376</v>
      </c>
      <c r="F20" s="96">
        <f t="shared" si="0"/>
        <v>2478155740</v>
      </c>
      <c r="G20" s="113">
        <f>F20/E20</f>
        <v>59893.555201082752</v>
      </c>
    </row>
    <row r="21" spans="1:7" ht="13.5" customHeight="1" x14ac:dyDescent="0.2">
      <c r="D21" s="98" t="str">
        <f t="shared" si="1"/>
        <v>R1</v>
      </c>
      <c r="E21" s="103">
        <f t="shared" si="0"/>
        <v>41505</v>
      </c>
      <c r="F21" s="96">
        <f t="shared" si="0"/>
        <v>2437589961</v>
      </c>
      <c r="G21" s="113">
        <f>F21/E21</f>
        <v>58730.031586555837</v>
      </c>
    </row>
    <row r="22" spans="1:7" ht="13.5" customHeight="1" x14ac:dyDescent="0.2">
      <c r="D22" s="98">
        <f t="shared" si="1"/>
        <v>2</v>
      </c>
      <c r="E22" s="103">
        <f t="shared" si="0"/>
        <v>40824</v>
      </c>
      <c r="F22" s="96">
        <f t="shared" si="0"/>
        <v>2338335376</v>
      </c>
      <c r="G22" s="113">
        <f>F22/E22</f>
        <v>57278.448363707626</v>
      </c>
    </row>
    <row r="23" spans="1:7" ht="13.5" customHeight="1" thickBot="1" x14ac:dyDescent="0.25">
      <c r="D23" s="99">
        <f t="shared" si="1"/>
        <v>3</v>
      </c>
      <c r="E23" s="104">
        <f t="shared" si="0"/>
        <v>43427</v>
      </c>
      <c r="F23" s="117">
        <f t="shared" si="0"/>
        <v>2454714482</v>
      </c>
      <c r="G23" s="114">
        <f>F23/E23</f>
        <v>56525.076150781773</v>
      </c>
    </row>
    <row r="24" spans="1:7" ht="13.5" customHeight="1" x14ac:dyDescent="0.2">
      <c r="D24" s="105"/>
      <c r="E24" s="124"/>
      <c r="F24" s="124"/>
      <c r="G24" s="124"/>
    </row>
    <row r="25" spans="1:7" ht="12" x14ac:dyDescent="0.2">
      <c r="C25" s="2" t="s">
        <v>31</v>
      </c>
    </row>
    <row r="26" spans="1:7" ht="12" x14ac:dyDescent="0.2"/>
    <row r="27" spans="1:7" ht="12" x14ac:dyDescent="0.2"/>
    <row r="28" spans="1:7" s="1" customFormat="1" ht="20.25" customHeight="1" x14ac:dyDescent="0.2">
      <c r="A28" s="1" t="s">
        <v>52</v>
      </c>
    </row>
    <row r="29" spans="1:7" s="1" customFormat="1" ht="20.25" customHeight="1" thickBot="1" x14ac:dyDescent="0.25">
      <c r="C29" s="1" t="s">
        <v>20</v>
      </c>
    </row>
    <row r="30" spans="1:7" s="5" customFormat="1" ht="25.5" thickBot="1" x14ac:dyDescent="0.25">
      <c r="A30" s="105"/>
      <c r="B30" s="105"/>
      <c r="C30" s="106"/>
      <c r="D30" s="110" t="s">
        <v>0</v>
      </c>
      <c r="E30" s="100" t="s">
        <v>48</v>
      </c>
      <c r="F30" s="178" t="s">
        <v>49</v>
      </c>
      <c r="G30" s="111" t="s">
        <v>47</v>
      </c>
    </row>
    <row r="31" spans="1:7" ht="13.5" customHeight="1" x14ac:dyDescent="0.2">
      <c r="A31" s="107"/>
      <c r="B31" s="108"/>
      <c r="C31" s="109"/>
      <c r="D31" s="198">
        <v>29</v>
      </c>
      <c r="E31" s="101">
        <v>231</v>
      </c>
      <c r="F31" s="116">
        <v>96668000</v>
      </c>
      <c r="G31" s="112">
        <f>F31/E31</f>
        <v>418476.19047619047</v>
      </c>
    </row>
    <row r="32" spans="1:7" ht="13.5" customHeight="1" x14ac:dyDescent="0.2">
      <c r="A32" s="107"/>
      <c r="B32" s="108"/>
      <c r="C32" s="109"/>
      <c r="D32" s="198">
        <v>30</v>
      </c>
      <c r="E32" s="101">
        <v>180</v>
      </c>
      <c r="F32" s="116">
        <v>75392000</v>
      </c>
      <c r="G32" s="113">
        <f>F32/E32</f>
        <v>418844.44444444444</v>
      </c>
    </row>
    <row r="33" spans="1:7" ht="13.5" customHeight="1" x14ac:dyDescent="0.2">
      <c r="A33" s="107"/>
      <c r="B33" s="108"/>
      <c r="C33" s="109"/>
      <c r="D33" s="198" t="s">
        <v>90</v>
      </c>
      <c r="E33" s="101">
        <v>185</v>
      </c>
      <c r="F33" s="116">
        <v>77540000</v>
      </c>
      <c r="G33" s="113">
        <f>F33/E33</f>
        <v>419135.13513513515</v>
      </c>
    </row>
    <row r="34" spans="1:7" ht="13.5" customHeight="1" x14ac:dyDescent="0.2">
      <c r="A34" s="107"/>
      <c r="B34" s="108"/>
      <c r="C34" s="109"/>
      <c r="D34" s="198">
        <v>2</v>
      </c>
      <c r="E34" s="101">
        <v>159</v>
      </c>
      <c r="F34" s="116">
        <v>66700000</v>
      </c>
      <c r="G34" s="113">
        <f>F34/E34</f>
        <v>419496.85534591193</v>
      </c>
    </row>
    <row r="35" spans="1:7" ht="13.5" customHeight="1" thickBot="1" x14ac:dyDescent="0.25">
      <c r="A35" s="107"/>
      <c r="B35" s="108"/>
      <c r="C35" s="109"/>
      <c r="D35" s="227">
        <v>3</v>
      </c>
      <c r="E35" s="225">
        <v>144</v>
      </c>
      <c r="F35" s="226">
        <v>60432000</v>
      </c>
      <c r="G35" s="114">
        <f>F35/E35</f>
        <v>419666.66666666669</v>
      </c>
    </row>
    <row r="36" spans="1:7" ht="12" x14ac:dyDescent="0.2"/>
    <row r="37" spans="1:7" ht="12" x14ac:dyDescent="0.2"/>
    <row r="38" spans="1:7" ht="20.25" customHeight="1" thickBot="1" x14ac:dyDescent="0.25">
      <c r="C38" s="1" t="s">
        <v>21</v>
      </c>
    </row>
    <row r="39" spans="1:7" ht="25.5" thickBot="1" x14ac:dyDescent="0.25">
      <c r="D39" s="110" t="s">
        <v>0</v>
      </c>
      <c r="E39" s="100" t="s">
        <v>48</v>
      </c>
      <c r="F39" s="178" t="s">
        <v>49</v>
      </c>
      <c r="G39" s="111" t="s">
        <v>47</v>
      </c>
    </row>
    <row r="40" spans="1:7" ht="13.5" customHeight="1" x14ac:dyDescent="0.2">
      <c r="D40" s="198">
        <v>29</v>
      </c>
      <c r="E40" s="101">
        <v>370</v>
      </c>
      <c r="F40" s="116">
        <v>18500000</v>
      </c>
      <c r="G40" s="115">
        <f>F40/E40</f>
        <v>50000</v>
      </c>
    </row>
    <row r="41" spans="1:7" ht="13.5" customHeight="1" x14ac:dyDescent="0.2">
      <c r="D41" s="198">
        <v>30</v>
      </c>
      <c r="E41" s="101">
        <v>414</v>
      </c>
      <c r="F41" s="116">
        <v>20700000</v>
      </c>
      <c r="G41" s="113">
        <f>F41/E41</f>
        <v>50000</v>
      </c>
    </row>
    <row r="42" spans="1:7" ht="13.5" customHeight="1" x14ac:dyDescent="0.2">
      <c r="D42" s="198" t="s">
        <v>90</v>
      </c>
      <c r="E42" s="101">
        <v>371</v>
      </c>
      <c r="F42" s="116">
        <v>18550000</v>
      </c>
      <c r="G42" s="113">
        <f>F42/E42</f>
        <v>50000</v>
      </c>
    </row>
    <row r="43" spans="1:7" ht="13.5" customHeight="1" x14ac:dyDescent="0.2">
      <c r="D43" s="198">
        <v>2</v>
      </c>
      <c r="E43" s="101">
        <v>386</v>
      </c>
      <c r="F43" s="116">
        <v>19300000</v>
      </c>
      <c r="G43" s="113">
        <f>F43/E43</f>
        <v>50000</v>
      </c>
    </row>
    <row r="44" spans="1:7" ht="13.5" customHeight="1" thickBot="1" x14ac:dyDescent="0.25">
      <c r="D44" s="227">
        <v>3</v>
      </c>
      <c r="E44" s="225">
        <v>389</v>
      </c>
      <c r="F44" s="226">
        <v>19450000</v>
      </c>
      <c r="G44" s="114">
        <f>F44/E44</f>
        <v>50000</v>
      </c>
    </row>
    <row r="45" spans="1:7" ht="12" x14ac:dyDescent="0.2"/>
    <row r="46" spans="1:7" ht="12" x14ac:dyDescent="0.2">
      <c r="C46" s="2" t="s">
        <v>30</v>
      </c>
    </row>
  </sheetData>
  <phoneticPr fontId="2"/>
  <printOptions horizontalCentered="1"/>
  <pageMargins left="0.59055118110236227" right="0.59055118110236227" top="0.59055118110236227" bottom="0.31" header="0" footer="0"/>
  <pageSetup paperSize="9" firstPageNumber="25" orientation="portrait" useFirstPageNumber="1" r:id="rId1"/>
  <headerFooter alignWithMargins="0">
    <oddFooter>&amp;C&amp;"ＭＳ 明朝,標準"&amp;12－ &amp;P －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04(03実績)6(1)1</vt:lpstr>
      <vt:lpstr>04(03実績)6(1)2</vt:lpstr>
      <vt:lpstr>04(03実績)6(1)3</vt:lpstr>
      <vt:lpstr>04(03実績)6(1)4</vt:lpstr>
      <vt:lpstr>04(03実績)6(1)5</vt:lpstr>
      <vt:lpstr>04(03実績)6(1)6</vt:lpstr>
      <vt:lpstr>04(03実績)6(2)</vt:lpstr>
      <vt:lpstr>'04(03実績)6(1)1'!Print_Area</vt:lpstr>
      <vt:lpstr>'04(03実績)6(1)2'!Print_Area</vt:lpstr>
      <vt:lpstr>'04(03実績)6(1)3'!Print_Area</vt:lpstr>
      <vt:lpstr>'04(03実績)6(1)4'!Print_Area</vt:lpstr>
      <vt:lpstr>'04(03実績)6(1)5'!Print_Area</vt:lpstr>
      <vt:lpstr>'04(03実績)6(1)6'!Print_Area</vt:lpstr>
      <vt:lpstr>'04(03実績)6(2)'!Print_Area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2020-08-12T01:27:41Z</cp:lastPrinted>
  <dcterms:created xsi:type="dcterms:W3CDTF">2013-09-05T08:03:42Z</dcterms:created>
  <dcterms:modified xsi:type="dcterms:W3CDTF">2024-01-09T06:00:28Z</dcterms:modified>
</cp:coreProperties>
</file>