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drawings/drawing68.xml" ContentType="application/vnd.openxmlformats-officedocument.drawingml.chartshapes+xml"/>
  <Override PartName="/xl/drawings/drawing69.xml" ContentType="application/vnd.openxmlformats-officedocument.drawing+xml"/>
  <Override PartName="/xl/charts/chart35.xml" ContentType="application/vnd.openxmlformats-officedocument.drawingml.chart+xml"/>
  <Override PartName="/xl/drawings/drawing70.xml" ContentType="application/vnd.openxmlformats-officedocument.drawingml.chartshapes+xml"/>
  <Override PartName="/xl/drawings/drawing71.xml" ContentType="application/vnd.openxmlformats-officedocument.drawing+xml"/>
  <Override PartName="/xl/charts/chart36.xml" ContentType="application/vnd.openxmlformats-officedocument.drawingml.chart+xml"/>
  <Override PartName="/xl/drawings/drawing7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285" windowWidth="4920" windowHeight="3375" tabRatio="803" firstSheet="24" activeTab="35"/>
  </bookViews>
  <sheets>
    <sheet name="市町村一覧" sheetId="11" r:id="rId1"/>
    <sheet name="H12市町村" sheetId="9" r:id="rId2"/>
    <sheet name="H17市町村" sheetId="10" r:id="rId3"/>
    <sheet name="国調" sheetId="8" r:id="rId4"/>
    <sheet name="将来" sheetId="15" r:id="rId5"/>
    <sheet name="北勢地域" sheetId="45" r:id="rId6"/>
    <sheet name="中勢地域" sheetId="46" r:id="rId7"/>
    <sheet name="南勢志摩地域" sheetId="47" r:id="rId8"/>
    <sheet name="伊賀地域" sheetId="48" r:id="rId9"/>
    <sheet name="東紀州地域" sheetId="49" r:id="rId10"/>
    <sheet name="南部地域" sheetId="50" r:id="rId11"/>
    <sheet name="北中部地域" sheetId="51" r:id="rId12"/>
    <sheet name="津市" sheetId="13" r:id="rId13"/>
    <sheet name="四日市市" sheetId="17" r:id="rId14"/>
    <sheet name="伊勢市" sheetId="18" r:id="rId15"/>
    <sheet name="松阪市" sheetId="19" r:id="rId16"/>
    <sheet name="桑名市" sheetId="20" r:id="rId17"/>
    <sheet name="鈴鹿市" sheetId="21" r:id="rId18"/>
    <sheet name="名張市" sheetId="22" r:id="rId19"/>
    <sheet name="尾鷲市" sheetId="23" r:id="rId20"/>
    <sheet name="亀山市" sheetId="24" r:id="rId21"/>
    <sheet name="鳥羽市" sheetId="25" r:id="rId22"/>
    <sheet name="熊野市" sheetId="26" r:id="rId23"/>
    <sheet name="いなべ市" sheetId="27" r:id="rId24"/>
    <sheet name="志摩市" sheetId="28" r:id="rId25"/>
    <sheet name="伊賀市" sheetId="29" r:id="rId26"/>
    <sheet name="木曽岬町" sheetId="30" r:id="rId27"/>
    <sheet name="東員町" sheetId="31" r:id="rId28"/>
    <sheet name="菰野町" sheetId="32" r:id="rId29"/>
    <sheet name="朝日町" sheetId="33" r:id="rId30"/>
    <sheet name="川越町" sheetId="34" r:id="rId31"/>
    <sheet name="多気町" sheetId="35" r:id="rId32"/>
    <sheet name="明和町" sheetId="36" r:id="rId33"/>
    <sheet name="大台町" sheetId="37" r:id="rId34"/>
    <sheet name="玉城町" sheetId="38" r:id="rId35"/>
    <sheet name="度会町" sheetId="39" r:id="rId36"/>
    <sheet name="大紀町" sheetId="40" r:id="rId37"/>
    <sheet name="南伊勢町" sheetId="41" r:id="rId38"/>
    <sheet name="紀北町" sheetId="42" r:id="rId39"/>
    <sheet name="御浜町" sheetId="43" r:id="rId40"/>
    <sheet name="紀宝町" sheetId="44" r:id="rId41"/>
  </sheets>
  <definedNames>
    <definedName name="_xlnm._FilterDatabase" localSheetId="1" hidden="1">H12市町村!$A$2:$B$2</definedName>
    <definedName name="_xlnm._FilterDatabase" localSheetId="2" hidden="1">H17市町村!$A$2:$C$48</definedName>
    <definedName name="_xlnm._FilterDatabase" localSheetId="0" hidden="1">市町村一覧!$A$2:$N$35</definedName>
  </definedNames>
  <calcPr calcId="145621"/>
</workbook>
</file>

<file path=xl/calcChain.xml><?xml version="1.0" encoding="utf-8"?>
<calcChain xmlns="http://schemas.openxmlformats.org/spreadsheetml/2006/main">
  <c r="D1" i="51" l="1"/>
  <c r="D1" i="50"/>
  <c r="D1" i="49"/>
  <c r="D1" i="48"/>
  <c r="D1" i="47"/>
  <c r="D1" i="46"/>
  <c r="D1" i="45"/>
  <c r="AF40" i="15"/>
  <c r="AE40" i="15"/>
  <c r="AD40" i="15"/>
  <c r="AC40" i="15"/>
  <c r="AB40" i="15"/>
  <c r="AA40" i="15"/>
  <c r="Z40" i="15"/>
  <c r="Y40" i="15"/>
  <c r="X40" i="15"/>
  <c r="W40" i="15"/>
  <c r="V40" i="15"/>
  <c r="U40" i="15"/>
  <c r="T40" i="15"/>
  <c r="S40" i="15"/>
  <c r="R40" i="15"/>
  <c r="Q40" i="15"/>
  <c r="P40" i="15"/>
  <c r="O40" i="15"/>
  <c r="N40" i="15"/>
  <c r="M40" i="15"/>
  <c r="L40" i="15"/>
  <c r="K40" i="15"/>
  <c r="J40" i="15"/>
  <c r="I40" i="15"/>
  <c r="H40" i="15"/>
  <c r="G40" i="15"/>
  <c r="F40" i="15"/>
  <c r="E40" i="15"/>
  <c r="AF39" i="15"/>
  <c r="AE39" i="15"/>
  <c r="AD39" i="15"/>
  <c r="AC39" i="15"/>
  <c r="AB39" i="15"/>
  <c r="AA39" i="15"/>
  <c r="Z39" i="15"/>
  <c r="Y39" i="15"/>
  <c r="X39" i="15"/>
  <c r="W39" i="15"/>
  <c r="V39" i="15"/>
  <c r="U39" i="15"/>
  <c r="T39" i="15"/>
  <c r="S39" i="15"/>
  <c r="R39" i="15"/>
  <c r="Q39" i="15"/>
  <c r="P39" i="15"/>
  <c r="O39" i="15"/>
  <c r="N39" i="15"/>
  <c r="M39" i="15"/>
  <c r="L39" i="15"/>
  <c r="K39" i="15"/>
  <c r="J39" i="15"/>
  <c r="I39" i="15"/>
  <c r="H39" i="15"/>
  <c r="G39" i="15"/>
  <c r="F39" i="15"/>
  <c r="E39" i="15"/>
  <c r="AF38" i="15"/>
  <c r="AE38" i="15"/>
  <c r="AD38" i="15"/>
  <c r="AC38" i="15"/>
  <c r="AB38" i="15"/>
  <c r="AA38" i="15"/>
  <c r="Z38" i="15"/>
  <c r="Y38" i="15"/>
  <c r="X38" i="15"/>
  <c r="W38" i="15"/>
  <c r="V38" i="15"/>
  <c r="U38" i="15"/>
  <c r="T38" i="15"/>
  <c r="S38" i="15"/>
  <c r="R38" i="15"/>
  <c r="Q38" i="15"/>
  <c r="P38" i="15"/>
  <c r="O38" i="15"/>
  <c r="N38" i="15"/>
  <c r="M38" i="15"/>
  <c r="L38" i="15"/>
  <c r="K38" i="15"/>
  <c r="J38" i="15"/>
  <c r="I38" i="15"/>
  <c r="H38" i="15"/>
  <c r="G38" i="15"/>
  <c r="F38" i="15"/>
  <c r="E38" i="15"/>
  <c r="AF37" i="15"/>
  <c r="AE37" i="15"/>
  <c r="AD37" i="15"/>
  <c r="AC37" i="15"/>
  <c r="AB37" i="15"/>
  <c r="AA37" i="15"/>
  <c r="Z37" i="15"/>
  <c r="Y37" i="15"/>
  <c r="X37" i="15"/>
  <c r="W37" i="15"/>
  <c r="V37" i="15"/>
  <c r="U37" i="15"/>
  <c r="T37" i="15"/>
  <c r="S37" i="15"/>
  <c r="R37" i="15"/>
  <c r="Q37" i="15"/>
  <c r="P37" i="15"/>
  <c r="O37" i="15"/>
  <c r="N37" i="15"/>
  <c r="M37" i="15"/>
  <c r="L37" i="15"/>
  <c r="K37" i="15"/>
  <c r="J37" i="15"/>
  <c r="I37" i="15"/>
  <c r="H37" i="15"/>
  <c r="G37" i="15"/>
  <c r="F37" i="15"/>
  <c r="E37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Q3" i="11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5" i="8"/>
  <c r="D16" i="46" l="1"/>
  <c r="D16" i="50"/>
  <c r="D16" i="47"/>
  <c r="D16" i="51"/>
  <c r="D16" i="48"/>
  <c r="E16" i="45"/>
  <c r="D16" i="49"/>
  <c r="AE38" i="8"/>
  <c r="AC38" i="8"/>
  <c r="AA38" i="8"/>
  <c r="Y38" i="8"/>
  <c r="W38" i="8"/>
  <c r="U38" i="8"/>
  <c r="S38" i="8"/>
  <c r="Q38" i="8"/>
  <c r="O38" i="8"/>
  <c r="M38" i="8"/>
  <c r="K38" i="8"/>
  <c r="I38" i="8"/>
  <c r="G38" i="8"/>
  <c r="E38" i="8"/>
  <c r="AE37" i="8"/>
  <c r="AC37" i="8"/>
  <c r="AA37" i="8"/>
  <c r="Y37" i="8"/>
  <c r="W37" i="8"/>
  <c r="U37" i="8"/>
  <c r="S37" i="8"/>
  <c r="Q37" i="8"/>
  <c r="O37" i="8"/>
  <c r="M37" i="8"/>
  <c r="K37" i="8"/>
  <c r="I37" i="8"/>
  <c r="G37" i="8"/>
  <c r="E37" i="8"/>
  <c r="AE36" i="8"/>
  <c r="AC36" i="8"/>
  <c r="AA36" i="8"/>
  <c r="Y36" i="8"/>
  <c r="W36" i="8"/>
  <c r="U36" i="8"/>
  <c r="S36" i="8"/>
  <c r="Q36" i="8"/>
  <c r="O36" i="8"/>
  <c r="M36" i="8"/>
  <c r="K36" i="8"/>
  <c r="I36" i="8"/>
  <c r="G36" i="8"/>
  <c r="E36" i="8"/>
  <c r="AE35" i="8"/>
  <c r="AC35" i="8"/>
  <c r="AA35" i="8"/>
  <c r="Y35" i="8"/>
  <c r="W35" i="8"/>
  <c r="U35" i="8"/>
  <c r="S35" i="8"/>
  <c r="Q35" i="8"/>
  <c r="O35" i="8"/>
  <c r="M35" i="8"/>
  <c r="K35" i="8"/>
  <c r="I35" i="8"/>
  <c r="G35" i="8"/>
  <c r="E35" i="8"/>
  <c r="AE34" i="8"/>
  <c r="AF38" i="8"/>
  <c r="AD38" i="8"/>
  <c r="AB38" i="8"/>
  <c r="Z38" i="8"/>
  <c r="X38" i="8"/>
  <c r="V38" i="8"/>
  <c r="T38" i="8"/>
  <c r="R38" i="8"/>
  <c r="P38" i="8"/>
  <c r="N38" i="8"/>
  <c r="L38" i="8"/>
  <c r="J38" i="8"/>
  <c r="H38" i="8"/>
  <c r="F38" i="8"/>
  <c r="AF37" i="8"/>
  <c r="AD37" i="8"/>
  <c r="AB37" i="8"/>
  <c r="Z37" i="8"/>
  <c r="X37" i="8"/>
  <c r="V37" i="8"/>
  <c r="T37" i="8"/>
  <c r="R37" i="8"/>
  <c r="P37" i="8"/>
  <c r="N37" i="8"/>
  <c r="L37" i="8"/>
  <c r="J37" i="8"/>
  <c r="H37" i="8"/>
  <c r="F37" i="8"/>
  <c r="AF36" i="8"/>
  <c r="AD36" i="8"/>
  <c r="AB36" i="8"/>
  <c r="Z36" i="8"/>
  <c r="X36" i="8"/>
  <c r="V36" i="8"/>
  <c r="T36" i="8"/>
  <c r="R36" i="8"/>
  <c r="P36" i="8"/>
  <c r="N36" i="8"/>
  <c r="L36" i="8"/>
  <c r="J36" i="8"/>
  <c r="H36" i="8"/>
  <c r="F36" i="8"/>
  <c r="AF35" i="8"/>
  <c r="AD35" i="8"/>
  <c r="AB35" i="8"/>
  <c r="Z35" i="8"/>
  <c r="X35" i="8"/>
  <c r="V35" i="8"/>
  <c r="T35" i="8"/>
  <c r="R35" i="8"/>
  <c r="P35" i="8"/>
  <c r="N35" i="8"/>
  <c r="L35" i="8"/>
  <c r="F34" i="8"/>
  <c r="H34" i="8"/>
  <c r="J34" i="8"/>
  <c r="L34" i="8"/>
  <c r="N34" i="8"/>
  <c r="P34" i="8"/>
  <c r="R34" i="8"/>
  <c r="T34" i="8"/>
  <c r="V34" i="8"/>
  <c r="X34" i="8"/>
  <c r="Z34" i="8"/>
  <c r="AB34" i="8"/>
  <c r="AD34" i="8"/>
  <c r="F35" i="8"/>
  <c r="J35" i="8"/>
  <c r="AE40" i="8"/>
  <c r="AC40" i="8"/>
  <c r="AA40" i="8"/>
  <c r="Y40" i="8"/>
  <c r="W40" i="8"/>
  <c r="U40" i="8"/>
  <c r="S40" i="8"/>
  <c r="Q40" i="8"/>
  <c r="O40" i="8"/>
  <c r="M40" i="8"/>
  <c r="K40" i="8"/>
  <c r="I40" i="8"/>
  <c r="G40" i="8"/>
  <c r="AF39" i="8"/>
  <c r="AD39" i="8"/>
  <c r="AB39" i="8"/>
  <c r="Z39" i="8"/>
  <c r="X39" i="8"/>
  <c r="V39" i="8"/>
  <c r="T39" i="8"/>
  <c r="R39" i="8"/>
  <c r="P39" i="8"/>
  <c r="N39" i="8"/>
  <c r="L39" i="8"/>
  <c r="J39" i="8"/>
  <c r="H39" i="8"/>
  <c r="F39" i="8"/>
  <c r="E39" i="8"/>
  <c r="AF40" i="8"/>
  <c r="AD40" i="8"/>
  <c r="AB40" i="8"/>
  <c r="Z40" i="8"/>
  <c r="X40" i="8"/>
  <c r="V40" i="8"/>
  <c r="T40" i="8"/>
  <c r="R40" i="8"/>
  <c r="P40" i="8"/>
  <c r="N40" i="8"/>
  <c r="L40" i="8"/>
  <c r="J40" i="8"/>
  <c r="H40" i="8"/>
  <c r="F40" i="8"/>
  <c r="AE39" i="8"/>
  <c r="AC39" i="8"/>
  <c r="AA39" i="8"/>
  <c r="Y39" i="8"/>
  <c r="W39" i="8"/>
  <c r="U39" i="8"/>
  <c r="S39" i="8"/>
  <c r="Q39" i="8"/>
  <c r="O39" i="8"/>
  <c r="M39" i="8"/>
  <c r="K39" i="8"/>
  <c r="I39" i="8"/>
  <c r="G39" i="8"/>
  <c r="E40" i="8"/>
  <c r="E34" i="8"/>
  <c r="G34" i="8"/>
  <c r="I34" i="8"/>
  <c r="K34" i="8"/>
  <c r="M34" i="8"/>
  <c r="O34" i="8"/>
  <c r="Q34" i="8"/>
  <c r="S34" i="8"/>
  <c r="U34" i="8"/>
  <c r="W34" i="8"/>
  <c r="Y34" i="8"/>
  <c r="AA34" i="8"/>
  <c r="AC34" i="8"/>
  <c r="AF34" i="8"/>
  <c r="H35" i="8"/>
  <c r="F1" i="51"/>
  <c r="C4" i="51"/>
  <c r="E4" i="51"/>
  <c r="B5" i="51"/>
  <c r="D5" i="51"/>
  <c r="C6" i="51"/>
  <c r="E6" i="51"/>
  <c r="B7" i="51"/>
  <c r="D7" i="51"/>
  <c r="C8" i="51"/>
  <c r="E8" i="51"/>
  <c r="B9" i="51"/>
  <c r="D9" i="51"/>
  <c r="C10" i="51"/>
  <c r="E10" i="51"/>
  <c r="D11" i="51"/>
  <c r="C12" i="51"/>
  <c r="E12" i="51"/>
  <c r="D13" i="51"/>
  <c r="C14" i="51"/>
  <c r="E14" i="51"/>
  <c r="D15" i="51"/>
  <c r="C16" i="51"/>
  <c r="E16" i="51"/>
  <c r="B4" i="51"/>
  <c r="D4" i="51"/>
  <c r="C5" i="51"/>
  <c r="E5" i="51"/>
  <c r="B6" i="51"/>
  <c r="D6" i="51"/>
  <c r="C7" i="51"/>
  <c r="E7" i="51"/>
  <c r="B8" i="51"/>
  <c r="D8" i="51"/>
  <c r="C9" i="51"/>
  <c r="E9" i="51"/>
  <c r="B10" i="51"/>
  <c r="D10" i="51"/>
  <c r="C11" i="51"/>
  <c r="E11" i="51"/>
  <c r="D12" i="51"/>
  <c r="C13" i="51"/>
  <c r="E13" i="51"/>
  <c r="D14" i="51"/>
  <c r="C15" i="51"/>
  <c r="E15" i="51"/>
  <c r="B4" i="50"/>
  <c r="D4" i="50"/>
  <c r="E5" i="50"/>
  <c r="D6" i="50"/>
  <c r="E7" i="50"/>
  <c r="B8" i="50"/>
  <c r="E9" i="50"/>
  <c r="F1" i="50"/>
  <c r="C4" i="50"/>
  <c r="E4" i="50"/>
  <c r="B5" i="50"/>
  <c r="D5" i="50"/>
  <c r="C6" i="50"/>
  <c r="E6" i="50"/>
  <c r="B7" i="50"/>
  <c r="D7" i="50"/>
  <c r="C8" i="50"/>
  <c r="E8" i="50"/>
  <c r="B9" i="50"/>
  <c r="D9" i="50"/>
  <c r="C10" i="50"/>
  <c r="E10" i="50"/>
  <c r="D11" i="50"/>
  <c r="C12" i="50"/>
  <c r="E12" i="50"/>
  <c r="D13" i="50"/>
  <c r="C14" i="50"/>
  <c r="E14" i="50"/>
  <c r="D15" i="50"/>
  <c r="C16" i="50"/>
  <c r="E16" i="50"/>
  <c r="C5" i="50"/>
  <c r="B6" i="50"/>
  <c r="C7" i="50"/>
  <c r="D8" i="50"/>
  <c r="C9" i="50"/>
  <c r="B10" i="50"/>
  <c r="D10" i="50"/>
  <c r="C11" i="50"/>
  <c r="E11" i="50"/>
  <c r="D12" i="50"/>
  <c r="C13" i="50"/>
  <c r="E13" i="50"/>
  <c r="D14" i="50"/>
  <c r="C15" i="50"/>
  <c r="E15" i="50"/>
  <c r="F1" i="49"/>
  <c r="C4" i="49"/>
  <c r="E4" i="49"/>
  <c r="B5" i="49"/>
  <c r="D5" i="49"/>
  <c r="C6" i="49"/>
  <c r="E6" i="49"/>
  <c r="B7" i="49"/>
  <c r="D7" i="49"/>
  <c r="C8" i="49"/>
  <c r="E8" i="49"/>
  <c r="B9" i="49"/>
  <c r="D9" i="49"/>
  <c r="C10" i="49"/>
  <c r="E10" i="49"/>
  <c r="D11" i="49"/>
  <c r="C12" i="49"/>
  <c r="E12" i="49"/>
  <c r="D13" i="49"/>
  <c r="C14" i="49"/>
  <c r="E14" i="49"/>
  <c r="D15" i="49"/>
  <c r="C16" i="49"/>
  <c r="E16" i="49"/>
  <c r="B4" i="49"/>
  <c r="D4" i="49"/>
  <c r="C5" i="49"/>
  <c r="E5" i="49"/>
  <c r="B6" i="49"/>
  <c r="D6" i="49"/>
  <c r="C7" i="49"/>
  <c r="E7" i="49"/>
  <c r="B8" i="49"/>
  <c r="D8" i="49"/>
  <c r="C9" i="49"/>
  <c r="E9" i="49"/>
  <c r="B10" i="49"/>
  <c r="D10" i="49"/>
  <c r="C11" i="49"/>
  <c r="E11" i="49"/>
  <c r="D12" i="49"/>
  <c r="C13" i="49"/>
  <c r="E13" i="49"/>
  <c r="D14" i="49"/>
  <c r="C15" i="49"/>
  <c r="E15" i="49"/>
  <c r="F1" i="48"/>
  <c r="C4" i="48"/>
  <c r="E4" i="48"/>
  <c r="B5" i="48"/>
  <c r="D5" i="48"/>
  <c r="C6" i="48"/>
  <c r="E6" i="48"/>
  <c r="B7" i="48"/>
  <c r="D7" i="48"/>
  <c r="C8" i="48"/>
  <c r="E8" i="48"/>
  <c r="B9" i="48"/>
  <c r="D9" i="48"/>
  <c r="C10" i="48"/>
  <c r="E10" i="48"/>
  <c r="D11" i="48"/>
  <c r="C12" i="48"/>
  <c r="E12" i="48"/>
  <c r="D13" i="48"/>
  <c r="C14" i="48"/>
  <c r="E14" i="48"/>
  <c r="D15" i="48"/>
  <c r="C16" i="48"/>
  <c r="E16" i="48"/>
  <c r="B4" i="48"/>
  <c r="D4" i="48"/>
  <c r="C5" i="48"/>
  <c r="E5" i="48"/>
  <c r="B6" i="48"/>
  <c r="D6" i="48"/>
  <c r="C7" i="48"/>
  <c r="E7" i="48"/>
  <c r="B8" i="48"/>
  <c r="D8" i="48"/>
  <c r="C9" i="48"/>
  <c r="E9" i="48"/>
  <c r="B10" i="48"/>
  <c r="D10" i="48"/>
  <c r="C11" i="48"/>
  <c r="E11" i="48"/>
  <c r="D12" i="48"/>
  <c r="C13" i="48"/>
  <c r="E13" i="48"/>
  <c r="D14" i="48"/>
  <c r="C15" i="48"/>
  <c r="E15" i="48"/>
  <c r="F1" i="47"/>
  <c r="C4" i="47"/>
  <c r="E4" i="47"/>
  <c r="B5" i="47"/>
  <c r="D5" i="47"/>
  <c r="C6" i="47"/>
  <c r="E6" i="47"/>
  <c r="B7" i="47"/>
  <c r="D7" i="47"/>
  <c r="C8" i="47"/>
  <c r="E8" i="47"/>
  <c r="B9" i="47"/>
  <c r="D9" i="47"/>
  <c r="C10" i="47"/>
  <c r="E10" i="47"/>
  <c r="D11" i="47"/>
  <c r="C12" i="47"/>
  <c r="E12" i="47"/>
  <c r="D13" i="47"/>
  <c r="C14" i="47"/>
  <c r="E14" i="47"/>
  <c r="D15" i="47"/>
  <c r="C16" i="47"/>
  <c r="E16" i="47"/>
  <c r="B4" i="47"/>
  <c r="D4" i="47"/>
  <c r="C5" i="47"/>
  <c r="E5" i="47"/>
  <c r="B6" i="47"/>
  <c r="D6" i="47"/>
  <c r="C7" i="47"/>
  <c r="E7" i="47"/>
  <c r="B8" i="47"/>
  <c r="D8" i="47"/>
  <c r="C9" i="47"/>
  <c r="E9" i="47"/>
  <c r="B10" i="47"/>
  <c r="D10" i="47"/>
  <c r="C11" i="47"/>
  <c r="E11" i="47"/>
  <c r="D12" i="47"/>
  <c r="C13" i="47"/>
  <c r="E13" i="47"/>
  <c r="D14" i="47"/>
  <c r="C15" i="47"/>
  <c r="E15" i="47"/>
  <c r="F1" i="46"/>
  <c r="C4" i="46"/>
  <c r="E4" i="46"/>
  <c r="B5" i="46"/>
  <c r="D5" i="46"/>
  <c r="C6" i="46"/>
  <c r="E6" i="46"/>
  <c r="B7" i="46"/>
  <c r="D7" i="46"/>
  <c r="C8" i="46"/>
  <c r="E8" i="46"/>
  <c r="B9" i="46"/>
  <c r="D9" i="46"/>
  <c r="C10" i="46"/>
  <c r="E10" i="46"/>
  <c r="D11" i="46"/>
  <c r="C12" i="46"/>
  <c r="E12" i="46"/>
  <c r="D13" i="46"/>
  <c r="C14" i="46"/>
  <c r="E14" i="46"/>
  <c r="D15" i="46"/>
  <c r="C16" i="46"/>
  <c r="E16" i="46"/>
  <c r="B4" i="46"/>
  <c r="D4" i="46"/>
  <c r="C5" i="46"/>
  <c r="E5" i="46"/>
  <c r="B6" i="46"/>
  <c r="D6" i="46"/>
  <c r="C7" i="46"/>
  <c r="E7" i="46"/>
  <c r="B8" i="46"/>
  <c r="D8" i="46"/>
  <c r="C9" i="46"/>
  <c r="E9" i="46"/>
  <c r="B10" i="46"/>
  <c r="D10" i="46"/>
  <c r="C11" i="46"/>
  <c r="E11" i="46"/>
  <c r="D12" i="46"/>
  <c r="C13" i="46"/>
  <c r="E13" i="46"/>
  <c r="D14" i="46"/>
  <c r="C15" i="46"/>
  <c r="E15" i="46"/>
  <c r="B4" i="45"/>
  <c r="D4" i="45"/>
  <c r="B5" i="45"/>
  <c r="D5" i="45"/>
  <c r="B6" i="45"/>
  <c r="D6" i="45"/>
  <c r="B7" i="45"/>
  <c r="D7" i="45"/>
  <c r="B8" i="45"/>
  <c r="D8" i="45"/>
  <c r="B9" i="45"/>
  <c r="D9" i="45"/>
  <c r="B10" i="45"/>
  <c r="D10" i="45"/>
  <c r="C11" i="45"/>
  <c r="E11" i="45"/>
  <c r="D12" i="45"/>
  <c r="C13" i="45"/>
  <c r="E13" i="45"/>
  <c r="D14" i="45"/>
  <c r="C15" i="45"/>
  <c r="E15" i="45"/>
  <c r="D16" i="45"/>
  <c r="C4" i="45"/>
  <c r="E4" i="45"/>
  <c r="C5" i="45"/>
  <c r="E5" i="45"/>
  <c r="C6" i="45"/>
  <c r="E6" i="45"/>
  <c r="C7" i="45"/>
  <c r="E7" i="45"/>
  <c r="C8" i="45"/>
  <c r="E8" i="45"/>
  <c r="C9" i="45"/>
  <c r="E9" i="45"/>
  <c r="C10" i="45"/>
  <c r="E10" i="45"/>
  <c r="D11" i="45"/>
  <c r="C12" i="45"/>
  <c r="E12" i="45"/>
  <c r="D13" i="45"/>
  <c r="C14" i="45"/>
  <c r="E14" i="45"/>
  <c r="D15" i="45"/>
  <c r="C16" i="45"/>
  <c r="F1" i="45"/>
  <c r="L1" i="8"/>
  <c r="G12" i="48" l="1"/>
  <c r="G14" i="51"/>
  <c r="G8" i="51"/>
  <c r="G6" i="51"/>
  <c r="G4" i="51"/>
  <c r="G12" i="50"/>
  <c r="G8" i="50"/>
  <c r="G12" i="51"/>
  <c r="G10" i="51"/>
  <c r="F9" i="51"/>
  <c r="F7" i="51"/>
  <c r="F5" i="51"/>
  <c r="G4" i="49"/>
  <c r="G14" i="50"/>
  <c r="G10" i="50"/>
  <c r="F9" i="50"/>
  <c r="F7" i="50"/>
  <c r="F5" i="50"/>
  <c r="H6" i="45"/>
  <c r="H15" i="51"/>
  <c r="H11" i="51"/>
  <c r="H9" i="51"/>
  <c r="H7" i="51"/>
  <c r="H5" i="51"/>
  <c r="H16" i="51"/>
  <c r="G15" i="51"/>
  <c r="H12" i="51"/>
  <c r="F10" i="51"/>
  <c r="F8" i="51"/>
  <c r="F6" i="51"/>
  <c r="F4" i="51"/>
  <c r="G8" i="45"/>
  <c r="G12" i="49"/>
  <c r="H13" i="50"/>
  <c r="H16" i="50"/>
  <c r="F6" i="50"/>
  <c r="F4" i="50"/>
  <c r="F15" i="51"/>
  <c r="B15" i="51"/>
  <c r="H13" i="51"/>
  <c r="F11" i="51"/>
  <c r="B11" i="51"/>
  <c r="F16" i="51"/>
  <c r="B16" i="51"/>
  <c r="H14" i="51"/>
  <c r="G13" i="51"/>
  <c r="F12" i="51"/>
  <c r="B12" i="51"/>
  <c r="H10" i="51"/>
  <c r="G9" i="51"/>
  <c r="H8" i="51"/>
  <c r="G7" i="51"/>
  <c r="H6" i="51"/>
  <c r="G5" i="51"/>
  <c r="H4" i="51"/>
  <c r="F13" i="51"/>
  <c r="B13" i="51"/>
  <c r="F14" i="51"/>
  <c r="B14" i="51"/>
  <c r="G11" i="51"/>
  <c r="G16" i="51"/>
  <c r="G14" i="46"/>
  <c r="G10" i="46"/>
  <c r="G8" i="46"/>
  <c r="G6" i="46"/>
  <c r="G4" i="46"/>
  <c r="G14" i="47"/>
  <c r="G10" i="47"/>
  <c r="G8" i="47"/>
  <c r="G6" i="47"/>
  <c r="G4" i="47"/>
  <c r="G14" i="48"/>
  <c r="G10" i="48"/>
  <c r="G8" i="48"/>
  <c r="G6" i="48"/>
  <c r="G4" i="48"/>
  <c r="G14" i="49"/>
  <c r="G10" i="49"/>
  <c r="G8" i="49"/>
  <c r="G6" i="49"/>
  <c r="H12" i="50"/>
  <c r="F10" i="50"/>
  <c r="F8" i="50"/>
  <c r="G4" i="45"/>
  <c r="F9" i="49"/>
  <c r="F7" i="49"/>
  <c r="F5" i="49"/>
  <c r="F15" i="50"/>
  <c r="B15" i="50"/>
  <c r="F11" i="50"/>
  <c r="B11" i="50"/>
  <c r="G15" i="50"/>
  <c r="F14" i="50"/>
  <c r="B14" i="50"/>
  <c r="G11" i="50"/>
  <c r="H9" i="50"/>
  <c r="H7" i="50"/>
  <c r="H5" i="50"/>
  <c r="H15" i="50"/>
  <c r="F13" i="50"/>
  <c r="B13" i="50"/>
  <c r="H11" i="50"/>
  <c r="F16" i="50"/>
  <c r="B16" i="50"/>
  <c r="H14" i="50"/>
  <c r="G13" i="50"/>
  <c r="F12" i="50"/>
  <c r="B12" i="50"/>
  <c r="H10" i="50"/>
  <c r="G9" i="50"/>
  <c r="H8" i="50"/>
  <c r="G7" i="50"/>
  <c r="H6" i="50"/>
  <c r="G5" i="50"/>
  <c r="H4" i="50"/>
  <c r="G6" i="50"/>
  <c r="G4" i="50"/>
  <c r="G16" i="50"/>
  <c r="H15" i="49"/>
  <c r="H11" i="49"/>
  <c r="H9" i="49"/>
  <c r="H7" i="49"/>
  <c r="H5" i="49"/>
  <c r="H16" i="49"/>
  <c r="H12" i="49"/>
  <c r="F10" i="49"/>
  <c r="F8" i="49"/>
  <c r="F6" i="49"/>
  <c r="F4" i="49"/>
  <c r="G12" i="47"/>
  <c r="F9" i="47"/>
  <c r="F7" i="47"/>
  <c r="F5" i="47"/>
  <c r="H13" i="48"/>
  <c r="F9" i="48"/>
  <c r="F7" i="48"/>
  <c r="F5" i="48"/>
  <c r="F15" i="49"/>
  <c r="B15" i="49"/>
  <c r="H13" i="49"/>
  <c r="F11" i="49"/>
  <c r="B11" i="49"/>
  <c r="F16" i="49"/>
  <c r="B16" i="49"/>
  <c r="H14" i="49"/>
  <c r="G13" i="49"/>
  <c r="F12" i="49"/>
  <c r="B12" i="49"/>
  <c r="H10" i="49"/>
  <c r="G9" i="49"/>
  <c r="H8" i="49"/>
  <c r="G7" i="49"/>
  <c r="H6" i="49"/>
  <c r="G5" i="49"/>
  <c r="H4" i="49"/>
  <c r="F13" i="49"/>
  <c r="B13" i="49"/>
  <c r="G15" i="49"/>
  <c r="F14" i="49"/>
  <c r="B14" i="49"/>
  <c r="G11" i="49"/>
  <c r="G16" i="49"/>
  <c r="F10" i="48"/>
  <c r="F8" i="48"/>
  <c r="F6" i="48"/>
  <c r="F4" i="48"/>
  <c r="H14" i="48"/>
  <c r="H10" i="48"/>
  <c r="H8" i="48"/>
  <c r="H6" i="48"/>
  <c r="H4" i="48"/>
  <c r="F15" i="48"/>
  <c r="B15" i="48"/>
  <c r="F11" i="48"/>
  <c r="B11" i="48"/>
  <c r="F16" i="48"/>
  <c r="B16" i="48"/>
  <c r="G13" i="48"/>
  <c r="F12" i="48"/>
  <c r="B12" i="48"/>
  <c r="G9" i="48"/>
  <c r="G7" i="48"/>
  <c r="G5" i="48"/>
  <c r="H15" i="48"/>
  <c r="F13" i="48"/>
  <c r="B13" i="48"/>
  <c r="H11" i="48"/>
  <c r="H9" i="48"/>
  <c r="H7" i="48"/>
  <c r="H5" i="48"/>
  <c r="H16" i="48"/>
  <c r="G15" i="48"/>
  <c r="F14" i="48"/>
  <c r="B14" i="48"/>
  <c r="H12" i="48"/>
  <c r="G11" i="48"/>
  <c r="G16" i="48"/>
  <c r="G14" i="45"/>
  <c r="H8" i="45"/>
  <c r="G6" i="45"/>
  <c r="H4" i="45"/>
  <c r="H15" i="47"/>
  <c r="H11" i="47"/>
  <c r="H9" i="47"/>
  <c r="H7" i="47"/>
  <c r="H5" i="47"/>
  <c r="H16" i="47"/>
  <c r="H12" i="47"/>
  <c r="F10" i="47"/>
  <c r="F8" i="47"/>
  <c r="F6" i="47"/>
  <c r="F4" i="47"/>
  <c r="H10" i="45"/>
  <c r="G12" i="46"/>
  <c r="F9" i="46"/>
  <c r="F7" i="46"/>
  <c r="F5" i="46"/>
  <c r="F15" i="47"/>
  <c r="B15" i="47"/>
  <c r="H13" i="47"/>
  <c r="F11" i="47"/>
  <c r="B11" i="47"/>
  <c r="F16" i="47"/>
  <c r="B16" i="47"/>
  <c r="H14" i="47"/>
  <c r="G13" i="47"/>
  <c r="F12" i="47"/>
  <c r="B12" i="47"/>
  <c r="H10" i="47"/>
  <c r="G9" i="47"/>
  <c r="H8" i="47"/>
  <c r="G7" i="47"/>
  <c r="H6" i="47"/>
  <c r="G5" i="47"/>
  <c r="H4" i="47"/>
  <c r="F13" i="47"/>
  <c r="B13" i="47"/>
  <c r="G15" i="47"/>
  <c r="F14" i="47"/>
  <c r="B14" i="47"/>
  <c r="G11" i="47"/>
  <c r="G16" i="47"/>
  <c r="G10" i="45"/>
  <c r="F10" i="46"/>
  <c r="F8" i="46"/>
  <c r="F6" i="46"/>
  <c r="F4" i="46"/>
  <c r="H14" i="45"/>
  <c r="G12" i="45"/>
  <c r="F10" i="45"/>
  <c r="F9" i="45"/>
  <c r="F8" i="45"/>
  <c r="F7" i="45"/>
  <c r="F6" i="45"/>
  <c r="F5" i="45"/>
  <c r="F4" i="45"/>
  <c r="H15" i="46"/>
  <c r="H11" i="46"/>
  <c r="H9" i="46"/>
  <c r="H7" i="46"/>
  <c r="H5" i="46"/>
  <c r="H16" i="46"/>
  <c r="H12" i="46"/>
  <c r="H13" i="45"/>
  <c r="F15" i="46"/>
  <c r="B15" i="46"/>
  <c r="H13" i="46"/>
  <c r="F11" i="46"/>
  <c r="B11" i="46"/>
  <c r="F16" i="46"/>
  <c r="B16" i="46"/>
  <c r="H14" i="46"/>
  <c r="G13" i="46"/>
  <c r="F12" i="46"/>
  <c r="B12" i="46"/>
  <c r="H10" i="46"/>
  <c r="G9" i="46"/>
  <c r="H8" i="46"/>
  <c r="G7" i="46"/>
  <c r="H6" i="46"/>
  <c r="G5" i="46"/>
  <c r="H4" i="46"/>
  <c r="F13" i="46"/>
  <c r="B13" i="46"/>
  <c r="G15" i="46"/>
  <c r="F14" i="46"/>
  <c r="B14" i="46"/>
  <c r="G11" i="46"/>
  <c r="G16" i="46"/>
  <c r="F15" i="45"/>
  <c r="B15" i="45"/>
  <c r="F16" i="45"/>
  <c r="B16" i="45"/>
  <c r="G13" i="45"/>
  <c r="F12" i="45"/>
  <c r="B12" i="45"/>
  <c r="G9" i="45"/>
  <c r="G7" i="45"/>
  <c r="G5" i="45"/>
  <c r="F11" i="45"/>
  <c r="B11" i="45"/>
  <c r="H15" i="45"/>
  <c r="F13" i="45"/>
  <c r="B13" i="45"/>
  <c r="H11" i="45"/>
  <c r="H9" i="45"/>
  <c r="H7" i="45"/>
  <c r="H5" i="45"/>
  <c r="H16" i="45"/>
  <c r="G15" i="45"/>
  <c r="F14" i="45"/>
  <c r="B14" i="45"/>
  <c r="H12" i="45"/>
  <c r="G11" i="45"/>
  <c r="G16" i="45"/>
  <c r="D1" i="44"/>
  <c r="D1" i="43"/>
  <c r="D1" i="42"/>
  <c r="D1" i="41"/>
  <c r="D1" i="40"/>
  <c r="D1" i="39"/>
  <c r="D1" i="38"/>
  <c r="D1" i="37"/>
  <c r="D1" i="36"/>
  <c r="D1" i="35"/>
  <c r="D1" i="34"/>
  <c r="D1" i="33"/>
  <c r="D1" i="32"/>
  <c r="D1" i="31"/>
  <c r="D1" i="30"/>
  <c r="D1" i="29"/>
  <c r="D1" i="28"/>
  <c r="D1" i="27"/>
  <c r="D1" i="26"/>
  <c r="D1" i="25"/>
  <c r="D1" i="24"/>
  <c r="D1" i="23"/>
  <c r="D1" i="22"/>
  <c r="D1" i="21"/>
  <c r="D1" i="20"/>
  <c r="D1" i="19"/>
  <c r="D1" i="18"/>
  <c r="D1" i="17"/>
  <c r="D16" i="17" l="1"/>
  <c r="E10" i="17"/>
  <c r="C10" i="17"/>
  <c r="E9" i="17"/>
  <c r="C9" i="17"/>
  <c r="E8" i="17"/>
  <c r="C8" i="17"/>
  <c r="E7" i="17"/>
  <c r="C7" i="17"/>
  <c r="E6" i="17"/>
  <c r="E5" i="17"/>
  <c r="E4" i="17"/>
  <c r="D10" i="17"/>
  <c r="B10" i="17"/>
  <c r="D9" i="17"/>
  <c r="B9" i="17"/>
  <c r="D8" i="17"/>
  <c r="B8" i="17"/>
  <c r="D7" i="17"/>
  <c r="B7" i="17"/>
  <c r="D6" i="17"/>
  <c r="B6" i="17"/>
  <c r="D5" i="17"/>
  <c r="B5" i="17"/>
  <c r="D4" i="17"/>
  <c r="B4" i="17"/>
  <c r="C6" i="17"/>
  <c r="C5" i="17"/>
  <c r="C4" i="17"/>
  <c r="D16" i="19"/>
  <c r="E10" i="19"/>
  <c r="C10" i="19"/>
  <c r="E9" i="19"/>
  <c r="C9" i="19"/>
  <c r="E8" i="19"/>
  <c r="C8" i="19"/>
  <c r="E7" i="19"/>
  <c r="C7" i="19"/>
  <c r="E6" i="19"/>
  <c r="C6" i="19"/>
  <c r="E5" i="19"/>
  <c r="C5" i="19"/>
  <c r="E4" i="19"/>
  <c r="C4" i="19"/>
  <c r="D10" i="19"/>
  <c r="B10" i="19"/>
  <c r="D9" i="19"/>
  <c r="B9" i="19"/>
  <c r="D8" i="19"/>
  <c r="B8" i="19"/>
  <c r="D7" i="19"/>
  <c r="B7" i="19"/>
  <c r="D6" i="19"/>
  <c r="B6" i="19"/>
  <c r="D5" i="19"/>
  <c r="B5" i="19"/>
  <c r="D4" i="19"/>
  <c r="B4" i="19"/>
  <c r="D16" i="21"/>
  <c r="E10" i="21"/>
  <c r="C10" i="21"/>
  <c r="E9" i="21"/>
  <c r="C9" i="21"/>
  <c r="E8" i="21"/>
  <c r="C8" i="21"/>
  <c r="E7" i="21"/>
  <c r="C7" i="21"/>
  <c r="E6" i="21"/>
  <c r="C6" i="21"/>
  <c r="E5" i="21"/>
  <c r="C5" i="21"/>
  <c r="E4" i="21"/>
  <c r="C4" i="21"/>
  <c r="D10" i="21"/>
  <c r="B10" i="21"/>
  <c r="D9" i="21"/>
  <c r="B9" i="21"/>
  <c r="D8" i="21"/>
  <c r="B8" i="21"/>
  <c r="D7" i="21"/>
  <c r="B7" i="21"/>
  <c r="D6" i="21"/>
  <c r="B6" i="21"/>
  <c r="D5" i="21"/>
  <c r="B5" i="21"/>
  <c r="D4" i="21"/>
  <c r="B4" i="21"/>
  <c r="D16" i="23"/>
  <c r="D10" i="23"/>
  <c r="B10" i="23"/>
  <c r="D9" i="23"/>
  <c r="B9" i="23"/>
  <c r="D8" i="23"/>
  <c r="B8" i="23"/>
  <c r="D7" i="23"/>
  <c r="B7" i="23"/>
  <c r="D6" i="23"/>
  <c r="B6" i="23"/>
  <c r="D5" i="23"/>
  <c r="B5" i="23"/>
  <c r="D4" i="23"/>
  <c r="B4" i="23"/>
  <c r="E10" i="23"/>
  <c r="E9" i="23"/>
  <c r="E8" i="23"/>
  <c r="E7" i="23"/>
  <c r="E6" i="23"/>
  <c r="E5" i="23"/>
  <c r="E4" i="23"/>
  <c r="C10" i="23"/>
  <c r="C9" i="23"/>
  <c r="C8" i="23"/>
  <c r="C7" i="23"/>
  <c r="C6" i="23"/>
  <c r="C5" i="23"/>
  <c r="C4" i="23"/>
  <c r="D16" i="25"/>
  <c r="D10" i="25"/>
  <c r="B10" i="25"/>
  <c r="D9" i="25"/>
  <c r="B9" i="25"/>
  <c r="D8" i="25"/>
  <c r="B8" i="25"/>
  <c r="D7" i="25"/>
  <c r="B7" i="25"/>
  <c r="D6" i="25"/>
  <c r="B6" i="25"/>
  <c r="D5" i="25"/>
  <c r="B5" i="25"/>
  <c r="D4" i="25"/>
  <c r="B4" i="25"/>
  <c r="E10" i="25"/>
  <c r="C10" i="25"/>
  <c r="E9" i="25"/>
  <c r="C9" i="25"/>
  <c r="E8" i="25"/>
  <c r="C8" i="25"/>
  <c r="E7" i="25"/>
  <c r="C7" i="25"/>
  <c r="E6" i="25"/>
  <c r="C6" i="25"/>
  <c r="E5" i="25"/>
  <c r="C5" i="25"/>
  <c r="E4" i="25"/>
  <c r="C4" i="25"/>
  <c r="D16" i="27"/>
  <c r="D10" i="27"/>
  <c r="B10" i="27"/>
  <c r="D9" i="27"/>
  <c r="B9" i="27"/>
  <c r="D8" i="27"/>
  <c r="B8" i="27"/>
  <c r="D7" i="27"/>
  <c r="B7" i="27"/>
  <c r="D6" i="27"/>
  <c r="B6" i="27"/>
  <c r="D5" i="27"/>
  <c r="B5" i="27"/>
  <c r="D4" i="27"/>
  <c r="B4" i="27"/>
  <c r="E10" i="27"/>
  <c r="C10" i="27"/>
  <c r="E9" i="27"/>
  <c r="C9" i="27"/>
  <c r="E8" i="27"/>
  <c r="C8" i="27"/>
  <c r="E7" i="27"/>
  <c r="C7" i="27"/>
  <c r="E6" i="27"/>
  <c r="C6" i="27"/>
  <c r="E5" i="27"/>
  <c r="C5" i="27"/>
  <c r="E4" i="27"/>
  <c r="C4" i="27"/>
  <c r="D16" i="29"/>
  <c r="D10" i="29"/>
  <c r="B10" i="29"/>
  <c r="D9" i="29"/>
  <c r="B9" i="29"/>
  <c r="D8" i="29"/>
  <c r="B8" i="29"/>
  <c r="D7" i="29"/>
  <c r="B7" i="29"/>
  <c r="E10" i="29"/>
  <c r="C10" i="29"/>
  <c r="G10" i="29" s="1"/>
  <c r="E9" i="29"/>
  <c r="C9" i="29"/>
  <c r="E8" i="29"/>
  <c r="C8" i="29"/>
  <c r="E7" i="29"/>
  <c r="C7" i="29"/>
  <c r="E6" i="29"/>
  <c r="C6" i="29"/>
  <c r="E5" i="29"/>
  <c r="C5" i="29"/>
  <c r="E4" i="29"/>
  <c r="C4" i="29"/>
  <c r="D6" i="29"/>
  <c r="D5" i="29"/>
  <c r="D4" i="29"/>
  <c r="B6" i="29"/>
  <c r="B5" i="29"/>
  <c r="B4" i="29"/>
  <c r="D16" i="31"/>
  <c r="E10" i="31"/>
  <c r="C10" i="31"/>
  <c r="E9" i="31"/>
  <c r="C9" i="31"/>
  <c r="E8" i="31"/>
  <c r="C8" i="31"/>
  <c r="E7" i="31"/>
  <c r="C7" i="31"/>
  <c r="E6" i="31"/>
  <c r="C6" i="31"/>
  <c r="E5" i="31"/>
  <c r="C5" i="31"/>
  <c r="E4" i="31"/>
  <c r="C4" i="31"/>
  <c r="D10" i="31"/>
  <c r="D9" i="31"/>
  <c r="D8" i="31"/>
  <c r="D7" i="31"/>
  <c r="D6" i="31"/>
  <c r="D5" i="31"/>
  <c r="D4" i="31"/>
  <c r="B10" i="31"/>
  <c r="B9" i="31"/>
  <c r="B8" i="31"/>
  <c r="B7" i="31"/>
  <c r="B6" i="31"/>
  <c r="B5" i="31"/>
  <c r="B4" i="31"/>
  <c r="D16" i="33"/>
  <c r="E10" i="33"/>
  <c r="D10" i="33"/>
  <c r="B10" i="33"/>
  <c r="D9" i="33"/>
  <c r="B9" i="33"/>
  <c r="D8" i="33"/>
  <c r="B8" i="33"/>
  <c r="D7" i="33"/>
  <c r="B7" i="33"/>
  <c r="D6" i="33"/>
  <c r="B6" i="33"/>
  <c r="D5" i="33"/>
  <c r="B5" i="33"/>
  <c r="D4" i="33"/>
  <c r="B4" i="33"/>
  <c r="C10" i="33"/>
  <c r="E9" i="33"/>
  <c r="C9" i="33"/>
  <c r="E8" i="33"/>
  <c r="C8" i="33"/>
  <c r="E7" i="33"/>
  <c r="C7" i="33"/>
  <c r="E6" i="33"/>
  <c r="C6" i="33"/>
  <c r="E5" i="33"/>
  <c r="C5" i="33"/>
  <c r="E4" i="33"/>
  <c r="C4" i="33"/>
  <c r="D16" i="35"/>
  <c r="D10" i="35"/>
  <c r="B10" i="35"/>
  <c r="D9" i="35"/>
  <c r="B9" i="35"/>
  <c r="D8" i="35"/>
  <c r="B8" i="35"/>
  <c r="D7" i="35"/>
  <c r="B7" i="35"/>
  <c r="D6" i="35"/>
  <c r="B6" i="35"/>
  <c r="D5" i="35"/>
  <c r="B5" i="35"/>
  <c r="D4" i="35"/>
  <c r="B4" i="35"/>
  <c r="E10" i="35"/>
  <c r="C10" i="35"/>
  <c r="E9" i="35"/>
  <c r="C9" i="35"/>
  <c r="E8" i="35"/>
  <c r="C8" i="35"/>
  <c r="E7" i="35"/>
  <c r="C7" i="35"/>
  <c r="E6" i="35"/>
  <c r="C6" i="35"/>
  <c r="E5" i="35"/>
  <c r="C5" i="35"/>
  <c r="E4" i="35"/>
  <c r="C4" i="35"/>
  <c r="D16" i="37"/>
  <c r="D10" i="37"/>
  <c r="B10" i="37"/>
  <c r="D9" i="37"/>
  <c r="B9" i="37"/>
  <c r="D8" i="37"/>
  <c r="B8" i="37"/>
  <c r="D7" i="37"/>
  <c r="B7" i="37"/>
  <c r="D6" i="37"/>
  <c r="B6" i="37"/>
  <c r="D5" i="37"/>
  <c r="B5" i="37"/>
  <c r="D4" i="37"/>
  <c r="B4" i="37"/>
  <c r="E10" i="37"/>
  <c r="C10" i="37"/>
  <c r="E9" i="37"/>
  <c r="C9" i="37"/>
  <c r="E8" i="37"/>
  <c r="C8" i="37"/>
  <c r="E7" i="37"/>
  <c r="C7" i="37"/>
  <c r="E6" i="37"/>
  <c r="C6" i="37"/>
  <c r="E5" i="37"/>
  <c r="C5" i="37"/>
  <c r="E4" i="37"/>
  <c r="C4" i="37"/>
  <c r="G4" i="37" s="1"/>
  <c r="D16" i="39"/>
  <c r="D10" i="39"/>
  <c r="B10" i="39"/>
  <c r="D9" i="39"/>
  <c r="B9" i="39"/>
  <c r="D8" i="39"/>
  <c r="B8" i="39"/>
  <c r="D7" i="39"/>
  <c r="B7" i="39"/>
  <c r="D6" i="39"/>
  <c r="B6" i="39"/>
  <c r="D5" i="39"/>
  <c r="B5" i="39"/>
  <c r="D4" i="39"/>
  <c r="B4" i="39"/>
  <c r="E10" i="39"/>
  <c r="C10" i="39"/>
  <c r="E9" i="39"/>
  <c r="C9" i="39"/>
  <c r="E8" i="39"/>
  <c r="C8" i="39"/>
  <c r="E7" i="39"/>
  <c r="C7" i="39"/>
  <c r="E6" i="39"/>
  <c r="C6" i="39"/>
  <c r="E5" i="39"/>
  <c r="C5" i="39"/>
  <c r="E4" i="39"/>
  <c r="C4" i="39"/>
  <c r="D16" i="41"/>
  <c r="D10" i="41"/>
  <c r="B10" i="41"/>
  <c r="D9" i="41"/>
  <c r="B9" i="41"/>
  <c r="D8" i="41"/>
  <c r="B8" i="41"/>
  <c r="D7" i="41"/>
  <c r="B7" i="41"/>
  <c r="D6" i="41"/>
  <c r="B6" i="41"/>
  <c r="D5" i="41"/>
  <c r="B5" i="41"/>
  <c r="D4" i="41"/>
  <c r="B4" i="41"/>
  <c r="E10" i="41"/>
  <c r="C10" i="41"/>
  <c r="E9" i="41"/>
  <c r="C9" i="41"/>
  <c r="E8" i="41"/>
  <c r="C8" i="41"/>
  <c r="E7" i="41"/>
  <c r="C7" i="41"/>
  <c r="E6" i="41"/>
  <c r="C6" i="41"/>
  <c r="E5" i="41"/>
  <c r="C5" i="41"/>
  <c r="E4" i="41"/>
  <c r="C4" i="41"/>
  <c r="D16" i="43"/>
  <c r="E10" i="43"/>
  <c r="C10" i="43"/>
  <c r="E9" i="43"/>
  <c r="C9" i="43"/>
  <c r="E8" i="43"/>
  <c r="C8" i="43"/>
  <c r="E7" i="43"/>
  <c r="B10" i="43"/>
  <c r="B9" i="43"/>
  <c r="B8" i="43"/>
  <c r="C7" i="43"/>
  <c r="E6" i="43"/>
  <c r="C6" i="43"/>
  <c r="E5" i="43"/>
  <c r="C5" i="43"/>
  <c r="E4" i="43"/>
  <c r="C4" i="43"/>
  <c r="D10" i="43"/>
  <c r="D9" i="43"/>
  <c r="D8" i="43"/>
  <c r="D7" i="43"/>
  <c r="B7" i="43"/>
  <c r="D6" i="43"/>
  <c r="B6" i="43"/>
  <c r="D5" i="43"/>
  <c r="B5" i="43"/>
  <c r="D4" i="43"/>
  <c r="B4" i="43"/>
  <c r="D16" i="18"/>
  <c r="E10" i="18"/>
  <c r="C10" i="18"/>
  <c r="E9" i="18"/>
  <c r="C9" i="18"/>
  <c r="E8" i="18"/>
  <c r="C8" i="18"/>
  <c r="E7" i="18"/>
  <c r="C7" i="18"/>
  <c r="E6" i="18"/>
  <c r="C6" i="18"/>
  <c r="E5" i="18"/>
  <c r="C5" i="18"/>
  <c r="E4" i="18"/>
  <c r="C4" i="18"/>
  <c r="D10" i="18"/>
  <c r="B10" i="18"/>
  <c r="D9" i="18"/>
  <c r="B9" i="18"/>
  <c r="D8" i="18"/>
  <c r="B8" i="18"/>
  <c r="D7" i="18"/>
  <c r="B7" i="18"/>
  <c r="D6" i="18"/>
  <c r="B6" i="18"/>
  <c r="D5" i="18"/>
  <c r="B5" i="18"/>
  <c r="D4" i="18"/>
  <c r="B4" i="18"/>
  <c r="D16" i="20"/>
  <c r="E10" i="20"/>
  <c r="C10" i="20"/>
  <c r="E9" i="20"/>
  <c r="C9" i="20"/>
  <c r="E8" i="20"/>
  <c r="C8" i="20"/>
  <c r="E7" i="20"/>
  <c r="C7" i="20"/>
  <c r="E6" i="20"/>
  <c r="C6" i="20"/>
  <c r="E5" i="20"/>
  <c r="C5" i="20"/>
  <c r="E4" i="20"/>
  <c r="C4" i="20"/>
  <c r="D10" i="20"/>
  <c r="B10" i="20"/>
  <c r="D9" i="20"/>
  <c r="B9" i="20"/>
  <c r="D8" i="20"/>
  <c r="B8" i="20"/>
  <c r="D7" i="20"/>
  <c r="B7" i="20"/>
  <c r="D6" i="20"/>
  <c r="B6" i="20"/>
  <c r="D5" i="20"/>
  <c r="B5" i="20"/>
  <c r="D4" i="20"/>
  <c r="B4" i="20"/>
  <c r="D16" i="22"/>
  <c r="E10" i="22"/>
  <c r="C10" i="22"/>
  <c r="E9" i="22"/>
  <c r="C9" i="22"/>
  <c r="E8" i="22"/>
  <c r="C8" i="22"/>
  <c r="E7" i="22"/>
  <c r="C7" i="22"/>
  <c r="E6" i="22"/>
  <c r="C6" i="22"/>
  <c r="E5" i="22"/>
  <c r="C5" i="22"/>
  <c r="E4" i="22"/>
  <c r="C4" i="22"/>
  <c r="D10" i="22"/>
  <c r="B10" i="22"/>
  <c r="D9" i="22"/>
  <c r="B9" i="22"/>
  <c r="D8" i="22"/>
  <c r="B8" i="22"/>
  <c r="D7" i="22"/>
  <c r="B7" i="22"/>
  <c r="D6" i="22"/>
  <c r="B6" i="22"/>
  <c r="D5" i="22"/>
  <c r="B5" i="22"/>
  <c r="D4" i="22"/>
  <c r="B4" i="22"/>
  <c r="D16" i="24"/>
  <c r="D10" i="24"/>
  <c r="E10" i="24"/>
  <c r="B10" i="24"/>
  <c r="D9" i="24"/>
  <c r="B9" i="24"/>
  <c r="D8" i="24"/>
  <c r="B8" i="24"/>
  <c r="D7" i="24"/>
  <c r="B7" i="24"/>
  <c r="D6" i="24"/>
  <c r="B6" i="24"/>
  <c r="D5" i="24"/>
  <c r="B5" i="24"/>
  <c r="D4" i="24"/>
  <c r="B4" i="24"/>
  <c r="C10" i="24"/>
  <c r="E9" i="24"/>
  <c r="C9" i="24"/>
  <c r="E8" i="24"/>
  <c r="C8" i="24"/>
  <c r="E7" i="24"/>
  <c r="C7" i="24"/>
  <c r="E6" i="24"/>
  <c r="C6" i="24"/>
  <c r="E5" i="24"/>
  <c r="C5" i="24"/>
  <c r="E4" i="24"/>
  <c r="C4" i="24"/>
  <c r="D16" i="26"/>
  <c r="D10" i="26"/>
  <c r="B10" i="26"/>
  <c r="D9" i="26"/>
  <c r="B9" i="26"/>
  <c r="D8" i="26"/>
  <c r="B8" i="26"/>
  <c r="D7" i="26"/>
  <c r="B7" i="26"/>
  <c r="D6" i="26"/>
  <c r="B6" i="26"/>
  <c r="D5" i="26"/>
  <c r="B5" i="26"/>
  <c r="D4" i="26"/>
  <c r="B4" i="26"/>
  <c r="E10" i="26"/>
  <c r="C10" i="26"/>
  <c r="E9" i="26"/>
  <c r="C9" i="26"/>
  <c r="E8" i="26"/>
  <c r="C8" i="26"/>
  <c r="E7" i="26"/>
  <c r="C7" i="26"/>
  <c r="E6" i="26"/>
  <c r="C6" i="26"/>
  <c r="E5" i="26"/>
  <c r="C5" i="26"/>
  <c r="E4" i="26"/>
  <c r="C4" i="26"/>
  <c r="D16" i="28"/>
  <c r="D10" i="28"/>
  <c r="B10" i="28"/>
  <c r="D9" i="28"/>
  <c r="B9" i="28"/>
  <c r="D8" i="28"/>
  <c r="B8" i="28"/>
  <c r="D7" i="28"/>
  <c r="B7" i="28"/>
  <c r="D6" i="28"/>
  <c r="B6" i="28"/>
  <c r="D5" i="28"/>
  <c r="B5" i="28"/>
  <c r="D4" i="28"/>
  <c r="B4" i="28"/>
  <c r="E10" i="28"/>
  <c r="C10" i="28"/>
  <c r="E9" i="28"/>
  <c r="C9" i="28"/>
  <c r="E8" i="28"/>
  <c r="C8" i="28"/>
  <c r="E7" i="28"/>
  <c r="C7" i="28"/>
  <c r="E6" i="28"/>
  <c r="C6" i="28"/>
  <c r="E5" i="28"/>
  <c r="C5" i="28"/>
  <c r="E4" i="28"/>
  <c r="C4" i="28"/>
  <c r="D16" i="30"/>
  <c r="E10" i="30"/>
  <c r="C10" i="30"/>
  <c r="E9" i="30"/>
  <c r="C9" i="30"/>
  <c r="E8" i="30"/>
  <c r="C8" i="30"/>
  <c r="E7" i="30"/>
  <c r="C7" i="30"/>
  <c r="E6" i="30"/>
  <c r="C6" i="30"/>
  <c r="E5" i="30"/>
  <c r="C5" i="30"/>
  <c r="E4" i="30"/>
  <c r="C4" i="30"/>
  <c r="D10" i="30"/>
  <c r="D9" i="30"/>
  <c r="D8" i="30"/>
  <c r="D7" i="30"/>
  <c r="D6" i="30"/>
  <c r="D5" i="30"/>
  <c r="D4" i="30"/>
  <c r="B10" i="30"/>
  <c r="B9" i="30"/>
  <c r="B8" i="30"/>
  <c r="B7" i="30"/>
  <c r="B6" i="30"/>
  <c r="B5" i="30"/>
  <c r="B4" i="30"/>
  <c r="D16" i="32"/>
  <c r="E10" i="32"/>
  <c r="C10" i="32"/>
  <c r="E9" i="32"/>
  <c r="C9" i="32"/>
  <c r="E8" i="32"/>
  <c r="C8" i="32"/>
  <c r="E7" i="32"/>
  <c r="C7" i="32"/>
  <c r="E6" i="32"/>
  <c r="C6" i="32"/>
  <c r="E5" i="32"/>
  <c r="C5" i="32"/>
  <c r="E4" i="32"/>
  <c r="C4" i="32"/>
  <c r="D10" i="32"/>
  <c r="D9" i="32"/>
  <c r="D8" i="32"/>
  <c r="D7" i="32"/>
  <c r="D6" i="32"/>
  <c r="D5" i="32"/>
  <c r="D4" i="32"/>
  <c r="B10" i="32"/>
  <c r="B9" i="32"/>
  <c r="B8" i="32"/>
  <c r="B7" i="32"/>
  <c r="B6" i="32"/>
  <c r="B5" i="32"/>
  <c r="B4" i="32"/>
  <c r="D16" i="34"/>
  <c r="D10" i="34"/>
  <c r="B10" i="34"/>
  <c r="D9" i="34"/>
  <c r="B9" i="34"/>
  <c r="D8" i="34"/>
  <c r="B8" i="34"/>
  <c r="D7" i="34"/>
  <c r="B7" i="34"/>
  <c r="D6" i="34"/>
  <c r="B6" i="34"/>
  <c r="D5" i="34"/>
  <c r="B5" i="34"/>
  <c r="D4" i="34"/>
  <c r="B4" i="34"/>
  <c r="E10" i="34"/>
  <c r="C10" i="34"/>
  <c r="E9" i="34"/>
  <c r="C9" i="34"/>
  <c r="E8" i="34"/>
  <c r="C8" i="34"/>
  <c r="E7" i="34"/>
  <c r="C7" i="34"/>
  <c r="E6" i="34"/>
  <c r="C6" i="34"/>
  <c r="E5" i="34"/>
  <c r="C5" i="34"/>
  <c r="E4" i="34"/>
  <c r="C4" i="34"/>
  <c r="D16" i="36"/>
  <c r="D10" i="36"/>
  <c r="B10" i="36"/>
  <c r="D9" i="36"/>
  <c r="B9" i="36"/>
  <c r="D8" i="36"/>
  <c r="B8" i="36"/>
  <c r="D7" i="36"/>
  <c r="B7" i="36"/>
  <c r="D6" i="36"/>
  <c r="B6" i="36"/>
  <c r="D5" i="36"/>
  <c r="B5" i="36"/>
  <c r="D4" i="36"/>
  <c r="B4" i="36"/>
  <c r="E10" i="36"/>
  <c r="C10" i="36"/>
  <c r="E9" i="36"/>
  <c r="C9" i="36"/>
  <c r="E8" i="36"/>
  <c r="C8" i="36"/>
  <c r="E7" i="36"/>
  <c r="C7" i="36"/>
  <c r="E6" i="36"/>
  <c r="C6" i="36"/>
  <c r="E5" i="36"/>
  <c r="C5" i="36"/>
  <c r="E4" i="36"/>
  <c r="C4" i="36"/>
  <c r="D16" i="38"/>
  <c r="D10" i="38"/>
  <c r="B10" i="38"/>
  <c r="D9" i="38"/>
  <c r="B9" i="38"/>
  <c r="D8" i="38"/>
  <c r="B8" i="38"/>
  <c r="D7" i="38"/>
  <c r="B7" i="38"/>
  <c r="D6" i="38"/>
  <c r="B6" i="38"/>
  <c r="D5" i="38"/>
  <c r="B5" i="38"/>
  <c r="D4" i="38"/>
  <c r="B4" i="38"/>
  <c r="E10" i="38"/>
  <c r="C10" i="38"/>
  <c r="E9" i="38"/>
  <c r="C9" i="38"/>
  <c r="E8" i="38"/>
  <c r="C8" i="38"/>
  <c r="E7" i="38"/>
  <c r="C7" i="38"/>
  <c r="E6" i="38"/>
  <c r="C6" i="38"/>
  <c r="E5" i="38"/>
  <c r="C5" i="38"/>
  <c r="E4" i="38"/>
  <c r="C4" i="38"/>
  <c r="D16" i="40"/>
  <c r="D10" i="40"/>
  <c r="B10" i="40"/>
  <c r="D9" i="40"/>
  <c r="B9" i="40"/>
  <c r="D8" i="40"/>
  <c r="B8" i="40"/>
  <c r="D7" i="40"/>
  <c r="B7" i="40"/>
  <c r="D6" i="40"/>
  <c r="B6" i="40"/>
  <c r="D5" i="40"/>
  <c r="B5" i="40"/>
  <c r="D4" i="40"/>
  <c r="B4" i="40"/>
  <c r="E10" i="40"/>
  <c r="C10" i="40"/>
  <c r="E9" i="40"/>
  <c r="C9" i="40"/>
  <c r="E8" i="40"/>
  <c r="C8" i="40"/>
  <c r="E7" i="40"/>
  <c r="C7" i="40"/>
  <c r="E6" i="40"/>
  <c r="C6" i="40"/>
  <c r="E5" i="40"/>
  <c r="C5" i="40"/>
  <c r="E4" i="40"/>
  <c r="C4" i="40"/>
  <c r="D16" i="42"/>
  <c r="D10" i="42"/>
  <c r="B10" i="42"/>
  <c r="D9" i="42"/>
  <c r="B9" i="42"/>
  <c r="D8" i="42"/>
  <c r="B8" i="42"/>
  <c r="D7" i="42"/>
  <c r="B7" i="42"/>
  <c r="D6" i="42"/>
  <c r="B6" i="42"/>
  <c r="D5" i="42"/>
  <c r="E10" i="42"/>
  <c r="C10" i="42"/>
  <c r="E9" i="42"/>
  <c r="C9" i="42"/>
  <c r="E8" i="42"/>
  <c r="C8" i="42"/>
  <c r="E7" i="42"/>
  <c r="C7" i="42"/>
  <c r="E6" i="42"/>
  <c r="C6" i="42"/>
  <c r="E5" i="42"/>
  <c r="C5" i="42"/>
  <c r="E4" i="42"/>
  <c r="C4" i="42"/>
  <c r="B5" i="42"/>
  <c r="B4" i="42"/>
  <c r="D4" i="42"/>
  <c r="D16" i="44"/>
  <c r="E10" i="44"/>
  <c r="C10" i="44"/>
  <c r="E9" i="44"/>
  <c r="C9" i="44"/>
  <c r="E8" i="44"/>
  <c r="C8" i="44"/>
  <c r="E7" i="44"/>
  <c r="C7" i="44"/>
  <c r="E6" i="44"/>
  <c r="C6" i="44"/>
  <c r="E5" i="44"/>
  <c r="C5" i="44"/>
  <c r="E4" i="44"/>
  <c r="C4" i="44"/>
  <c r="D10" i="44"/>
  <c r="B10" i="44"/>
  <c r="D9" i="44"/>
  <c r="B9" i="44"/>
  <c r="D8" i="44"/>
  <c r="B8" i="44"/>
  <c r="D7" i="44"/>
  <c r="B7" i="44"/>
  <c r="D6" i="44"/>
  <c r="B6" i="44"/>
  <c r="D5" i="44"/>
  <c r="B5" i="44"/>
  <c r="D4" i="44"/>
  <c r="B4" i="44"/>
  <c r="F1" i="44"/>
  <c r="D11" i="44"/>
  <c r="C12" i="44"/>
  <c r="E12" i="44"/>
  <c r="D13" i="44"/>
  <c r="C14" i="44"/>
  <c r="E14" i="44"/>
  <c r="D15" i="44"/>
  <c r="C16" i="44"/>
  <c r="E16" i="44"/>
  <c r="C11" i="44"/>
  <c r="E11" i="44"/>
  <c r="D12" i="44"/>
  <c r="C13" i="44"/>
  <c r="E13" i="44"/>
  <c r="D14" i="44"/>
  <c r="C15" i="44"/>
  <c r="E15" i="44"/>
  <c r="F1" i="43"/>
  <c r="D11" i="43"/>
  <c r="C12" i="43"/>
  <c r="E12" i="43"/>
  <c r="D13" i="43"/>
  <c r="C14" i="43"/>
  <c r="E14" i="43"/>
  <c r="D15" i="43"/>
  <c r="C16" i="43"/>
  <c r="E16" i="43"/>
  <c r="G10" i="43"/>
  <c r="C11" i="43"/>
  <c r="E11" i="43"/>
  <c r="D12" i="43"/>
  <c r="C13" i="43"/>
  <c r="E13" i="43"/>
  <c r="D14" i="43"/>
  <c r="C15" i="43"/>
  <c r="E15" i="43"/>
  <c r="F1" i="42"/>
  <c r="D11" i="42"/>
  <c r="C12" i="42"/>
  <c r="E12" i="42"/>
  <c r="D13" i="42"/>
  <c r="C14" i="42"/>
  <c r="E14" i="42"/>
  <c r="D15" i="42"/>
  <c r="C16" i="42"/>
  <c r="E16" i="42"/>
  <c r="C11" i="42"/>
  <c r="E11" i="42"/>
  <c r="D12" i="42"/>
  <c r="C13" i="42"/>
  <c r="E13" i="42"/>
  <c r="D14" i="42"/>
  <c r="C15" i="42"/>
  <c r="E15" i="42"/>
  <c r="F1" i="41"/>
  <c r="D11" i="41"/>
  <c r="C12" i="41"/>
  <c r="E12" i="41"/>
  <c r="D13" i="41"/>
  <c r="C14" i="41"/>
  <c r="E14" i="41"/>
  <c r="D15" i="41"/>
  <c r="C16" i="41"/>
  <c r="E16" i="41"/>
  <c r="C11" i="41"/>
  <c r="E11" i="41"/>
  <c r="D12" i="41"/>
  <c r="C13" i="41"/>
  <c r="E13" i="41"/>
  <c r="D14" i="41"/>
  <c r="C15" i="41"/>
  <c r="E15" i="41"/>
  <c r="F1" i="40"/>
  <c r="D11" i="40"/>
  <c r="C12" i="40"/>
  <c r="E12" i="40"/>
  <c r="D13" i="40"/>
  <c r="C14" i="40"/>
  <c r="E14" i="40"/>
  <c r="D15" i="40"/>
  <c r="C16" i="40"/>
  <c r="E16" i="40"/>
  <c r="C11" i="40"/>
  <c r="E11" i="40"/>
  <c r="D12" i="40"/>
  <c r="C13" i="40"/>
  <c r="E13" i="40"/>
  <c r="D14" i="40"/>
  <c r="C15" i="40"/>
  <c r="E15" i="40"/>
  <c r="F1" i="39"/>
  <c r="D11" i="39"/>
  <c r="C12" i="39"/>
  <c r="E12" i="39"/>
  <c r="D13" i="39"/>
  <c r="C14" i="39"/>
  <c r="E14" i="39"/>
  <c r="D15" i="39"/>
  <c r="C16" i="39"/>
  <c r="E16" i="39"/>
  <c r="C11" i="39"/>
  <c r="E11" i="39"/>
  <c r="D12" i="39"/>
  <c r="C13" i="39"/>
  <c r="E13" i="39"/>
  <c r="D14" i="39"/>
  <c r="C15" i="39"/>
  <c r="E15" i="39"/>
  <c r="F1" i="38"/>
  <c r="D11" i="38"/>
  <c r="C12" i="38"/>
  <c r="E12" i="38"/>
  <c r="D13" i="38"/>
  <c r="C14" i="38"/>
  <c r="E14" i="38"/>
  <c r="D15" i="38"/>
  <c r="C16" i="38"/>
  <c r="E16" i="38"/>
  <c r="C11" i="38"/>
  <c r="E11" i="38"/>
  <c r="D12" i="38"/>
  <c r="C13" i="38"/>
  <c r="E13" i="38"/>
  <c r="D14" i="38"/>
  <c r="C15" i="38"/>
  <c r="E15" i="38"/>
  <c r="F1" i="37"/>
  <c r="D11" i="37"/>
  <c r="C12" i="37"/>
  <c r="E12" i="37"/>
  <c r="D13" i="37"/>
  <c r="C14" i="37"/>
  <c r="E14" i="37"/>
  <c r="D15" i="37"/>
  <c r="C16" i="37"/>
  <c r="E16" i="37"/>
  <c r="C11" i="37"/>
  <c r="E11" i="37"/>
  <c r="D12" i="37"/>
  <c r="C13" i="37"/>
  <c r="E13" i="37"/>
  <c r="D14" i="37"/>
  <c r="C15" i="37"/>
  <c r="E15" i="37"/>
  <c r="F1" i="36"/>
  <c r="D11" i="36"/>
  <c r="C12" i="36"/>
  <c r="E12" i="36"/>
  <c r="D13" i="36"/>
  <c r="C14" i="36"/>
  <c r="E14" i="36"/>
  <c r="D15" i="36"/>
  <c r="C16" i="36"/>
  <c r="E16" i="36"/>
  <c r="C11" i="36"/>
  <c r="E11" i="36"/>
  <c r="D12" i="36"/>
  <c r="C13" i="36"/>
  <c r="E13" i="36"/>
  <c r="D14" i="36"/>
  <c r="C15" i="36"/>
  <c r="E15" i="36"/>
  <c r="F1" i="35"/>
  <c r="D11" i="35"/>
  <c r="C12" i="35"/>
  <c r="E12" i="35"/>
  <c r="D13" i="35"/>
  <c r="C14" i="35"/>
  <c r="E14" i="35"/>
  <c r="D15" i="35"/>
  <c r="C16" i="35"/>
  <c r="E16" i="35"/>
  <c r="C11" i="35"/>
  <c r="E11" i="35"/>
  <c r="D12" i="35"/>
  <c r="C13" i="35"/>
  <c r="E13" i="35"/>
  <c r="D14" i="35"/>
  <c r="C15" i="35"/>
  <c r="E15" i="35"/>
  <c r="F1" i="34"/>
  <c r="D11" i="34"/>
  <c r="C12" i="34"/>
  <c r="E12" i="34"/>
  <c r="D13" i="34"/>
  <c r="C14" i="34"/>
  <c r="E14" i="34"/>
  <c r="D15" i="34"/>
  <c r="C16" i="34"/>
  <c r="E16" i="34"/>
  <c r="C11" i="34"/>
  <c r="E11" i="34"/>
  <c r="D12" i="34"/>
  <c r="C13" i="34"/>
  <c r="E13" i="34"/>
  <c r="D14" i="34"/>
  <c r="C15" i="34"/>
  <c r="E15" i="34"/>
  <c r="F1" i="33"/>
  <c r="D11" i="33"/>
  <c r="C12" i="33"/>
  <c r="E12" i="33"/>
  <c r="D13" i="33"/>
  <c r="C14" i="33"/>
  <c r="E14" i="33"/>
  <c r="D15" i="33"/>
  <c r="C16" i="33"/>
  <c r="E16" i="33"/>
  <c r="C11" i="33"/>
  <c r="E11" i="33"/>
  <c r="D12" i="33"/>
  <c r="C13" i="33"/>
  <c r="E13" i="33"/>
  <c r="D14" i="33"/>
  <c r="C15" i="33"/>
  <c r="E15" i="33"/>
  <c r="F1" i="32"/>
  <c r="D11" i="32"/>
  <c r="C12" i="32"/>
  <c r="E12" i="32"/>
  <c r="D13" i="32"/>
  <c r="C14" i="32"/>
  <c r="E14" i="32"/>
  <c r="D15" i="32"/>
  <c r="C16" i="32"/>
  <c r="E16" i="32"/>
  <c r="C11" i="32"/>
  <c r="E11" i="32"/>
  <c r="D12" i="32"/>
  <c r="C13" i="32"/>
  <c r="E13" i="32"/>
  <c r="D14" i="32"/>
  <c r="C15" i="32"/>
  <c r="E15" i="32"/>
  <c r="F1" i="31"/>
  <c r="D11" i="31"/>
  <c r="C12" i="31"/>
  <c r="E12" i="31"/>
  <c r="D13" i="31"/>
  <c r="C14" i="31"/>
  <c r="E14" i="31"/>
  <c r="D15" i="31"/>
  <c r="C16" i="31"/>
  <c r="E16" i="31"/>
  <c r="C11" i="31"/>
  <c r="E11" i="31"/>
  <c r="D12" i="31"/>
  <c r="C13" i="31"/>
  <c r="E13" i="31"/>
  <c r="D14" i="31"/>
  <c r="C15" i="31"/>
  <c r="E15" i="31"/>
  <c r="F1" i="30"/>
  <c r="D11" i="30"/>
  <c r="C12" i="30"/>
  <c r="E12" i="30"/>
  <c r="D13" i="30"/>
  <c r="C14" i="30"/>
  <c r="E14" i="30"/>
  <c r="D15" i="30"/>
  <c r="C16" i="30"/>
  <c r="E16" i="30"/>
  <c r="C11" i="30"/>
  <c r="E11" i="30"/>
  <c r="D12" i="30"/>
  <c r="C13" i="30"/>
  <c r="E13" i="30"/>
  <c r="D14" i="30"/>
  <c r="C15" i="30"/>
  <c r="E15" i="30"/>
  <c r="F1" i="29"/>
  <c r="D11" i="29"/>
  <c r="C12" i="29"/>
  <c r="E12" i="29"/>
  <c r="D13" i="29"/>
  <c r="C14" i="29"/>
  <c r="E14" i="29"/>
  <c r="D15" i="29"/>
  <c r="C16" i="29"/>
  <c r="E16" i="29"/>
  <c r="G6" i="29"/>
  <c r="C11" i="29"/>
  <c r="E11" i="29"/>
  <c r="D12" i="29"/>
  <c r="C13" i="29"/>
  <c r="E13" i="29"/>
  <c r="D14" i="29"/>
  <c r="C15" i="29"/>
  <c r="E15" i="29"/>
  <c r="F1" i="28"/>
  <c r="D11" i="28"/>
  <c r="C12" i="28"/>
  <c r="E12" i="28"/>
  <c r="D13" i="28"/>
  <c r="C14" i="28"/>
  <c r="E14" i="28"/>
  <c r="D15" i="28"/>
  <c r="C16" i="28"/>
  <c r="E16" i="28"/>
  <c r="C11" i="28"/>
  <c r="E11" i="28"/>
  <c r="D12" i="28"/>
  <c r="C13" i="28"/>
  <c r="E13" i="28"/>
  <c r="D14" i="28"/>
  <c r="C15" i="28"/>
  <c r="E15" i="28"/>
  <c r="F1" i="27"/>
  <c r="D11" i="27"/>
  <c r="C12" i="27"/>
  <c r="E12" i="27"/>
  <c r="D13" i="27"/>
  <c r="C14" i="27"/>
  <c r="E14" i="27"/>
  <c r="D15" i="27"/>
  <c r="C16" i="27"/>
  <c r="E16" i="27"/>
  <c r="G4" i="27"/>
  <c r="C11" i="27"/>
  <c r="E11" i="27"/>
  <c r="D12" i="27"/>
  <c r="C13" i="27"/>
  <c r="E13" i="27"/>
  <c r="D14" i="27"/>
  <c r="C15" i="27"/>
  <c r="E15" i="27"/>
  <c r="F1" i="26"/>
  <c r="D11" i="26"/>
  <c r="C12" i="26"/>
  <c r="E12" i="26"/>
  <c r="D13" i="26"/>
  <c r="C14" i="26"/>
  <c r="E14" i="26"/>
  <c r="D15" i="26"/>
  <c r="C16" i="26"/>
  <c r="E16" i="26"/>
  <c r="C11" i="26"/>
  <c r="E11" i="26"/>
  <c r="D12" i="26"/>
  <c r="C13" i="26"/>
  <c r="E13" i="26"/>
  <c r="D14" i="26"/>
  <c r="C15" i="26"/>
  <c r="E15" i="26"/>
  <c r="F1" i="25"/>
  <c r="D11" i="25"/>
  <c r="C12" i="25"/>
  <c r="E12" i="25"/>
  <c r="D13" i="25"/>
  <c r="C14" i="25"/>
  <c r="E14" i="25"/>
  <c r="D15" i="25"/>
  <c r="C16" i="25"/>
  <c r="E16" i="25"/>
  <c r="C11" i="25"/>
  <c r="E11" i="25"/>
  <c r="D12" i="25"/>
  <c r="C13" i="25"/>
  <c r="E13" i="25"/>
  <c r="D14" i="25"/>
  <c r="C15" i="25"/>
  <c r="E15" i="25"/>
  <c r="F1" i="24"/>
  <c r="D11" i="24"/>
  <c r="C12" i="24"/>
  <c r="E12" i="24"/>
  <c r="D13" i="24"/>
  <c r="C14" i="24"/>
  <c r="E14" i="24"/>
  <c r="D15" i="24"/>
  <c r="C16" i="24"/>
  <c r="E16" i="24"/>
  <c r="C11" i="24"/>
  <c r="E11" i="24"/>
  <c r="D12" i="24"/>
  <c r="C13" i="24"/>
  <c r="E13" i="24"/>
  <c r="D14" i="24"/>
  <c r="C15" i="24"/>
  <c r="E15" i="24"/>
  <c r="F1" i="23"/>
  <c r="D11" i="23"/>
  <c r="C12" i="23"/>
  <c r="E12" i="23"/>
  <c r="D13" i="23"/>
  <c r="C14" i="23"/>
  <c r="E14" i="23"/>
  <c r="D15" i="23"/>
  <c r="C16" i="23"/>
  <c r="E16" i="23"/>
  <c r="C11" i="23"/>
  <c r="E11" i="23"/>
  <c r="D12" i="23"/>
  <c r="C13" i="23"/>
  <c r="E13" i="23"/>
  <c r="D14" i="23"/>
  <c r="C15" i="23"/>
  <c r="E15" i="23"/>
  <c r="F1" i="22"/>
  <c r="D11" i="22"/>
  <c r="C12" i="22"/>
  <c r="E12" i="22"/>
  <c r="D13" i="22"/>
  <c r="C14" i="22"/>
  <c r="E14" i="22"/>
  <c r="D15" i="22"/>
  <c r="C16" i="22"/>
  <c r="E16" i="22"/>
  <c r="C11" i="22"/>
  <c r="E11" i="22"/>
  <c r="D12" i="22"/>
  <c r="C13" i="22"/>
  <c r="E13" i="22"/>
  <c r="D14" i="22"/>
  <c r="C15" i="22"/>
  <c r="E15" i="22"/>
  <c r="F1" i="21"/>
  <c r="D11" i="21"/>
  <c r="C12" i="21"/>
  <c r="E12" i="21"/>
  <c r="D13" i="21"/>
  <c r="C14" i="21"/>
  <c r="E14" i="21"/>
  <c r="D15" i="21"/>
  <c r="C16" i="21"/>
  <c r="E16" i="21"/>
  <c r="C11" i="21"/>
  <c r="E11" i="21"/>
  <c r="D12" i="21"/>
  <c r="C13" i="21"/>
  <c r="E13" i="21"/>
  <c r="D14" i="21"/>
  <c r="C15" i="21"/>
  <c r="E15" i="21"/>
  <c r="F1" i="20"/>
  <c r="D11" i="20"/>
  <c r="C12" i="20"/>
  <c r="E12" i="20"/>
  <c r="D13" i="20"/>
  <c r="C14" i="20"/>
  <c r="E14" i="20"/>
  <c r="D15" i="20"/>
  <c r="C16" i="20"/>
  <c r="E16" i="20"/>
  <c r="C11" i="20"/>
  <c r="E11" i="20"/>
  <c r="D12" i="20"/>
  <c r="C13" i="20"/>
  <c r="E13" i="20"/>
  <c r="D14" i="20"/>
  <c r="C15" i="20"/>
  <c r="E15" i="20"/>
  <c r="F1" i="19"/>
  <c r="D11" i="19"/>
  <c r="C12" i="19"/>
  <c r="E12" i="19"/>
  <c r="D13" i="19"/>
  <c r="C14" i="19"/>
  <c r="E14" i="19"/>
  <c r="D15" i="19"/>
  <c r="C16" i="19"/>
  <c r="E16" i="19"/>
  <c r="C11" i="19"/>
  <c r="E11" i="19"/>
  <c r="D12" i="19"/>
  <c r="C13" i="19"/>
  <c r="E13" i="19"/>
  <c r="D14" i="19"/>
  <c r="C15" i="19"/>
  <c r="E15" i="19"/>
  <c r="F1" i="18"/>
  <c r="D11" i="18"/>
  <c r="C12" i="18"/>
  <c r="E12" i="18"/>
  <c r="D13" i="18"/>
  <c r="C14" i="18"/>
  <c r="E14" i="18"/>
  <c r="D15" i="18"/>
  <c r="C16" i="18"/>
  <c r="E16" i="18"/>
  <c r="C11" i="18"/>
  <c r="E11" i="18"/>
  <c r="D12" i="18"/>
  <c r="C13" i="18"/>
  <c r="E13" i="18"/>
  <c r="D14" i="18"/>
  <c r="C15" i="18"/>
  <c r="E15" i="18"/>
  <c r="F1" i="17"/>
  <c r="C12" i="17"/>
  <c r="D13" i="17"/>
  <c r="E14" i="17"/>
  <c r="C16" i="17"/>
  <c r="D11" i="17"/>
  <c r="E12" i="17"/>
  <c r="C14" i="17"/>
  <c r="D15" i="17"/>
  <c r="E16" i="17"/>
  <c r="C11" i="17"/>
  <c r="E11" i="17"/>
  <c r="D12" i="17"/>
  <c r="C13" i="17"/>
  <c r="E13" i="17"/>
  <c r="D14" i="17"/>
  <c r="C15" i="17"/>
  <c r="E15" i="17"/>
  <c r="D1" i="13"/>
  <c r="G8" i="29" l="1"/>
  <c r="G10" i="28"/>
  <c r="G6" i="39"/>
  <c r="G4" i="29"/>
  <c r="G6" i="36"/>
  <c r="G8" i="43"/>
  <c r="G6" i="40"/>
  <c r="G6" i="28"/>
  <c r="G4" i="39"/>
  <c r="G8" i="39"/>
  <c r="G10" i="39"/>
  <c r="G6" i="43"/>
  <c r="G8" i="37"/>
  <c r="G6" i="42"/>
  <c r="G6" i="38"/>
  <c r="G4" i="43"/>
  <c r="G6" i="37"/>
  <c r="G10" i="37"/>
  <c r="G10" i="42"/>
  <c r="G10" i="40"/>
  <c r="G10" i="38"/>
  <c r="G4" i="28"/>
  <c r="G8" i="28"/>
  <c r="G4" i="42"/>
  <c r="G4" i="40"/>
  <c r="G8" i="40"/>
  <c r="G4" i="36"/>
  <c r="G8" i="42"/>
  <c r="G4" i="38"/>
  <c r="G8" i="38"/>
  <c r="G8" i="44"/>
  <c r="G4" i="44"/>
  <c r="G10" i="44"/>
  <c r="G12" i="17"/>
  <c r="G14" i="28"/>
  <c r="G14" i="29"/>
  <c r="G14" i="37"/>
  <c r="G14" i="38"/>
  <c r="G14" i="39"/>
  <c r="G6" i="44"/>
  <c r="G14" i="40"/>
  <c r="G14" i="42"/>
  <c r="G14" i="43"/>
  <c r="G14" i="44"/>
  <c r="H16" i="17"/>
  <c r="G12" i="41"/>
  <c r="G12" i="42"/>
  <c r="G12" i="43"/>
  <c r="G12" i="44"/>
  <c r="B9" i="13"/>
  <c r="B10" i="13"/>
  <c r="B7" i="13"/>
  <c r="B8" i="13"/>
  <c r="B5" i="13"/>
  <c r="B6" i="13"/>
  <c r="G8" i="24"/>
  <c r="G6" i="24"/>
  <c r="G4" i="24"/>
  <c r="G14" i="25"/>
  <c r="G10" i="25"/>
  <c r="G8" i="25"/>
  <c r="G6" i="25"/>
  <c r="G4" i="25"/>
  <c r="G14" i="26"/>
  <c r="G10" i="26"/>
  <c r="G8" i="26"/>
  <c r="G6" i="26"/>
  <c r="G4" i="26"/>
  <c r="G14" i="27"/>
  <c r="G10" i="27"/>
  <c r="G8" i="27"/>
  <c r="G6" i="27"/>
  <c r="B4" i="13"/>
  <c r="E4" i="13"/>
  <c r="C4" i="13"/>
  <c r="D4" i="13"/>
  <c r="D7" i="13"/>
  <c r="D10" i="13"/>
  <c r="E9" i="13"/>
  <c r="C9" i="13"/>
  <c r="D8" i="13"/>
  <c r="E7" i="13"/>
  <c r="C7" i="13"/>
  <c r="D6" i="13"/>
  <c r="E5" i="13"/>
  <c r="C5" i="13"/>
  <c r="E10" i="13"/>
  <c r="C10" i="13"/>
  <c r="D9" i="13"/>
  <c r="E8" i="13"/>
  <c r="C8" i="13"/>
  <c r="E6" i="13"/>
  <c r="C6" i="13"/>
  <c r="D5" i="13"/>
  <c r="F1" i="13"/>
  <c r="G14" i="30"/>
  <c r="G10" i="30"/>
  <c r="G8" i="30"/>
  <c r="G6" i="30"/>
  <c r="G4" i="30"/>
  <c r="G14" i="31"/>
  <c r="G10" i="31"/>
  <c r="G8" i="31"/>
  <c r="G6" i="31"/>
  <c r="G4" i="31"/>
  <c r="G14" i="32"/>
  <c r="G10" i="32"/>
  <c r="G8" i="32"/>
  <c r="G6" i="32"/>
  <c r="G4" i="32"/>
  <c r="G14" i="33"/>
  <c r="G10" i="33"/>
  <c r="G8" i="33"/>
  <c r="G6" i="33"/>
  <c r="G4" i="33"/>
  <c r="G14" i="34"/>
  <c r="G10" i="34"/>
  <c r="G8" i="34"/>
  <c r="G6" i="34"/>
  <c r="G4" i="34"/>
  <c r="G14" i="35"/>
  <c r="G10" i="35"/>
  <c r="G8" i="35"/>
  <c r="G6" i="35"/>
  <c r="G4" i="35"/>
  <c r="G14" i="36"/>
  <c r="G10" i="36"/>
  <c r="G8" i="36"/>
  <c r="H15" i="39"/>
  <c r="G14" i="41"/>
  <c r="G10" i="41"/>
  <c r="G8" i="41"/>
  <c r="G6" i="41"/>
  <c r="G4" i="41"/>
  <c r="H15" i="44"/>
  <c r="H11" i="44"/>
  <c r="H9" i="44"/>
  <c r="H7" i="44"/>
  <c r="H5" i="44"/>
  <c r="H16" i="44"/>
  <c r="H12" i="44"/>
  <c r="F15" i="44"/>
  <c r="B15" i="44"/>
  <c r="H13" i="44"/>
  <c r="F11" i="44"/>
  <c r="B11" i="44"/>
  <c r="F9" i="44"/>
  <c r="F7" i="44"/>
  <c r="F5" i="44"/>
  <c r="F16" i="44"/>
  <c r="B16" i="44"/>
  <c r="H14" i="44"/>
  <c r="G13" i="44"/>
  <c r="F12" i="44"/>
  <c r="B12" i="44"/>
  <c r="H10" i="44"/>
  <c r="G9" i="44"/>
  <c r="H8" i="44"/>
  <c r="G7" i="44"/>
  <c r="H6" i="44"/>
  <c r="G5" i="44"/>
  <c r="H4" i="44"/>
  <c r="F13" i="44"/>
  <c r="B13" i="44"/>
  <c r="G15" i="44"/>
  <c r="F14" i="44"/>
  <c r="B14" i="44"/>
  <c r="G11" i="44"/>
  <c r="F10" i="44"/>
  <c r="F8" i="44"/>
  <c r="F6" i="44"/>
  <c r="F4" i="44"/>
  <c r="G16" i="44"/>
  <c r="H15" i="43"/>
  <c r="H11" i="43"/>
  <c r="H9" i="43"/>
  <c r="H7" i="43"/>
  <c r="H5" i="43"/>
  <c r="H16" i="43"/>
  <c r="H12" i="43"/>
  <c r="F15" i="43"/>
  <c r="B15" i="43"/>
  <c r="H13" i="43"/>
  <c r="F11" i="43"/>
  <c r="B11" i="43"/>
  <c r="F9" i="43"/>
  <c r="F7" i="43"/>
  <c r="F5" i="43"/>
  <c r="F16" i="43"/>
  <c r="B16" i="43"/>
  <c r="H14" i="43"/>
  <c r="G13" i="43"/>
  <c r="F12" i="43"/>
  <c r="B12" i="43"/>
  <c r="H10" i="43"/>
  <c r="G9" i="43"/>
  <c r="H8" i="43"/>
  <c r="G7" i="43"/>
  <c r="H6" i="43"/>
  <c r="G5" i="43"/>
  <c r="H4" i="43"/>
  <c r="F13" i="43"/>
  <c r="B13" i="43"/>
  <c r="G15" i="43"/>
  <c r="F14" i="43"/>
  <c r="B14" i="43"/>
  <c r="G11" i="43"/>
  <c r="F10" i="43"/>
  <c r="F8" i="43"/>
  <c r="F6" i="43"/>
  <c r="F4" i="43"/>
  <c r="G16" i="43"/>
  <c r="H15" i="42"/>
  <c r="H11" i="42"/>
  <c r="H9" i="42"/>
  <c r="H7" i="42"/>
  <c r="H5" i="42"/>
  <c r="H16" i="42"/>
  <c r="H12" i="42"/>
  <c r="F15" i="42"/>
  <c r="B15" i="42"/>
  <c r="H13" i="42"/>
  <c r="F11" i="42"/>
  <c r="B11" i="42"/>
  <c r="F9" i="42"/>
  <c r="F7" i="42"/>
  <c r="F5" i="42"/>
  <c r="F16" i="42"/>
  <c r="B16" i="42"/>
  <c r="H14" i="42"/>
  <c r="G13" i="42"/>
  <c r="F12" i="42"/>
  <c r="B12" i="42"/>
  <c r="H10" i="42"/>
  <c r="G9" i="42"/>
  <c r="H8" i="42"/>
  <c r="G7" i="42"/>
  <c r="H6" i="42"/>
  <c r="G5" i="42"/>
  <c r="H4" i="42"/>
  <c r="F13" i="42"/>
  <c r="B13" i="42"/>
  <c r="G15" i="42"/>
  <c r="F14" i="42"/>
  <c r="B14" i="42"/>
  <c r="G11" i="42"/>
  <c r="F10" i="42"/>
  <c r="F8" i="42"/>
  <c r="F6" i="42"/>
  <c r="F4" i="42"/>
  <c r="G16" i="42"/>
  <c r="H15" i="41"/>
  <c r="H11" i="41"/>
  <c r="H9" i="41"/>
  <c r="H7" i="41"/>
  <c r="H5" i="41"/>
  <c r="H16" i="41"/>
  <c r="G15" i="41"/>
  <c r="H12" i="41"/>
  <c r="G11" i="41"/>
  <c r="G12" i="30"/>
  <c r="G12" i="31"/>
  <c r="G12" i="32"/>
  <c r="G12" i="33"/>
  <c r="G12" i="34"/>
  <c r="G12" i="35"/>
  <c r="G12" i="36"/>
  <c r="G12" i="37"/>
  <c r="G12" i="38"/>
  <c r="G12" i="39"/>
  <c r="G12" i="40"/>
  <c r="F15" i="41"/>
  <c r="B15" i="41"/>
  <c r="H13" i="41"/>
  <c r="F11" i="41"/>
  <c r="B11" i="41"/>
  <c r="F9" i="41"/>
  <c r="F7" i="41"/>
  <c r="F5" i="41"/>
  <c r="F16" i="41"/>
  <c r="B16" i="41"/>
  <c r="H14" i="41"/>
  <c r="G13" i="41"/>
  <c r="F12" i="41"/>
  <c r="B12" i="41"/>
  <c r="H10" i="41"/>
  <c r="G9" i="41"/>
  <c r="H8" i="41"/>
  <c r="G7" i="41"/>
  <c r="H6" i="41"/>
  <c r="G5" i="41"/>
  <c r="H4" i="41"/>
  <c r="F13" i="41"/>
  <c r="B13" i="41"/>
  <c r="F14" i="41"/>
  <c r="B14" i="41"/>
  <c r="F10" i="41"/>
  <c r="F8" i="41"/>
  <c r="F6" i="41"/>
  <c r="F4" i="41"/>
  <c r="G16" i="41"/>
  <c r="H11" i="39"/>
  <c r="H9" i="39"/>
  <c r="H7" i="39"/>
  <c r="H5" i="39"/>
  <c r="H16" i="39"/>
  <c r="H15" i="40"/>
  <c r="H11" i="40"/>
  <c r="H9" i="40"/>
  <c r="H7" i="40"/>
  <c r="H5" i="40"/>
  <c r="H16" i="40"/>
  <c r="H12" i="40"/>
  <c r="F15" i="40"/>
  <c r="B15" i="40"/>
  <c r="H13" i="40"/>
  <c r="F11" i="40"/>
  <c r="B11" i="40"/>
  <c r="F9" i="40"/>
  <c r="F7" i="40"/>
  <c r="F5" i="40"/>
  <c r="F16" i="40"/>
  <c r="B16" i="40"/>
  <c r="H14" i="40"/>
  <c r="G13" i="40"/>
  <c r="F12" i="40"/>
  <c r="B12" i="40"/>
  <c r="H10" i="40"/>
  <c r="G9" i="40"/>
  <c r="H8" i="40"/>
  <c r="G7" i="40"/>
  <c r="H6" i="40"/>
  <c r="G5" i="40"/>
  <c r="H4" i="40"/>
  <c r="F13" i="40"/>
  <c r="B13" i="40"/>
  <c r="G15" i="40"/>
  <c r="F14" i="40"/>
  <c r="B14" i="40"/>
  <c r="G11" i="40"/>
  <c r="F10" i="40"/>
  <c r="F8" i="40"/>
  <c r="F6" i="40"/>
  <c r="F4" i="40"/>
  <c r="G16" i="40"/>
  <c r="H12" i="39"/>
  <c r="F15" i="39"/>
  <c r="B15" i="39"/>
  <c r="H13" i="39"/>
  <c r="F11" i="39"/>
  <c r="B11" i="39"/>
  <c r="F9" i="39"/>
  <c r="F7" i="39"/>
  <c r="F5" i="39"/>
  <c r="F16" i="39"/>
  <c r="B16" i="39"/>
  <c r="H14" i="39"/>
  <c r="G13" i="39"/>
  <c r="F12" i="39"/>
  <c r="B12" i="39"/>
  <c r="H10" i="39"/>
  <c r="G9" i="39"/>
  <c r="H8" i="39"/>
  <c r="G7" i="39"/>
  <c r="H6" i="39"/>
  <c r="G5" i="39"/>
  <c r="H4" i="39"/>
  <c r="F13" i="39"/>
  <c r="B13" i="39"/>
  <c r="G15" i="39"/>
  <c r="F14" i="39"/>
  <c r="B14" i="39"/>
  <c r="G11" i="39"/>
  <c r="F10" i="39"/>
  <c r="F8" i="39"/>
  <c r="F6" i="39"/>
  <c r="F4" i="39"/>
  <c r="G16" i="39"/>
  <c r="H15" i="37"/>
  <c r="H11" i="37"/>
  <c r="H15" i="38"/>
  <c r="H11" i="38"/>
  <c r="H9" i="38"/>
  <c r="H7" i="38"/>
  <c r="H5" i="38"/>
  <c r="H16" i="38"/>
  <c r="H12" i="38"/>
  <c r="F15" i="38"/>
  <c r="B15" i="38"/>
  <c r="H13" i="38"/>
  <c r="F11" i="38"/>
  <c r="B11" i="38"/>
  <c r="F9" i="38"/>
  <c r="F7" i="38"/>
  <c r="F5" i="38"/>
  <c r="F16" i="38"/>
  <c r="B16" i="38"/>
  <c r="H14" i="38"/>
  <c r="G13" i="38"/>
  <c r="F12" i="38"/>
  <c r="B12" i="38"/>
  <c r="H10" i="38"/>
  <c r="G9" i="38"/>
  <c r="H8" i="38"/>
  <c r="G7" i="38"/>
  <c r="H6" i="38"/>
  <c r="G5" i="38"/>
  <c r="H4" i="38"/>
  <c r="F13" i="38"/>
  <c r="B13" i="38"/>
  <c r="G15" i="38"/>
  <c r="F14" i="38"/>
  <c r="B14" i="38"/>
  <c r="G11" i="38"/>
  <c r="F10" i="38"/>
  <c r="F8" i="38"/>
  <c r="F6" i="38"/>
  <c r="F4" i="38"/>
  <c r="G16" i="38"/>
  <c r="H9" i="37"/>
  <c r="H7" i="37"/>
  <c r="H5" i="37"/>
  <c r="H16" i="37"/>
  <c r="H12" i="37"/>
  <c r="F15" i="37"/>
  <c r="B15" i="37"/>
  <c r="H13" i="37"/>
  <c r="F11" i="37"/>
  <c r="B11" i="37"/>
  <c r="F9" i="37"/>
  <c r="F7" i="37"/>
  <c r="F5" i="37"/>
  <c r="F16" i="37"/>
  <c r="B16" i="37"/>
  <c r="H14" i="37"/>
  <c r="G13" i="37"/>
  <c r="F12" i="37"/>
  <c r="B12" i="37"/>
  <c r="H10" i="37"/>
  <c r="G9" i="37"/>
  <c r="H8" i="37"/>
  <c r="G7" i="37"/>
  <c r="H6" i="37"/>
  <c r="G5" i="37"/>
  <c r="H4" i="37"/>
  <c r="G14" i="17"/>
  <c r="G10" i="17"/>
  <c r="G8" i="17"/>
  <c r="G6" i="17"/>
  <c r="G4" i="17"/>
  <c r="G14" i="18"/>
  <c r="G10" i="18"/>
  <c r="G8" i="18"/>
  <c r="G6" i="18"/>
  <c r="G4" i="18"/>
  <c r="G14" i="19"/>
  <c r="G10" i="19"/>
  <c r="G8" i="19"/>
  <c r="G6" i="19"/>
  <c r="G4" i="19"/>
  <c r="G14" i="20"/>
  <c r="G10" i="20"/>
  <c r="G8" i="20"/>
  <c r="G6" i="20"/>
  <c r="G4" i="20"/>
  <c r="G14" i="21"/>
  <c r="G10" i="21"/>
  <c r="G8" i="21"/>
  <c r="G6" i="21"/>
  <c r="G4" i="21"/>
  <c r="G14" i="22"/>
  <c r="G10" i="22"/>
  <c r="G8" i="22"/>
  <c r="G6" i="22"/>
  <c r="G4" i="22"/>
  <c r="G14" i="23"/>
  <c r="G10" i="23"/>
  <c r="G8" i="23"/>
  <c r="G6" i="23"/>
  <c r="G4" i="23"/>
  <c r="G14" i="24"/>
  <c r="G10" i="24"/>
  <c r="F13" i="37"/>
  <c r="B13" i="37"/>
  <c r="G15" i="37"/>
  <c r="F14" i="37"/>
  <c r="B14" i="37"/>
  <c r="G11" i="37"/>
  <c r="F10" i="37"/>
  <c r="F8" i="37"/>
  <c r="F6" i="37"/>
  <c r="F4" i="37"/>
  <c r="G16" i="37"/>
  <c r="H15" i="36"/>
  <c r="H11" i="36"/>
  <c r="H9" i="36"/>
  <c r="H7" i="36"/>
  <c r="H5" i="36"/>
  <c r="H16" i="36"/>
  <c r="H12" i="36"/>
  <c r="F15" i="36"/>
  <c r="B15" i="36"/>
  <c r="H13" i="36"/>
  <c r="F11" i="36"/>
  <c r="B11" i="36"/>
  <c r="F9" i="36"/>
  <c r="F7" i="36"/>
  <c r="F5" i="36"/>
  <c r="F16" i="36"/>
  <c r="B16" i="36"/>
  <c r="H14" i="36"/>
  <c r="G13" i="36"/>
  <c r="F12" i="36"/>
  <c r="B12" i="36"/>
  <c r="H10" i="36"/>
  <c r="G9" i="36"/>
  <c r="H8" i="36"/>
  <c r="G7" i="36"/>
  <c r="H6" i="36"/>
  <c r="G5" i="36"/>
  <c r="H4" i="36"/>
  <c r="F13" i="36"/>
  <c r="B13" i="36"/>
  <c r="G15" i="36"/>
  <c r="F14" i="36"/>
  <c r="B14" i="36"/>
  <c r="G11" i="36"/>
  <c r="F10" i="36"/>
  <c r="F8" i="36"/>
  <c r="F6" i="36"/>
  <c r="F4" i="36"/>
  <c r="G16" i="36"/>
  <c r="H15" i="35"/>
  <c r="H11" i="35"/>
  <c r="H9" i="35"/>
  <c r="H7" i="35"/>
  <c r="H5" i="35"/>
  <c r="H16" i="35"/>
  <c r="H12" i="35"/>
  <c r="F15" i="35"/>
  <c r="B15" i="35"/>
  <c r="H13" i="35"/>
  <c r="F11" i="35"/>
  <c r="B11" i="35"/>
  <c r="F9" i="35"/>
  <c r="F7" i="35"/>
  <c r="F5" i="35"/>
  <c r="F16" i="35"/>
  <c r="B16" i="35"/>
  <c r="H14" i="35"/>
  <c r="G13" i="35"/>
  <c r="F12" i="35"/>
  <c r="B12" i="35"/>
  <c r="H10" i="35"/>
  <c r="G9" i="35"/>
  <c r="H8" i="35"/>
  <c r="G7" i="35"/>
  <c r="H6" i="35"/>
  <c r="G5" i="35"/>
  <c r="H4" i="35"/>
  <c r="F13" i="35"/>
  <c r="B13" i="35"/>
  <c r="G15" i="35"/>
  <c r="F14" i="35"/>
  <c r="B14" i="35"/>
  <c r="G11" i="35"/>
  <c r="F10" i="35"/>
  <c r="F8" i="35"/>
  <c r="F6" i="35"/>
  <c r="F4" i="35"/>
  <c r="G16" i="35"/>
  <c r="H15" i="34"/>
  <c r="H11" i="34"/>
  <c r="H9" i="34"/>
  <c r="H7" i="34"/>
  <c r="H5" i="34"/>
  <c r="H16" i="34"/>
  <c r="H12" i="34"/>
  <c r="F15" i="34"/>
  <c r="B15" i="34"/>
  <c r="H13" i="34"/>
  <c r="F11" i="34"/>
  <c r="B11" i="34"/>
  <c r="F9" i="34"/>
  <c r="F7" i="34"/>
  <c r="F5" i="34"/>
  <c r="F16" i="34"/>
  <c r="B16" i="34"/>
  <c r="H14" i="34"/>
  <c r="G13" i="34"/>
  <c r="F12" i="34"/>
  <c r="B12" i="34"/>
  <c r="H10" i="34"/>
  <c r="G9" i="34"/>
  <c r="H8" i="34"/>
  <c r="G7" i="34"/>
  <c r="H6" i="34"/>
  <c r="G5" i="34"/>
  <c r="H4" i="34"/>
  <c r="F13" i="34"/>
  <c r="B13" i="34"/>
  <c r="G15" i="34"/>
  <c r="F14" i="34"/>
  <c r="B14" i="34"/>
  <c r="G11" i="34"/>
  <c r="F10" i="34"/>
  <c r="F8" i="34"/>
  <c r="F6" i="34"/>
  <c r="F4" i="34"/>
  <c r="G16" i="34"/>
  <c r="H15" i="33"/>
  <c r="H11" i="33"/>
  <c r="H9" i="33"/>
  <c r="H7" i="33"/>
  <c r="H5" i="33"/>
  <c r="H16" i="33"/>
  <c r="H12" i="33"/>
  <c r="F15" i="33"/>
  <c r="B15" i="33"/>
  <c r="H13" i="33"/>
  <c r="F11" i="33"/>
  <c r="B11" i="33"/>
  <c r="F9" i="33"/>
  <c r="F7" i="33"/>
  <c r="F5" i="33"/>
  <c r="F16" i="33"/>
  <c r="B16" i="33"/>
  <c r="H14" i="33"/>
  <c r="G13" i="33"/>
  <c r="F12" i="33"/>
  <c r="B12" i="33"/>
  <c r="H10" i="33"/>
  <c r="G9" i="33"/>
  <c r="H8" i="33"/>
  <c r="G7" i="33"/>
  <c r="H6" i="33"/>
  <c r="G5" i="33"/>
  <c r="H4" i="33"/>
  <c r="F13" i="33"/>
  <c r="B13" i="33"/>
  <c r="G15" i="33"/>
  <c r="F14" i="33"/>
  <c r="B14" i="33"/>
  <c r="G11" i="33"/>
  <c r="F10" i="33"/>
  <c r="F8" i="33"/>
  <c r="F6" i="33"/>
  <c r="F4" i="33"/>
  <c r="G16" i="33"/>
  <c r="H15" i="32"/>
  <c r="H11" i="32"/>
  <c r="H9" i="32"/>
  <c r="H7" i="32"/>
  <c r="H5" i="32"/>
  <c r="H16" i="32"/>
  <c r="H12" i="32"/>
  <c r="F15" i="32"/>
  <c r="B15" i="32"/>
  <c r="H13" i="32"/>
  <c r="F11" i="32"/>
  <c r="B11" i="32"/>
  <c r="F9" i="32"/>
  <c r="F7" i="32"/>
  <c r="F5" i="32"/>
  <c r="F16" i="32"/>
  <c r="B16" i="32"/>
  <c r="H14" i="32"/>
  <c r="G13" i="32"/>
  <c r="F12" i="32"/>
  <c r="B12" i="32"/>
  <c r="H10" i="32"/>
  <c r="G9" i="32"/>
  <c r="H8" i="32"/>
  <c r="G7" i="32"/>
  <c r="H6" i="32"/>
  <c r="G5" i="32"/>
  <c r="H4" i="32"/>
  <c r="F13" i="32"/>
  <c r="B13" i="32"/>
  <c r="G15" i="32"/>
  <c r="F14" i="32"/>
  <c r="B14" i="32"/>
  <c r="G11" i="32"/>
  <c r="F10" i="32"/>
  <c r="F8" i="32"/>
  <c r="F6" i="32"/>
  <c r="F4" i="32"/>
  <c r="G16" i="32"/>
  <c r="H15" i="31"/>
  <c r="H11" i="31"/>
  <c r="H9" i="31"/>
  <c r="H7" i="31"/>
  <c r="H5" i="31"/>
  <c r="H16" i="31"/>
  <c r="H12" i="31"/>
  <c r="F15" i="31"/>
  <c r="B15" i="31"/>
  <c r="H13" i="31"/>
  <c r="F11" i="31"/>
  <c r="B11" i="31"/>
  <c r="F9" i="31"/>
  <c r="F7" i="31"/>
  <c r="F5" i="31"/>
  <c r="F16" i="31"/>
  <c r="B16" i="31"/>
  <c r="H14" i="31"/>
  <c r="G13" i="31"/>
  <c r="F12" i="31"/>
  <c r="B12" i="31"/>
  <c r="H10" i="31"/>
  <c r="G9" i="31"/>
  <c r="H8" i="31"/>
  <c r="G7" i="31"/>
  <c r="H6" i="31"/>
  <c r="G5" i="31"/>
  <c r="H4" i="31"/>
  <c r="F13" i="31"/>
  <c r="B13" i="31"/>
  <c r="G15" i="31"/>
  <c r="F14" i="31"/>
  <c r="B14" i="31"/>
  <c r="G11" i="31"/>
  <c r="F10" i="31"/>
  <c r="F8" i="31"/>
  <c r="F6" i="31"/>
  <c r="F4" i="31"/>
  <c r="G16" i="31"/>
  <c r="H15" i="30"/>
  <c r="H11" i="30"/>
  <c r="H9" i="30"/>
  <c r="H7" i="30"/>
  <c r="H5" i="30"/>
  <c r="H16" i="30"/>
  <c r="G15" i="30"/>
  <c r="H12" i="30"/>
  <c r="G11" i="30"/>
  <c r="G12" i="21"/>
  <c r="G12" i="22"/>
  <c r="G12" i="23"/>
  <c r="G12" i="24"/>
  <c r="G12" i="25"/>
  <c r="G12" i="26"/>
  <c r="G12" i="27"/>
  <c r="G12" i="28"/>
  <c r="G12" i="29"/>
  <c r="F15" i="30"/>
  <c r="B15" i="30"/>
  <c r="H13" i="30"/>
  <c r="F11" i="30"/>
  <c r="B11" i="30"/>
  <c r="F9" i="30"/>
  <c r="F7" i="30"/>
  <c r="F5" i="30"/>
  <c r="F16" i="30"/>
  <c r="B16" i="30"/>
  <c r="H14" i="30"/>
  <c r="G13" i="30"/>
  <c r="F12" i="30"/>
  <c r="B12" i="30"/>
  <c r="H10" i="30"/>
  <c r="G9" i="30"/>
  <c r="H8" i="30"/>
  <c r="G7" i="30"/>
  <c r="H6" i="30"/>
  <c r="G5" i="30"/>
  <c r="H4" i="30"/>
  <c r="F13" i="30"/>
  <c r="B13" i="30"/>
  <c r="F14" i="30"/>
  <c r="B14" i="30"/>
  <c r="F10" i="30"/>
  <c r="F8" i="30"/>
  <c r="F6" i="30"/>
  <c r="F4" i="30"/>
  <c r="G16" i="30"/>
  <c r="H15" i="29"/>
  <c r="H11" i="29"/>
  <c r="H9" i="29"/>
  <c r="H7" i="29"/>
  <c r="H5" i="29"/>
  <c r="H16" i="29"/>
  <c r="H12" i="29"/>
  <c r="F15" i="29"/>
  <c r="B15" i="29"/>
  <c r="H13" i="29"/>
  <c r="F11" i="29"/>
  <c r="B11" i="29"/>
  <c r="F9" i="29"/>
  <c r="F7" i="29"/>
  <c r="F5" i="29"/>
  <c r="F16" i="29"/>
  <c r="B16" i="29"/>
  <c r="H14" i="29"/>
  <c r="G13" i="29"/>
  <c r="F12" i="29"/>
  <c r="B12" i="29"/>
  <c r="H10" i="29"/>
  <c r="G9" i="29"/>
  <c r="H8" i="29"/>
  <c r="G7" i="29"/>
  <c r="H6" i="29"/>
  <c r="G5" i="29"/>
  <c r="H4" i="29"/>
  <c r="F13" i="29"/>
  <c r="B13" i="29"/>
  <c r="G15" i="29"/>
  <c r="F14" i="29"/>
  <c r="B14" i="29"/>
  <c r="G11" i="29"/>
  <c r="F10" i="29"/>
  <c r="F8" i="29"/>
  <c r="F6" i="29"/>
  <c r="F4" i="29"/>
  <c r="G16" i="29"/>
  <c r="H15" i="28"/>
  <c r="H11" i="28"/>
  <c r="H9" i="28"/>
  <c r="H7" i="28"/>
  <c r="H5" i="28"/>
  <c r="H16" i="28"/>
  <c r="H12" i="28"/>
  <c r="H13" i="27"/>
  <c r="F9" i="27"/>
  <c r="F7" i="27"/>
  <c r="F5" i="27"/>
  <c r="F15" i="28"/>
  <c r="B15" i="28"/>
  <c r="H13" i="28"/>
  <c r="F11" i="28"/>
  <c r="B11" i="28"/>
  <c r="F9" i="28"/>
  <c r="F7" i="28"/>
  <c r="F5" i="28"/>
  <c r="F16" i="28"/>
  <c r="B16" i="28"/>
  <c r="H14" i="28"/>
  <c r="G13" i="28"/>
  <c r="F12" i="28"/>
  <c r="B12" i="28"/>
  <c r="H10" i="28"/>
  <c r="G9" i="28"/>
  <c r="H8" i="28"/>
  <c r="G7" i="28"/>
  <c r="H6" i="28"/>
  <c r="G5" i="28"/>
  <c r="H4" i="28"/>
  <c r="F13" i="28"/>
  <c r="B13" i="28"/>
  <c r="G15" i="28"/>
  <c r="F14" i="28"/>
  <c r="B14" i="28"/>
  <c r="G11" i="28"/>
  <c r="F10" i="28"/>
  <c r="F8" i="28"/>
  <c r="F6" i="28"/>
  <c r="F4" i="28"/>
  <c r="G16" i="28"/>
  <c r="H14" i="27"/>
  <c r="F15" i="27"/>
  <c r="B15" i="27"/>
  <c r="F11" i="27"/>
  <c r="B11" i="27"/>
  <c r="F16" i="27"/>
  <c r="B16" i="27"/>
  <c r="G13" i="27"/>
  <c r="F12" i="27"/>
  <c r="B12" i="27"/>
  <c r="H10" i="27"/>
  <c r="G9" i="27"/>
  <c r="H8" i="27"/>
  <c r="G7" i="27"/>
  <c r="H6" i="27"/>
  <c r="G5" i="27"/>
  <c r="H4" i="27"/>
  <c r="H15" i="27"/>
  <c r="F13" i="27"/>
  <c r="B13" i="27"/>
  <c r="H11" i="27"/>
  <c r="H9" i="27"/>
  <c r="H7" i="27"/>
  <c r="H5" i="27"/>
  <c r="H16" i="27"/>
  <c r="G15" i="27"/>
  <c r="F14" i="27"/>
  <c r="B14" i="27"/>
  <c r="H12" i="27"/>
  <c r="G11" i="27"/>
  <c r="F10" i="27"/>
  <c r="F8" i="27"/>
  <c r="F6" i="27"/>
  <c r="F4" i="27"/>
  <c r="G16" i="27"/>
  <c r="H15" i="26"/>
  <c r="H11" i="26"/>
  <c r="H9" i="26"/>
  <c r="H7" i="26"/>
  <c r="H5" i="26"/>
  <c r="H16" i="26"/>
  <c r="H12" i="26"/>
  <c r="F15" i="26"/>
  <c r="B15" i="26"/>
  <c r="H13" i="26"/>
  <c r="F11" i="26"/>
  <c r="B11" i="26"/>
  <c r="F9" i="26"/>
  <c r="F7" i="26"/>
  <c r="F5" i="26"/>
  <c r="F16" i="26"/>
  <c r="B16" i="26"/>
  <c r="H14" i="26"/>
  <c r="G13" i="26"/>
  <c r="F12" i="26"/>
  <c r="B12" i="26"/>
  <c r="H10" i="26"/>
  <c r="G9" i="26"/>
  <c r="H8" i="26"/>
  <c r="G7" i="26"/>
  <c r="H6" i="26"/>
  <c r="G5" i="26"/>
  <c r="H4" i="26"/>
  <c r="F13" i="26"/>
  <c r="B13" i="26"/>
  <c r="G15" i="26"/>
  <c r="F14" i="26"/>
  <c r="B14" i="26"/>
  <c r="G11" i="26"/>
  <c r="F10" i="26"/>
  <c r="F8" i="26"/>
  <c r="F6" i="26"/>
  <c r="F4" i="26"/>
  <c r="G16" i="26"/>
  <c r="B16" i="17"/>
  <c r="H15" i="25"/>
  <c r="H11" i="25"/>
  <c r="H9" i="25"/>
  <c r="H7" i="25"/>
  <c r="H5" i="25"/>
  <c r="H16" i="25"/>
  <c r="H12" i="25"/>
  <c r="G12" i="18"/>
  <c r="G12" i="19"/>
  <c r="G12" i="20"/>
  <c r="F15" i="25"/>
  <c r="B15" i="25"/>
  <c r="H13" i="25"/>
  <c r="F11" i="25"/>
  <c r="B11" i="25"/>
  <c r="F9" i="25"/>
  <c r="F7" i="25"/>
  <c r="F5" i="25"/>
  <c r="F16" i="25"/>
  <c r="B16" i="25"/>
  <c r="H14" i="25"/>
  <c r="G13" i="25"/>
  <c r="F12" i="25"/>
  <c r="B12" i="25"/>
  <c r="H10" i="25"/>
  <c r="G9" i="25"/>
  <c r="H8" i="25"/>
  <c r="G7" i="25"/>
  <c r="H6" i="25"/>
  <c r="G5" i="25"/>
  <c r="H4" i="25"/>
  <c r="F13" i="25"/>
  <c r="B13" i="25"/>
  <c r="G15" i="25"/>
  <c r="F14" i="25"/>
  <c r="B14" i="25"/>
  <c r="G11" i="25"/>
  <c r="F10" i="25"/>
  <c r="F8" i="25"/>
  <c r="F6" i="25"/>
  <c r="F4" i="25"/>
  <c r="G16" i="25"/>
  <c r="H15" i="23"/>
  <c r="H11" i="23"/>
  <c r="H9" i="23"/>
  <c r="H7" i="23"/>
  <c r="H5" i="23"/>
  <c r="H16" i="23"/>
  <c r="H15" i="24"/>
  <c r="H11" i="24"/>
  <c r="H9" i="24"/>
  <c r="H7" i="24"/>
  <c r="H5" i="24"/>
  <c r="H16" i="24"/>
  <c r="H12" i="24"/>
  <c r="F15" i="24"/>
  <c r="B15" i="24"/>
  <c r="H13" i="24"/>
  <c r="F11" i="24"/>
  <c r="B11" i="24"/>
  <c r="F9" i="24"/>
  <c r="F7" i="24"/>
  <c r="F5" i="24"/>
  <c r="F16" i="24"/>
  <c r="B16" i="24"/>
  <c r="H14" i="24"/>
  <c r="G13" i="24"/>
  <c r="F12" i="24"/>
  <c r="B12" i="24"/>
  <c r="H10" i="24"/>
  <c r="G9" i="24"/>
  <c r="H8" i="24"/>
  <c r="G7" i="24"/>
  <c r="H6" i="24"/>
  <c r="G5" i="24"/>
  <c r="H4" i="24"/>
  <c r="F13" i="24"/>
  <c r="B13" i="24"/>
  <c r="G15" i="24"/>
  <c r="F14" i="24"/>
  <c r="B14" i="24"/>
  <c r="G11" i="24"/>
  <c r="F10" i="24"/>
  <c r="F8" i="24"/>
  <c r="F6" i="24"/>
  <c r="F4" i="24"/>
  <c r="G16" i="24"/>
  <c r="H12" i="23"/>
  <c r="F15" i="23"/>
  <c r="B15" i="23"/>
  <c r="H13" i="23"/>
  <c r="F11" i="23"/>
  <c r="B11" i="23"/>
  <c r="F9" i="23"/>
  <c r="F7" i="23"/>
  <c r="F5" i="23"/>
  <c r="F16" i="23"/>
  <c r="B16" i="23"/>
  <c r="H14" i="23"/>
  <c r="G13" i="23"/>
  <c r="F12" i="23"/>
  <c r="B12" i="23"/>
  <c r="H10" i="23"/>
  <c r="G9" i="23"/>
  <c r="H8" i="23"/>
  <c r="G7" i="23"/>
  <c r="H6" i="23"/>
  <c r="G5" i="23"/>
  <c r="H4" i="23"/>
  <c r="F13" i="23"/>
  <c r="B13" i="23"/>
  <c r="G15" i="23"/>
  <c r="F14" i="23"/>
  <c r="B14" i="23"/>
  <c r="G11" i="23"/>
  <c r="F10" i="23"/>
  <c r="F8" i="23"/>
  <c r="F6" i="23"/>
  <c r="F4" i="23"/>
  <c r="G16" i="23"/>
  <c r="H15" i="22"/>
  <c r="H11" i="22"/>
  <c r="H9" i="22"/>
  <c r="H7" i="22"/>
  <c r="H5" i="22"/>
  <c r="H16" i="22"/>
  <c r="H12" i="22"/>
  <c r="F15" i="22"/>
  <c r="B15" i="22"/>
  <c r="H13" i="22"/>
  <c r="F11" i="22"/>
  <c r="B11" i="22"/>
  <c r="F9" i="22"/>
  <c r="F7" i="22"/>
  <c r="F5" i="22"/>
  <c r="F16" i="22"/>
  <c r="B16" i="22"/>
  <c r="H14" i="22"/>
  <c r="G13" i="22"/>
  <c r="F12" i="22"/>
  <c r="B12" i="22"/>
  <c r="H10" i="22"/>
  <c r="G9" i="22"/>
  <c r="H8" i="22"/>
  <c r="G7" i="22"/>
  <c r="H6" i="22"/>
  <c r="G5" i="22"/>
  <c r="H4" i="22"/>
  <c r="F13" i="22"/>
  <c r="B13" i="22"/>
  <c r="G15" i="22"/>
  <c r="F14" i="22"/>
  <c r="B14" i="22"/>
  <c r="G11" i="22"/>
  <c r="F10" i="22"/>
  <c r="F8" i="22"/>
  <c r="F6" i="22"/>
  <c r="F4" i="22"/>
  <c r="G16" i="22"/>
  <c r="H15" i="21"/>
  <c r="H11" i="21"/>
  <c r="H9" i="21"/>
  <c r="H7" i="21"/>
  <c r="H5" i="21"/>
  <c r="H16" i="21"/>
  <c r="H12" i="21"/>
  <c r="F15" i="21"/>
  <c r="B15" i="21"/>
  <c r="H13" i="21"/>
  <c r="F11" i="21"/>
  <c r="B11" i="21"/>
  <c r="F9" i="21"/>
  <c r="F7" i="21"/>
  <c r="F5" i="21"/>
  <c r="F16" i="21"/>
  <c r="B16" i="21"/>
  <c r="H14" i="21"/>
  <c r="G13" i="21"/>
  <c r="F12" i="21"/>
  <c r="B12" i="21"/>
  <c r="H10" i="21"/>
  <c r="G9" i="21"/>
  <c r="H8" i="21"/>
  <c r="G7" i="21"/>
  <c r="H6" i="21"/>
  <c r="G5" i="21"/>
  <c r="H4" i="21"/>
  <c r="F13" i="21"/>
  <c r="B13" i="21"/>
  <c r="G15" i="21"/>
  <c r="F14" i="21"/>
  <c r="B14" i="21"/>
  <c r="G11" i="21"/>
  <c r="F10" i="21"/>
  <c r="F8" i="21"/>
  <c r="F6" i="21"/>
  <c r="F4" i="21"/>
  <c r="G16" i="21"/>
  <c r="H15" i="20"/>
  <c r="H11" i="20"/>
  <c r="H9" i="20"/>
  <c r="H7" i="20"/>
  <c r="H5" i="20"/>
  <c r="H16" i="20"/>
  <c r="H12" i="20"/>
  <c r="H13" i="19"/>
  <c r="F9" i="19"/>
  <c r="F7" i="19"/>
  <c r="F5" i="19"/>
  <c r="F15" i="20"/>
  <c r="B15" i="20"/>
  <c r="H13" i="20"/>
  <c r="F11" i="20"/>
  <c r="B11" i="20"/>
  <c r="F9" i="20"/>
  <c r="F7" i="20"/>
  <c r="F5" i="20"/>
  <c r="F16" i="20"/>
  <c r="B16" i="20"/>
  <c r="H14" i="20"/>
  <c r="G13" i="20"/>
  <c r="F12" i="20"/>
  <c r="B12" i="20"/>
  <c r="H10" i="20"/>
  <c r="G9" i="20"/>
  <c r="H8" i="20"/>
  <c r="G7" i="20"/>
  <c r="H6" i="20"/>
  <c r="G5" i="20"/>
  <c r="H4" i="20"/>
  <c r="F13" i="20"/>
  <c r="B13" i="20"/>
  <c r="G15" i="20"/>
  <c r="F14" i="20"/>
  <c r="B14" i="20"/>
  <c r="G11" i="20"/>
  <c r="F10" i="20"/>
  <c r="F8" i="20"/>
  <c r="F6" i="20"/>
  <c r="F4" i="20"/>
  <c r="G16" i="20"/>
  <c r="H14" i="19"/>
  <c r="F15" i="19"/>
  <c r="B15" i="19"/>
  <c r="F11" i="19"/>
  <c r="B11" i="19"/>
  <c r="F16" i="19"/>
  <c r="B16" i="19"/>
  <c r="G13" i="19"/>
  <c r="F12" i="19"/>
  <c r="B12" i="19"/>
  <c r="H10" i="19"/>
  <c r="G9" i="19"/>
  <c r="H8" i="19"/>
  <c r="G7" i="19"/>
  <c r="H6" i="19"/>
  <c r="G5" i="19"/>
  <c r="H4" i="19"/>
  <c r="H15" i="19"/>
  <c r="F13" i="19"/>
  <c r="B13" i="19"/>
  <c r="H11" i="19"/>
  <c r="H9" i="19"/>
  <c r="H7" i="19"/>
  <c r="H5" i="19"/>
  <c r="H16" i="19"/>
  <c r="G15" i="19"/>
  <c r="F14" i="19"/>
  <c r="B14" i="19"/>
  <c r="H12" i="19"/>
  <c r="G11" i="19"/>
  <c r="F10" i="19"/>
  <c r="F8" i="19"/>
  <c r="F6" i="19"/>
  <c r="F4" i="19"/>
  <c r="G16" i="19"/>
  <c r="H15" i="18"/>
  <c r="H11" i="18"/>
  <c r="H9" i="18"/>
  <c r="H7" i="18"/>
  <c r="H5" i="18"/>
  <c r="H16" i="18"/>
  <c r="H12" i="18"/>
  <c r="F15" i="18"/>
  <c r="B15" i="18"/>
  <c r="H13" i="18"/>
  <c r="F11" i="18"/>
  <c r="B11" i="18"/>
  <c r="F9" i="18"/>
  <c r="F7" i="18"/>
  <c r="F5" i="18"/>
  <c r="F16" i="18"/>
  <c r="B16" i="18"/>
  <c r="H14" i="18"/>
  <c r="G13" i="18"/>
  <c r="F12" i="18"/>
  <c r="B12" i="18"/>
  <c r="H10" i="18"/>
  <c r="G9" i="18"/>
  <c r="H8" i="18"/>
  <c r="G7" i="18"/>
  <c r="H6" i="18"/>
  <c r="G5" i="18"/>
  <c r="H4" i="18"/>
  <c r="F13" i="18"/>
  <c r="B13" i="18"/>
  <c r="G15" i="18"/>
  <c r="F14" i="18"/>
  <c r="B14" i="18"/>
  <c r="G11" i="18"/>
  <c r="F10" i="18"/>
  <c r="F8" i="18"/>
  <c r="F6" i="18"/>
  <c r="F4" i="18"/>
  <c r="G16" i="18"/>
  <c r="G15" i="17"/>
  <c r="B14" i="17"/>
  <c r="G13" i="17"/>
  <c r="B12" i="17"/>
  <c r="F9" i="17"/>
  <c r="F7" i="17"/>
  <c r="F5" i="17"/>
  <c r="H12" i="17"/>
  <c r="H14" i="17"/>
  <c r="F12" i="17"/>
  <c r="F14" i="17"/>
  <c r="F16" i="17"/>
  <c r="G16" i="17"/>
  <c r="H15" i="17"/>
  <c r="H13" i="17"/>
  <c r="H11" i="17"/>
  <c r="H9" i="17"/>
  <c r="H7" i="17"/>
  <c r="H5" i="17"/>
  <c r="G9" i="17"/>
  <c r="G7" i="17"/>
  <c r="G5" i="17"/>
  <c r="F10" i="17"/>
  <c r="F6" i="17"/>
  <c r="F15" i="17"/>
  <c r="B15" i="17"/>
  <c r="F13" i="17"/>
  <c r="B13" i="17"/>
  <c r="F11" i="17"/>
  <c r="B11" i="17"/>
  <c r="H10" i="17"/>
  <c r="H8" i="17"/>
  <c r="H6" i="17"/>
  <c r="H4" i="17"/>
  <c r="G11" i="17"/>
  <c r="F8" i="17"/>
  <c r="F4" i="17"/>
  <c r="E12" i="13"/>
  <c r="E16" i="13"/>
  <c r="E15" i="13"/>
  <c r="E14" i="13"/>
  <c r="E13" i="13"/>
  <c r="E11" i="13"/>
  <c r="D16" i="13"/>
  <c r="D15" i="13"/>
  <c r="D14" i="13"/>
  <c r="D13" i="13"/>
  <c r="D12" i="13"/>
  <c r="D11" i="13"/>
  <c r="C11" i="13"/>
  <c r="C12" i="13"/>
  <c r="C13" i="13"/>
  <c r="C14" i="13"/>
  <c r="C15" i="13"/>
  <c r="C16" i="13"/>
  <c r="G16" i="13" l="1"/>
  <c r="G15" i="13"/>
  <c r="H14" i="13"/>
  <c r="G13" i="13"/>
  <c r="H12" i="13"/>
  <c r="H11" i="13"/>
  <c r="F16" i="13"/>
  <c r="H16" i="13"/>
  <c r="F15" i="13"/>
  <c r="H15" i="13"/>
  <c r="G14" i="13"/>
  <c r="F14" i="13"/>
  <c r="F13" i="13"/>
  <c r="H13" i="13"/>
  <c r="G12" i="13"/>
  <c r="F12" i="13"/>
  <c r="B11" i="13"/>
  <c r="G11" i="13"/>
  <c r="F11" i="13"/>
  <c r="B13" i="13" l="1"/>
  <c r="B15" i="13"/>
  <c r="B12" i="13"/>
  <c r="B14" i="13"/>
  <c r="B16" i="13"/>
  <c r="Q2" i="11"/>
  <c r="Q5" i="11"/>
  <c r="Q6" i="11"/>
  <c r="Q7" i="11"/>
  <c r="Q8" i="11"/>
  <c r="Q9" i="11"/>
  <c r="G7" i="13" l="1"/>
  <c r="F5" i="13"/>
  <c r="F9" i="13"/>
  <c r="F4" i="13"/>
  <c r="F6" i="13"/>
  <c r="F8" i="13"/>
  <c r="F10" i="13"/>
  <c r="G4" i="13"/>
  <c r="H5" i="13"/>
  <c r="G6" i="13"/>
  <c r="F7" i="13"/>
  <c r="H7" i="13"/>
  <c r="G8" i="13"/>
  <c r="H9" i="13"/>
  <c r="G10" i="13"/>
  <c r="H4" i="13"/>
  <c r="G5" i="13"/>
  <c r="H6" i="13"/>
  <c r="H8" i="13"/>
  <c r="G9" i="13"/>
  <c r="H10" i="13"/>
</calcChain>
</file>

<file path=xl/sharedStrings.xml><?xml version="1.0" encoding="utf-8"?>
<sst xmlns="http://schemas.openxmlformats.org/spreadsheetml/2006/main" count="1098" uniqueCount="167">
  <si>
    <t>15～64歳</t>
    <rPh sb="5" eb="6">
      <t>サイ</t>
    </rPh>
    <phoneticPr fontId="2"/>
  </si>
  <si>
    <t>65歳以上</t>
    <rPh sb="2" eb="5">
      <t>サイイジョウ</t>
    </rPh>
    <phoneticPr fontId="2"/>
  </si>
  <si>
    <t>三重県</t>
  </si>
  <si>
    <t>津市</t>
  </si>
  <si>
    <t>四日市市</t>
  </si>
  <si>
    <t>伊勢市</t>
  </si>
  <si>
    <t>松阪市</t>
  </si>
  <si>
    <t>桑名市</t>
  </si>
  <si>
    <t>上野市</t>
  </si>
  <si>
    <t>鈴鹿市</t>
  </si>
  <si>
    <t>名張市</t>
  </si>
  <si>
    <t>尾鷲市</t>
  </si>
  <si>
    <t>亀山市</t>
  </si>
  <si>
    <t>鳥羽市</t>
  </si>
  <si>
    <t>熊野市</t>
  </si>
  <si>
    <t>久居市</t>
  </si>
  <si>
    <t>多度町</t>
  </si>
  <si>
    <t>長島町</t>
  </si>
  <si>
    <t>北勢町</t>
  </si>
  <si>
    <t>員弁町</t>
  </si>
  <si>
    <t>大安町</t>
  </si>
  <si>
    <t>東員町</t>
  </si>
  <si>
    <t>藤原町</t>
  </si>
  <si>
    <t>菰野町</t>
  </si>
  <si>
    <t>楠町</t>
  </si>
  <si>
    <t>朝日町</t>
  </si>
  <si>
    <t>川越町</t>
  </si>
  <si>
    <t>関町</t>
  </si>
  <si>
    <t>河芸町</t>
  </si>
  <si>
    <t>芸濃町</t>
  </si>
  <si>
    <t>美里村</t>
  </si>
  <si>
    <t>安濃町</t>
  </si>
  <si>
    <t>香良洲町</t>
  </si>
  <si>
    <t>一志町</t>
  </si>
  <si>
    <t>白山町</t>
  </si>
  <si>
    <t>嬉野町</t>
  </si>
  <si>
    <t>美杉村</t>
  </si>
  <si>
    <t>飯南町</t>
  </si>
  <si>
    <t>飯高町</t>
  </si>
  <si>
    <t>多気町</t>
  </si>
  <si>
    <t>明和町</t>
  </si>
  <si>
    <t>大台町</t>
  </si>
  <si>
    <t>勢和村</t>
  </si>
  <si>
    <t>宮川村</t>
  </si>
  <si>
    <t>玉城町</t>
  </si>
  <si>
    <t>二見町</t>
  </si>
  <si>
    <t>小俣町</t>
  </si>
  <si>
    <t>南勢町</t>
  </si>
  <si>
    <t>南島町</t>
  </si>
  <si>
    <t>大宮町</t>
  </si>
  <si>
    <t>紀勢町</t>
  </si>
  <si>
    <t>御薗村</t>
  </si>
  <si>
    <t>大内山村</t>
  </si>
  <si>
    <t>度会町</t>
  </si>
  <si>
    <t>伊賀町</t>
  </si>
  <si>
    <t>島ケ原村</t>
  </si>
  <si>
    <t>阿山町</t>
  </si>
  <si>
    <t>大山田村</t>
  </si>
  <si>
    <t>青山町</t>
  </si>
  <si>
    <t>浜島町</t>
  </si>
  <si>
    <t>大王町</t>
  </si>
  <si>
    <t>志摩町</t>
  </si>
  <si>
    <t>阿児町</t>
  </si>
  <si>
    <t>磯部町</t>
  </si>
  <si>
    <t>紀伊長島町</t>
  </si>
  <si>
    <t>海山町</t>
  </si>
  <si>
    <t>御浜町</t>
  </si>
  <si>
    <t>紀宝町</t>
  </si>
  <si>
    <t>紀和町</t>
  </si>
  <si>
    <t>鵜殿村</t>
  </si>
  <si>
    <t>木曽岬町</t>
  </si>
  <si>
    <t>三雲町</t>
  </si>
  <si>
    <t>いなべ市</t>
  </si>
  <si>
    <t>志摩市</t>
  </si>
  <si>
    <t>伊賀市</t>
  </si>
  <si>
    <t>大紀町</t>
  </si>
  <si>
    <t>南伊勢町</t>
  </si>
  <si>
    <t>紀北町</t>
  </si>
  <si>
    <t>南部</t>
    <rPh sb="0" eb="2">
      <t>ナンブ</t>
    </rPh>
    <phoneticPr fontId="2"/>
  </si>
  <si>
    <t>地域</t>
    <rPh sb="0" eb="2">
      <t>チイキ</t>
    </rPh>
    <phoneticPr fontId="2"/>
  </si>
  <si>
    <t>市町</t>
    <rPh sb="0" eb="2">
      <t>シチョウ</t>
    </rPh>
    <phoneticPr fontId="2"/>
  </si>
  <si>
    <t>旧市町村</t>
    <rPh sb="0" eb="1">
      <t>キュウ</t>
    </rPh>
    <rPh sb="1" eb="4">
      <t>シチョウソン</t>
    </rPh>
    <phoneticPr fontId="2"/>
  </si>
  <si>
    <t>津市</t>
    <rPh sb="0" eb="2">
      <t>ツシ</t>
    </rPh>
    <phoneticPr fontId="2"/>
  </si>
  <si>
    <t>北勢地域</t>
  </si>
  <si>
    <t>四日市市</t>
    <rPh sb="0" eb="4">
      <t>ヨッカイチシ</t>
    </rPh>
    <phoneticPr fontId="2"/>
  </si>
  <si>
    <t>○</t>
  </si>
  <si>
    <t>伊賀地域</t>
  </si>
  <si>
    <t>伊賀市</t>
    <rPh sb="0" eb="3">
      <t>イガシ</t>
    </rPh>
    <phoneticPr fontId="2"/>
  </si>
  <si>
    <t>東紀州地域</t>
  </si>
  <si>
    <t>亀山市</t>
    <rPh sb="0" eb="3">
      <t>カメヤマシ</t>
    </rPh>
    <phoneticPr fontId="2"/>
  </si>
  <si>
    <t>桑名市</t>
    <rPh sb="0" eb="3">
      <t>クワナシ</t>
    </rPh>
    <phoneticPr fontId="2"/>
  </si>
  <si>
    <t>いなべ市</t>
    <rPh sb="3" eb="4">
      <t>シ</t>
    </rPh>
    <phoneticPr fontId="2"/>
  </si>
  <si>
    <t>松阪市</t>
    <rPh sb="0" eb="3">
      <t>マツサカシ</t>
    </rPh>
    <phoneticPr fontId="2"/>
  </si>
  <si>
    <t>多気町</t>
    <rPh sb="0" eb="3">
      <t>タキチョウ</t>
    </rPh>
    <phoneticPr fontId="2"/>
  </si>
  <si>
    <t>明和町</t>
    <rPh sb="0" eb="3">
      <t>メイワチョウ</t>
    </rPh>
    <phoneticPr fontId="2"/>
  </si>
  <si>
    <t>大台町</t>
    <rPh sb="0" eb="3">
      <t>オオダイチョウ</t>
    </rPh>
    <phoneticPr fontId="2"/>
  </si>
  <si>
    <t>伊勢市</t>
    <rPh sb="0" eb="3">
      <t>イセシ</t>
    </rPh>
    <phoneticPr fontId="2"/>
  </si>
  <si>
    <t>南伊勢町</t>
    <rPh sb="0" eb="3">
      <t>ミナミイセ</t>
    </rPh>
    <rPh sb="3" eb="4">
      <t>チョウ</t>
    </rPh>
    <phoneticPr fontId="2"/>
  </si>
  <si>
    <t>大紀町</t>
    <rPh sb="0" eb="3">
      <t>タイキチョウ</t>
    </rPh>
    <phoneticPr fontId="2"/>
  </si>
  <si>
    <t>志摩市</t>
    <rPh sb="0" eb="2">
      <t>シマ</t>
    </rPh>
    <rPh sb="2" eb="3">
      <t>シ</t>
    </rPh>
    <phoneticPr fontId="2"/>
  </si>
  <si>
    <t>紀北町</t>
    <rPh sb="0" eb="3">
      <t>キホクチョウ</t>
    </rPh>
    <phoneticPr fontId="2"/>
  </si>
  <si>
    <t>熊野市</t>
    <rPh sb="0" eb="3">
      <t>クマノシ</t>
    </rPh>
    <phoneticPr fontId="2"/>
  </si>
  <si>
    <t>南部地域以外</t>
    <rPh sb="0" eb="2">
      <t>ナンブ</t>
    </rPh>
    <rPh sb="2" eb="4">
      <t>チイキ</t>
    </rPh>
    <rPh sb="4" eb="6">
      <t>イガイ</t>
    </rPh>
    <phoneticPr fontId="2"/>
  </si>
  <si>
    <t>南部地域</t>
    <rPh sb="0" eb="2">
      <t>ナンブ</t>
    </rPh>
    <rPh sb="2" eb="4">
      <t>チイキ</t>
    </rPh>
    <phoneticPr fontId="2"/>
  </si>
  <si>
    <t>北勢地域</t>
    <rPh sb="0" eb="2">
      <t>ホクセイ</t>
    </rPh>
    <rPh sb="2" eb="4">
      <t>チイキ</t>
    </rPh>
    <phoneticPr fontId="2"/>
  </si>
  <si>
    <t>伊賀地域</t>
    <rPh sb="0" eb="2">
      <t>イガ</t>
    </rPh>
    <rPh sb="2" eb="4">
      <t>チイキ</t>
    </rPh>
    <phoneticPr fontId="2"/>
  </si>
  <si>
    <t>東紀州地域</t>
    <rPh sb="0" eb="3">
      <t>ヒガシキシュウ</t>
    </rPh>
    <rPh sb="3" eb="5">
      <t>チイキ</t>
    </rPh>
    <phoneticPr fontId="2"/>
  </si>
  <si>
    <t>平成１２年市町村</t>
    <rPh sb="0" eb="2">
      <t>ヘイセイ</t>
    </rPh>
    <rPh sb="4" eb="5">
      <t>ネン</t>
    </rPh>
    <rPh sb="5" eb="8">
      <t>シチョウソン</t>
    </rPh>
    <phoneticPr fontId="2"/>
  </si>
  <si>
    <t>三重県市町村</t>
    <rPh sb="0" eb="3">
      <t>ミエケン</t>
    </rPh>
    <rPh sb="3" eb="6">
      <t>シチョウソン</t>
    </rPh>
    <phoneticPr fontId="2"/>
  </si>
  <si>
    <t>市町名</t>
    <rPh sb="0" eb="3">
      <t>シチョウメイ</t>
    </rPh>
    <phoneticPr fontId="2"/>
  </si>
  <si>
    <t>地域区分</t>
    <rPh sb="0" eb="2">
      <t>チイキ</t>
    </rPh>
    <rPh sb="2" eb="4">
      <t>クブン</t>
    </rPh>
    <phoneticPr fontId="2"/>
  </si>
  <si>
    <t>島ヶ原村</t>
  </si>
  <si>
    <t>コード</t>
    <phoneticPr fontId="2"/>
  </si>
  <si>
    <t>実数</t>
    <phoneticPr fontId="2"/>
  </si>
  <si>
    <t>総数</t>
    <phoneticPr fontId="2"/>
  </si>
  <si>
    <t>0～14歳</t>
    <rPh sb="4" eb="5">
      <t>サイ</t>
    </rPh>
    <phoneticPr fontId="2"/>
  </si>
  <si>
    <t>65歳以上</t>
    <rPh sb="2" eb="3">
      <t>サイ</t>
    </rPh>
    <rPh sb="3" eb="5">
      <t>イジョウ</t>
    </rPh>
    <phoneticPr fontId="2"/>
  </si>
  <si>
    <t>総数</t>
    <rPh sb="0" eb="2">
      <t>ソウスウ</t>
    </rPh>
    <phoneticPr fontId="2"/>
  </si>
  <si>
    <t>15～64歳</t>
    <phoneticPr fontId="2"/>
  </si>
  <si>
    <t>0～14歳</t>
    <phoneticPr fontId="2"/>
  </si>
  <si>
    <t>65歳以上</t>
    <phoneticPr fontId="2"/>
  </si>
  <si>
    <t>将来推計人口　実数</t>
    <rPh sb="0" eb="2">
      <t>ショウライ</t>
    </rPh>
    <rPh sb="2" eb="4">
      <t>スイケイ</t>
    </rPh>
    <rPh sb="4" eb="6">
      <t>ジンコウ</t>
    </rPh>
    <rPh sb="7" eb="9">
      <t>ジッスウ</t>
    </rPh>
    <phoneticPr fontId="2"/>
  </si>
  <si>
    <t>三重県</t>
    <rPh sb="0" eb="3">
      <t>ミエケン</t>
    </rPh>
    <phoneticPr fontId="2"/>
  </si>
  <si>
    <t>総数</t>
    <phoneticPr fontId="2"/>
  </si>
  <si>
    <r>
      <t>国勢調査人口</t>
    </r>
    <r>
      <rPr>
        <sz val="10"/>
        <color indexed="8"/>
        <rFont val="ＭＳ Ｐゴシック"/>
        <family val="3"/>
        <charset val="128"/>
      </rPr>
      <t xml:space="preserve"> － 市区町村（昭和55年～平成22年）</t>
    </r>
    <rPh sb="0" eb="2">
      <t>コクセイ</t>
    </rPh>
    <rPh sb="2" eb="4">
      <t>チョウサ</t>
    </rPh>
    <rPh sb="4" eb="6">
      <t>ジンコウ</t>
    </rPh>
    <rPh sb="14" eb="16">
      <t>ショウワ</t>
    </rPh>
    <rPh sb="18" eb="19">
      <t>ネン</t>
    </rPh>
    <rPh sb="20" eb="22">
      <t>ヘイセイ</t>
    </rPh>
    <phoneticPr fontId="3"/>
  </si>
  <si>
    <t>年齢（３区分）別人口の推移</t>
    <rPh sb="0" eb="2">
      <t>ネンレイ</t>
    </rPh>
    <rPh sb="4" eb="6">
      <t>クブン</t>
    </rPh>
    <rPh sb="7" eb="8">
      <t>ベツ</t>
    </rPh>
    <rPh sb="8" eb="10">
      <t>ジンコウ</t>
    </rPh>
    <rPh sb="11" eb="13">
      <t>スイイ</t>
    </rPh>
    <phoneticPr fontId="2"/>
  </si>
  <si>
    <t>割合（％）</t>
    <phoneticPr fontId="2"/>
  </si>
  <si>
    <t>※2010年までは国勢調査、2015年以降は社人研推計値より作成</t>
    <rPh sb="5" eb="6">
      <t>ネン</t>
    </rPh>
    <rPh sb="9" eb="11">
      <t>コクセイ</t>
    </rPh>
    <rPh sb="11" eb="13">
      <t>チョウサ</t>
    </rPh>
    <rPh sb="18" eb="19">
      <t>ネン</t>
    </rPh>
    <rPh sb="19" eb="21">
      <t>イコウ</t>
    </rPh>
    <rPh sb="22" eb="23">
      <t>シャ</t>
    </rPh>
    <rPh sb="23" eb="25">
      <t>ジンケン</t>
    </rPh>
    <rPh sb="25" eb="28">
      <t>スイケイチ</t>
    </rPh>
    <rPh sb="30" eb="32">
      <t>サクセイ</t>
    </rPh>
    <phoneticPr fontId="2"/>
  </si>
  <si>
    <t>201</t>
  </si>
  <si>
    <t>202</t>
  </si>
  <si>
    <t>203</t>
  </si>
  <si>
    <t>204</t>
  </si>
  <si>
    <t>205</t>
  </si>
  <si>
    <t>207</t>
  </si>
  <si>
    <t>208</t>
  </si>
  <si>
    <t>209</t>
  </si>
  <si>
    <t>210</t>
  </si>
  <si>
    <t>211</t>
  </si>
  <si>
    <t>212</t>
  </si>
  <si>
    <t>214</t>
  </si>
  <si>
    <t>215</t>
  </si>
  <si>
    <t>216</t>
  </si>
  <si>
    <t>303</t>
  </si>
  <si>
    <t>324</t>
  </si>
  <si>
    <t>341</t>
  </si>
  <si>
    <t>343</t>
  </si>
  <si>
    <t>344</t>
  </si>
  <si>
    <t>441</t>
  </si>
  <si>
    <t>442</t>
  </si>
  <si>
    <t>443</t>
  </si>
  <si>
    <t>461</t>
  </si>
  <si>
    <t>470</t>
  </si>
  <si>
    <t>471</t>
  </si>
  <si>
    <t>472</t>
  </si>
  <si>
    <t>543</t>
  </si>
  <si>
    <t>561</t>
  </si>
  <si>
    <t>562</t>
  </si>
  <si>
    <t>地域</t>
    <rPh sb="0" eb="2">
      <t>チイキ</t>
    </rPh>
    <phoneticPr fontId="2"/>
  </si>
  <si>
    <t>南部</t>
    <rPh sb="0" eb="2">
      <t>ナンブ</t>
    </rPh>
    <phoneticPr fontId="2"/>
  </si>
  <si>
    <t>南部地域</t>
    <rPh sb="0" eb="2">
      <t>ナンブ</t>
    </rPh>
    <rPh sb="2" eb="4">
      <t>チイキ</t>
    </rPh>
    <phoneticPr fontId="2"/>
  </si>
  <si>
    <t>中勢地域</t>
  </si>
  <si>
    <t>中勢地域</t>
    <rPh sb="2" eb="4">
      <t>チイキ</t>
    </rPh>
    <phoneticPr fontId="2"/>
  </si>
  <si>
    <t>南勢志摩地域</t>
  </si>
  <si>
    <t>南勢志摩地域</t>
    <rPh sb="4" eb="6">
      <t>チイキ</t>
    </rPh>
    <phoneticPr fontId="2"/>
  </si>
  <si>
    <t>中勢地域</t>
    <rPh sb="0" eb="1">
      <t>チュウ</t>
    </rPh>
    <rPh sb="2" eb="4">
      <t>チイキ</t>
    </rPh>
    <phoneticPr fontId="2"/>
  </si>
  <si>
    <t>南勢志摩地域</t>
    <rPh sb="0" eb="2">
      <t>ナンセイ</t>
    </rPh>
    <rPh sb="2" eb="4">
      <t>シマ</t>
    </rPh>
    <rPh sb="4" eb="6">
      <t>チイキ</t>
    </rPh>
    <phoneticPr fontId="2"/>
  </si>
  <si>
    <t>北中部地域</t>
    <rPh sb="0" eb="1">
      <t>ホク</t>
    </rPh>
    <rPh sb="1" eb="3">
      <t>チュウブ</t>
    </rPh>
    <rPh sb="3" eb="5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</si>
</sst>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#,##0.0;[Red]\-#,##0.0"/>
  </numFmts>
  <fonts count="17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10"/>
      <color rgb="FF00206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38" fontId="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29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8" fillId="0" borderId="0" xfId="0" applyNumberFormat="1" applyFont="1">
      <alignment vertical="center"/>
    </xf>
    <xf numFmtId="0" fontId="8" fillId="0" borderId="1" xfId="0" applyNumberFormat="1" applyFont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8" fillId="0" borderId="5" xfId="0" applyNumberFormat="1" applyFont="1" applyBorder="1">
      <alignment vertical="center"/>
    </xf>
    <xf numFmtId="0" fontId="8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6" fillId="0" borderId="0" xfId="2" applyFont="1" applyAlignment="1">
      <alignment vertical="center"/>
    </xf>
    <xf numFmtId="0" fontId="7" fillId="0" borderId="0" xfId="2" applyFont="1" applyAlignment="1"/>
    <xf numFmtId="38" fontId="7" fillId="0" borderId="0" xfId="2" applyNumberFormat="1" applyFont="1" applyAlignment="1"/>
    <xf numFmtId="0" fontId="5" fillId="0" borderId="0" xfId="2"/>
    <xf numFmtId="38" fontId="7" fillId="0" borderId="0" xfId="1" applyFont="1">
      <alignment vertical="center"/>
    </xf>
    <xf numFmtId="38" fontId="7" fillId="0" borderId="0" xfId="1" applyFont="1">
      <alignment vertical="center"/>
    </xf>
    <xf numFmtId="177" fontId="12" fillId="0" borderId="1" xfId="1" applyNumberFormat="1" applyFont="1" applyBorder="1" applyAlignment="1"/>
    <xf numFmtId="177" fontId="12" fillId="0" borderId="6" xfId="1" applyNumberFormat="1" applyFont="1" applyBorder="1" applyAlignment="1"/>
    <xf numFmtId="177" fontId="12" fillId="0" borderId="5" xfId="1" applyNumberFormat="1" applyFont="1" applyBorder="1" applyAlignment="1"/>
    <xf numFmtId="38" fontId="7" fillId="0" borderId="0" xfId="3" applyFont="1">
      <alignment vertical="center"/>
    </xf>
    <xf numFmtId="38" fontId="5" fillId="0" borderId="1" xfId="4" applyNumberFormat="1" applyFont="1" applyBorder="1">
      <alignment vertical="center"/>
    </xf>
    <xf numFmtId="0" fontId="5" fillId="0" borderId="1" xfId="4" applyNumberFormat="1" applyFont="1" applyBorder="1">
      <alignment vertical="center"/>
    </xf>
    <xf numFmtId="38" fontId="7" fillId="0" borderId="1" xfId="3" applyFont="1" applyBorder="1">
      <alignment vertical="center"/>
    </xf>
    <xf numFmtId="38" fontId="7" fillId="0" borderId="8" xfId="3" applyFont="1" applyBorder="1" applyAlignment="1">
      <alignment vertical="center"/>
    </xf>
    <xf numFmtId="38" fontId="7" fillId="0" borderId="4" xfId="3" applyFont="1" applyBorder="1" applyAlignment="1">
      <alignment vertical="center"/>
    </xf>
    <xf numFmtId="38" fontId="7" fillId="0" borderId="7" xfId="3" applyFont="1" applyBorder="1" applyAlignment="1">
      <alignment vertical="center"/>
    </xf>
    <xf numFmtId="38" fontId="7" fillId="0" borderId="8" xfId="3" applyFont="1" applyBorder="1">
      <alignment vertical="center"/>
    </xf>
    <xf numFmtId="38" fontId="7" fillId="0" borderId="4" xfId="3" applyFont="1" applyBorder="1">
      <alignment vertical="center"/>
    </xf>
    <xf numFmtId="38" fontId="7" fillId="0" borderId="7" xfId="3" applyFont="1" applyBorder="1">
      <alignment vertical="center"/>
    </xf>
    <xf numFmtId="38" fontId="5" fillId="0" borderId="0" xfId="4" applyNumberFormat="1" applyFont="1" applyBorder="1">
      <alignment vertical="center"/>
    </xf>
    <xf numFmtId="38" fontId="7" fillId="0" borderId="0" xfId="3" applyFont="1" applyBorder="1">
      <alignment vertical="center"/>
    </xf>
    <xf numFmtId="0" fontId="5" fillId="0" borderId="0" xfId="4" applyNumberFormat="1" applyFont="1" applyBorder="1">
      <alignment vertical="center"/>
    </xf>
    <xf numFmtId="38" fontId="6" fillId="0" borderId="0" xfId="3" applyFont="1">
      <alignment vertical="center"/>
    </xf>
    <xf numFmtId="0" fontId="7" fillId="0" borderId="1" xfId="3" applyNumberFormat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right" vertical="center"/>
    </xf>
    <xf numFmtId="0" fontId="5" fillId="0" borderId="6" xfId="1" applyNumberFormat="1" applyFont="1" applyBorder="1" applyAlignment="1">
      <alignment horizontal="right" vertical="center"/>
    </xf>
    <xf numFmtId="0" fontId="5" fillId="0" borderId="5" xfId="1" applyNumberFormat="1" applyFont="1" applyBorder="1" applyAlignment="1">
      <alignment horizontal="right" vertical="center"/>
    </xf>
    <xf numFmtId="38" fontId="7" fillId="4" borderId="1" xfId="3" applyFont="1" applyFill="1" applyBorder="1">
      <alignment vertical="center"/>
    </xf>
    <xf numFmtId="0" fontId="8" fillId="4" borderId="1" xfId="0" applyNumberFormat="1" applyFont="1" applyFill="1" applyBorder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3" fillId="0" borderId="7" xfId="0" applyNumberFormat="1" applyFont="1" applyFill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5" xfId="0" applyNumberFormat="1" applyFont="1" applyBorder="1" applyAlignment="1">
      <alignment vertical="center" wrapText="1"/>
    </xf>
    <xf numFmtId="38" fontId="5" fillId="0" borderId="1" xfId="1" applyFont="1" applyBorder="1" applyAlignment="1"/>
    <xf numFmtId="38" fontId="5" fillId="0" borderId="6" xfId="1" applyFont="1" applyBorder="1" applyAlignment="1"/>
    <xf numFmtId="38" fontId="5" fillId="0" borderId="5" xfId="1" applyFont="1" applyBorder="1" applyAlignment="1"/>
    <xf numFmtId="0" fontId="7" fillId="0" borderId="1" xfId="2" applyFont="1" applyBorder="1" applyAlignment="1">
      <alignment horizontal="center" vertical="center" shrinkToFit="1"/>
    </xf>
    <xf numFmtId="0" fontId="9" fillId="0" borderId="0" xfId="2" applyFont="1" applyBorder="1" applyAlignment="1">
      <alignment shrinkToFit="1"/>
    </xf>
    <xf numFmtId="0" fontId="7" fillId="0" borderId="9" xfId="2" applyFont="1" applyBorder="1" applyAlignment="1"/>
    <xf numFmtId="0" fontId="7" fillId="0" borderId="5" xfId="2" applyFont="1" applyBorder="1" applyAlignment="1">
      <alignment vertical="center" shrinkToFit="1"/>
    </xf>
    <xf numFmtId="0" fontId="15" fillId="0" borderId="0" xfId="2" applyFont="1" applyAlignment="1"/>
    <xf numFmtId="0" fontId="7" fillId="0" borderId="1" xfId="2" applyFont="1" applyBorder="1" applyAlignment="1">
      <alignment horizontal="center" vertical="center" shrinkToFit="1"/>
    </xf>
    <xf numFmtId="38" fontId="5" fillId="4" borderId="1" xfId="1" applyFont="1" applyFill="1" applyBorder="1" applyAlignment="1">
      <alignment vertical="center" shrinkToFit="1"/>
    </xf>
    <xf numFmtId="38" fontId="5" fillId="0" borderId="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49" fontId="8" fillId="0" borderId="0" xfId="0" applyNumberFormat="1" applyFont="1" applyBorder="1">
      <alignment vertical="center"/>
    </xf>
    <xf numFmtId="0" fontId="8" fillId="0" borderId="0" xfId="0" applyNumberFormat="1" applyFont="1" applyBorder="1">
      <alignment vertical="center"/>
    </xf>
    <xf numFmtId="38" fontId="5" fillId="0" borderId="0" xfId="1" applyFont="1" applyBorder="1" applyAlignment="1">
      <alignment vertical="center" shrinkToFit="1"/>
    </xf>
    <xf numFmtId="0" fontId="8" fillId="0" borderId="6" xfId="0" applyNumberFormat="1" applyFont="1" applyBorder="1">
      <alignment vertical="center"/>
    </xf>
    <xf numFmtId="38" fontId="5" fillId="0" borderId="6" xfId="1" applyFont="1" applyBorder="1" applyAlignment="1">
      <alignment vertical="center" shrinkToFit="1"/>
    </xf>
    <xf numFmtId="0" fontId="5" fillId="0" borderId="6" xfId="4" applyNumberFormat="1" applyFont="1" applyBorder="1">
      <alignment vertical="center"/>
    </xf>
    <xf numFmtId="38" fontId="5" fillId="0" borderId="6" xfId="4" applyNumberFormat="1" applyFont="1" applyBorder="1">
      <alignment vertical="center"/>
    </xf>
    <xf numFmtId="38" fontId="7" fillId="0" borderId="6" xfId="3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49" fontId="0" fillId="0" borderId="0" xfId="0" applyNumberFormat="1" applyFont="1" applyBorder="1">
      <alignment vertical="center"/>
    </xf>
    <xf numFmtId="0" fontId="0" fillId="0" borderId="0" xfId="0" applyNumberFormat="1" applyFont="1" applyBorder="1">
      <alignment vertical="center"/>
    </xf>
    <xf numFmtId="38" fontId="7" fillId="0" borderId="0" xfId="3" applyFont="1" applyAlignment="1">
      <alignment horizontal="center" vertical="center"/>
    </xf>
    <xf numFmtId="38" fontId="7" fillId="0" borderId="0" xfId="3" applyFont="1" applyAlignment="1">
      <alignment vertical="center"/>
    </xf>
    <xf numFmtId="38" fontId="7" fillId="0" borderId="0" xfId="3" applyFont="1" applyBorder="1" applyAlignment="1">
      <alignment vertical="center"/>
    </xf>
    <xf numFmtId="49" fontId="5" fillId="0" borderId="0" xfId="4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8" fillId="0" borderId="5" xfId="0" applyNumberFormat="1" applyFont="1" applyBorder="1" applyAlignment="1">
      <alignment vertical="center" shrinkToFit="1"/>
    </xf>
    <xf numFmtId="0" fontId="8" fillId="0" borderId="1" xfId="0" applyNumberFormat="1" applyFont="1" applyBorder="1" applyAlignment="1">
      <alignment vertical="center" shrinkToFit="1"/>
    </xf>
    <xf numFmtId="0" fontId="8" fillId="0" borderId="6" xfId="0" applyNumberFormat="1" applyFont="1" applyBorder="1" applyAlignment="1">
      <alignment vertical="center" shrinkToFit="1"/>
    </xf>
    <xf numFmtId="0" fontId="0" fillId="0" borderId="5" xfId="0" applyNumberFormat="1" applyFont="1" applyBorder="1" applyAlignment="1">
      <alignment vertical="center" shrinkToFit="1"/>
    </xf>
    <xf numFmtId="0" fontId="0" fillId="0" borderId="1" xfId="0" applyNumberFormat="1" applyFont="1" applyBorder="1" applyAlignment="1">
      <alignment vertical="center" shrinkToFit="1"/>
    </xf>
    <xf numFmtId="0" fontId="0" fillId="0" borderId="0" xfId="0" applyNumberFormat="1" applyFont="1" applyBorder="1" applyAlignment="1">
      <alignment vertical="center" shrinkToFit="1"/>
    </xf>
    <xf numFmtId="0" fontId="0" fillId="0" borderId="0" xfId="0" applyNumberFormat="1" applyFont="1" applyBorder="1" applyAlignment="1">
      <alignment horizontal="center" vertical="center" shrinkToFit="1"/>
    </xf>
    <xf numFmtId="38" fontId="7" fillId="0" borderId="0" xfId="3" applyFont="1" applyAlignment="1">
      <alignment vertical="center" shrinkToFit="1"/>
    </xf>
    <xf numFmtId="38" fontId="7" fillId="0" borderId="0" xfId="3" applyFont="1" applyAlignment="1">
      <alignment horizontal="center" vertical="center" shrinkToFit="1"/>
    </xf>
    <xf numFmtId="38" fontId="16" fillId="0" borderId="5" xfId="1" applyFont="1" applyBorder="1" applyAlignment="1">
      <alignment vertical="center" shrinkToFit="1"/>
    </xf>
    <xf numFmtId="38" fontId="16" fillId="0" borderId="1" xfId="1" applyFont="1" applyBorder="1" applyAlignment="1">
      <alignment vertical="center" shrinkToFit="1"/>
    </xf>
    <xf numFmtId="38" fontId="16" fillId="0" borderId="6" xfId="1" applyFont="1" applyBorder="1" applyAlignment="1">
      <alignment vertical="center" shrinkToFit="1"/>
    </xf>
    <xf numFmtId="38" fontId="16" fillId="0" borderId="10" xfId="1" applyFont="1" applyBorder="1" applyAlignment="1">
      <alignment vertical="center" shrinkToFit="1"/>
    </xf>
    <xf numFmtId="0" fontId="9" fillId="0" borderId="0" xfId="2" applyFont="1" applyBorder="1" applyAlignment="1"/>
    <xf numFmtId="0" fontId="5" fillId="5" borderId="1" xfId="4" applyNumberFormat="1" applyFont="1" applyFill="1" applyBorder="1">
      <alignment vertical="center"/>
    </xf>
    <xf numFmtId="38" fontId="5" fillId="5" borderId="1" xfId="4" applyNumberFormat="1" applyFont="1" applyFill="1" applyBorder="1">
      <alignment vertical="center"/>
    </xf>
    <xf numFmtId="38" fontId="7" fillId="5" borderId="1" xfId="3" applyFont="1" applyFill="1" applyBorder="1">
      <alignment vertical="center"/>
    </xf>
    <xf numFmtId="38" fontId="5" fillId="5" borderId="5" xfId="1" applyFont="1" applyFill="1" applyBorder="1" applyAlignment="1"/>
    <xf numFmtId="177" fontId="12" fillId="5" borderId="5" xfId="1" applyNumberFormat="1" applyFont="1" applyFill="1" applyBorder="1" applyAlignment="1"/>
    <xf numFmtId="177" fontId="12" fillId="5" borderId="1" xfId="1" applyNumberFormat="1" applyFont="1" applyFill="1" applyBorder="1" applyAlignment="1"/>
    <xf numFmtId="38" fontId="5" fillId="5" borderId="1" xfId="3" applyNumberFormat="1" applyFont="1" applyFill="1" applyBorder="1" applyAlignment="1">
      <alignment horizontal="center" vertical="center" shrinkToFit="1"/>
    </xf>
    <xf numFmtId="38" fontId="5" fillId="4" borderId="1" xfId="3" applyNumberFormat="1" applyFont="1" applyFill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4"/>
    <cellStyle name="標準__全推移・国県・年齢区分" xfId="2"/>
  </cellStyles>
  <dxfs count="0"/>
  <tableStyles count="0" defaultTableStyle="TableStyleMedium9" defaultPivotStyle="PivotStyleLight16"/>
  <colors>
    <mruColors>
      <color rgb="FF00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8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北勢地域!$F$1</c:f>
          <c:strCache>
            <c:ptCount val="1"/>
            <c:pt idx="0">
              <c:v>年齢（３区分）別人口の推移　＜北勢地域＞</c:v>
            </c:pt>
          </c:strCache>
        </c:strRef>
      </c:tx>
      <c:layout>
        <c:manualLayout>
          <c:xMode val="edge"/>
          <c:yMode val="edge"/>
          <c:x val="0.30367519685039368"/>
          <c:y val="8.2311875963958091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北勢地域!$B$3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北勢地域!$A$4:$A$16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北勢地域!$B$4:$B$16</c:f>
              <c:numCache>
                <c:formatCode>#,##0_);[Red]\(#,##0\)</c:formatCode>
                <c:ptCount val="13"/>
                <c:pt idx="0">
                  <c:v>682878</c:v>
                </c:pt>
                <c:pt idx="1">
                  <c:v>718327</c:v>
                </c:pt>
                <c:pt idx="2">
                  <c:v>753698</c:v>
                </c:pt>
                <c:pt idx="3">
                  <c:v>784238</c:v>
                </c:pt>
                <c:pt idx="4">
                  <c:v>805292</c:v>
                </c:pt>
                <c:pt idx="5">
                  <c:v>823631</c:v>
                </c:pt>
                <c:pt idx="6">
                  <c:v>840179</c:v>
                </c:pt>
                <c:pt idx="7">
                  <c:v>842413</c:v>
                </c:pt>
                <c:pt idx="8">
                  <c:v>834424</c:v>
                </c:pt>
                <c:pt idx="9">
                  <c:v>820324</c:v>
                </c:pt>
                <c:pt idx="10">
                  <c:v>801839</c:v>
                </c:pt>
                <c:pt idx="11">
                  <c:v>779952</c:v>
                </c:pt>
                <c:pt idx="12">
                  <c:v>755484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北勢地域!$C$3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北勢地域!$A$4:$A$16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北勢地域!$C$4:$C$16</c:f>
              <c:numCache>
                <c:formatCode>#,##0_);[Red]\(#,##0\)</c:formatCode>
                <c:ptCount val="13"/>
                <c:pt idx="0">
                  <c:v>167561</c:v>
                </c:pt>
                <c:pt idx="1">
                  <c:v>161884</c:v>
                </c:pt>
                <c:pt idx="2">
                  <c:v>143945</c:v>
                </c:pt>
                <c:pt idx="3">
                  <c:v>133361</c:v>
                </c:pt>
                <c:pt idx="4">
                  <c:v>128628</c:v>
                </c:pt>
                <c:pt idx="5">
                  <c:v>125920</c:v>
                </c:pt>
                <c:pt idx="6">
                  <c:v>123214</c:v>
                </c:pt>
                <c:pt idx="7">
                  <c:v>116944</c:v>
                </c:pt>
                <c:pt idx="8">
                  <c:v>107944</c:v>
                </c:pt>
                <c:pt idx="9">
                  <c:v>98880</c:v>
                </c:pt>
                <c:pt idx="10">
                  <c:v>91110</c:v>
                </c:pt>
                <c:pt idx="11">
                  <c:v>86716</c:v>
                </c:pt>
                <c:pt idx="12">
                  <c:v>83861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北勢地域!$D$3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北勢地域!$A$4:$A$16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北勢地域!$D$4:$D$16</c:f>
              <c:numCache>
                <c:formatCode>#,##0_);[Red]\(#,##0\)</c:formatCode>
                <c:ptCount val="13"/>
                <c:pt idx="0">
                  <c:v>451345</c:v>
                </c:pt>
                <c:pt idx="1">
                  <c:v>483165</c:v>
                </c:pt>
                <c:pt idx="2">
                  <c:v>523243</c:v>
                </c:pt>
                <c:pt idx="3">
                  <c:v>544134</c:v>
                </c:pt>
                <c:pt idx="4">
                  <c:v>547795</c:v>
                </c:pt>
                <c:pt idx="5">
                  <c:v>545197</c:v>
                </c:pt>
                <c:pt idx="6">
                  <c:v>534701</c:v>
                </c:pt>
                <c:pt idx="7">
                  <c:v>519606</c:v>
                </c:pt>
                <c:pt idx="8">
                  <c:v>508256</c:v>
                </c:pt>
                <c:pt idx="9">
                  <c:v>499819</c:v>
                </c:pt>
                <c:pt idx="10">
                  <c:v>483388</c:v>
                </c:pt>
                <c:pt idx="11">
                  <c:v>458214</c:v>
                </c:pt>
                <c:pt idx="12">
                  <c:v>421845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北勢地域!$E$3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北勢地域!$A$4:$A$16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北勢地域!$E$4:$E$16</c:f>
              <c:numCache>
                <c:formatCode>#,##0_);[Red]\(#,##0\)</c:formatCode>
                <c:ptCount val="13"/>
                <c:pt idx="0">
                  <c:v>63916</c:v>
                </c:pt>
                <c:pt idx="1">
                  <c:v>73271</c:v>
                </c:pt>
                <c:pt idx="2">
                  <c:v>86172</c:v>
                </c:pt>
                <c:pt idx="3">
                  <c:v>106679</c:v>
                </c:pt>
                <c:pt idx="4">
                  <c:v>128380</c:v>
                </c:pt>
                <c:pt idx="5">
                  <c:v>151128</c:v>
                </c:pt>
                <c:pt idx="6">
                  <c:v>175505</c:v>
                </c:pt>
                <c:pt idx="7">
                  <c:v>205863</c:v>
                </c:pt>
                <c:pt idx="8">
                  <c:v>218224</c:v>
                </c:pt>
                <c:pt idx="9">
                  <c:v>221625</c:v>
                </c:pt>
                <c:pt idx="10">
                  <c:v>227341</c:v>
                </c:pt>
                <c:pt idx="11">
                  <c:v>235022</c:v>
                </c:pt>
                <c:pt idx="12">
                  <c:v>249778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9232"/>
        <c:axId val="159202304"/>
      </c:lineChart>
      <c:catAx>
        <c:axId val="159199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9202304"/>
        <c:crosses val="autoZero"/>
        <c:auto val="1"/>
        <c:lblAlgn val="ctr"/>
        <c:lblOffset val="100"/>
        <c:noMultiLvlLbl val="0"/>
      </c:catAx>
      <c:valAx>
        <c:axId val="15920230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9199232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伊勢市!$F$1</c:f>
          <c:strCache>
            <c:ptCount val="1"/>
            <c:pt idx="0">
              <c:v>年齢（３区分）別人口の推移　＜伊勢市＞</c:v>
            </c:pt>
          </c:strCache>
        </c:strRef>
      </c:tx>
      <c:layout>
        <c:manualLayout>
          <c:xMode val="edge"/>
          <c:yMode val="edge"/>
          <c:x val="0.31617519685039369"/>
          <c:y val="8.2311875963958091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伊勢市!$B$3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伊勢市!$A$4:$A$16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伊勢市!$B$4:$B$16</c:f>
              <c:numCache>
                <c:formatCode>#,##0_);[Red]\(#,##0\)</c:formatCode>
                <c:ptCount val="13"/>
                <c:pt idx="0">
                  <c:v>137296</c:v>
                </c:pt>
                <c:pt idx="1">
                  <c:v>138672</c:v>
                </c:pt>
                <c:pt idx="2">
                  <c:v>138298</c:v>
                </c:pt>
                <c:pt idx="3">
                  <c:v>138404</c:v>
                </c:pt>
                <c:pt idx="4">
                  <c:v>136173</c:v>
                </c:pt>
                <c:pt idx="5">
                  <c:v>134973</c:v>
                </c:pt>
                <c:pt idx="6">
                  <c:v>130271</c:v>
                </c:pt>
                <c:pt idx="7">
                  <c:v>124767</c:v>
                </c:pt>
                <c:pt idx="8">
                  <c:v>118982</c:v>
                </c:pt>
                <c:pt idx="9">
                  <c:v>112564</c:v>
                </c:pt>
                <c:pt idx="10">
                  <c:v>105928</c:v>
                </c:pt>
                <c:pt idx="11">
                  <c:v>99215</c:v>
                </c:pt>
                <c:pt idx="12">
                  <c:v>92500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伊勢市!$C$3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伊勢市!$A$4:$A$16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伊勢市!$C$4:$C$16</c:f>
              <c:numCache>
                <c:formatCode>#,##0_);[Red]\(#,##0\)</c:formatCode>
                <c:ptCount val="13"/>
                <c:pt idx="0">
                  <c:v>31048</c:v>
                </c:pt>
                <c:pt idx="1">
                  <c:v>28735</c:v>
                </c:pt>
                <c:pt idx="2">
                  <c:v>24693</c:v>
                </c:pt>
                <c:pt idx="3">
                  <c:v>22275</c:v>
                </c:pt>
                <c:pt idx="4">
                  <c:v>20172</c:v>
                </c:pt>
                <c:pt idx="5">
                  <c:v>18579</c:v>
                </c:pt>
                <c:pt idx="6">
                  <c:v>16967</c:v>
                </c:pt>
                <c:pt idx="7">
                  <c:v>15323</c:v>
                </c:pt>
                <c:pt idx="8">
                  <c:v>13475</c:v>
                </c:pt>
                <c:pt idx="9">
                  <c:v>11843</c:v>
                </c:pt>
                <c:pt idx="10">
                  <c:v>10500</c:v>
                </c:pt>
                <c:pt idx="11">
                  <c:v>9633</c:v>
                </c:pt>
                <c:pt idx="12">
                  <c:v>8956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伊勢市!$D$3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伊勢市!$A$4:$A$16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伊勢市!$D$4:$D$16</c:f>
              <c:numCache>
                <c:formatCode>#,##0_);[Red]\(#,##0\)</c:formatCode>
                <c:ptCount val="13"/>
                <c:pt idx="0">
                  <c:v>91358</c:v>
                </c:pt>
                <c:pt idx="1">
                  <c:v>93334</c:v>
                </c:pt>
                <c:pt idx="2">
                  <c:v>94545</c:v>
                </c:pt>
                <c:pt idx="3">
                  <c:v>93038</c:v>
                </c:pt>
                <c:pt idx="4">
                  <c:v>88340</c:v>
                </c:pt>
                <c:pt idx="5">
                  <c:v>85358</c:v>
                </c:pt>
                <c:pt idx="6">
                  <c:v>78666</c:v>
                </c:pt>
                <c:pt idx="7">
                  <c:v>72345</c:v>
                </c:pt>
                <c:pt idx="8">
                  <c:v>67561</c:v>
                </c:pt>
                <c:pt idx="9">
                  <c:v>63251</c:v>
                </c:pt>
                <c:pt idx="10">
                  <c:v>58458</c:v>
                </c:pt>
                <c:pt idx="11">
                  <c:v>53287</c:v>
                </c:pt>
                <c:pt idx="12">
                  <c:v>47418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伊勢市!$E$3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伊勢市!$A$4:$A$16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伊勢市!$E$4:$E$16</c:f>
              <c:numCache>
                <c:formatCode>#,##0_);[Red]\(#,##0\)</c:formatCode>
                <c:ptCount val="13"/>
                <c:pt idx="0">
                  <c:v>14890</c:v>
                </c:pt>
                <c:pt idx="1">
                  <c:v>16603</c:v>
                </c:pt>
                <c:pt idx="2">
                  <c:v>19003</c:v>
                </c:pt>
                <c:pt idx="3">
                  <c:v>23089</c:v>
                </c:pt>
                <c:pt idx="4">
                  <c:v>27581</c:v>
                </c:pt>
                <c:pt idx="5">
                  <c:v>31020</c:v>
                </c:pt>
                <c:pt idx="6">
                  <c:v>33681</c:v>
                </c:pt>
                <c:pt idx="7">
                  <c:v>37099</c:v>
                </c:pt>
                <c:pt idx="8">
                  <c:v>37946</c:v>
                </c:pt>
                <c:pt idx="9">
                  <c:v>37470</c:v>
                </c:pt>
                <c:pt idx="10">
                  <c:v>36970</c:v>
                </c:pt>
                <c:pt idx="11">
                  <c:v>36295</c:v>
                </c:pt>
                <c:pt idx="12">
                  <c:v>36126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50464"/>
        <c:axId val="146352000"/>
      </c:lineChart>
      <c:catAx>
        <c:axId val="146350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6352000"/>
        <c:crosses val="autoZero"/>
        <c:auto val="1"/>
        <c:lblAlgn val="ctr"/>
        <c:lblOffset val="100"/>
        <c:noMultiLvlLbl val="0"/>
      </c:catAx>
      <c:valAx>
        <c:axId val="14635200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635046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松阪市!$F$1</c:f>
          <c:strCache>
            <c:ptCount val="1"/>
            <c:pt idx="0">
              <c:v>年齢（３区分）別人口の推移　＜松阪市＞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松阪市!$B$3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松阪市!$A$4:$A$16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松阪市!$B$4:$B$16</c:f>
              <c:numCache>
                <c:formatCode>#,##0_);[Red]\(#,##0\)</c:formatCode>
                <c:ptCount val="13"/>
                <c:pt idx="0">
                  <c:v>153185</c:v>
                </c:pt>
                <c:pt idx="1">
                  <c:v>158155</c:v>
                </c:pt>
                <c:pt idx="2">
                  <c:v>159625</c:v>
                </c:pt>
                <c:pt idx="3">
                  <c:v>163131</c:v>
                </c:pt>
                <c:pt idx="4">
                  <c:v>164504</c:v>
                </c:pt>
                <c:pt idx="5">
                  <c:v>168973</c:v>
                </c:pt>
                <c:pt idx="6">
                  <c:v>168017</c:v>
                </c:pt>
                <c:pt idx="7">
                  <c:v>164987</c:v>
                </c:pt>
                <c:pt idx="8">
                  <c:v>160578</c:v>
                </c:pt>
                <c:pt idx="9">
                  <c:v>155236</c:v>
                </c:pt>
                <c:pt idx="10">
                  <c:v>149427</c:v>
                </c:pt>
                <c:pt idx="11">
                  <c:v>143204</c:v>
                </c:pt>
                <c:pt idx="12">
                  <c:v>136668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松阪市!$C$3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松阪市!$A$4:$A$16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松阪市!$C$4:$C$16</c:f>
              <c:numCache>
                <c:formatCode>#,##0_);[Red]\(#,##0\)</c:formatCode>
                <c:ptCount val="13"/>
                <c:pt idx="0">
                  <c:v>33186</c:v>
                </c:pt>
                <c:pt idx="1">
                  <c:v>32242</c:v>
                </c:pt>
                <c:pt idx="2">
                  <c:v>28334</c:v>
                </c:pt>
                <c:pt idx="3">
                  <c:v>26169</c:v>
                </c:pt>
                <c:pt idx="4">
                  <c:v>24287</c:v>
                </c:pt>
                <c:pt idx="5">
                  <c:v>23183</c:v>
                </c:pt>
                <c:pt idx="6">
                  <c:v>22749</c:v>
                </c:pt>
                <c:pt idx="7">
                  <c:v>21645</c:v>
                </c:pt>
                <c:pt idx="8">
                  <c:v>19953</c:v>
                </c:pt>
                <c:pt idx="9">
                  <c:v>17928</c:v>
                </c:pt>
                <c:pt idx="10">
                  <c:v>16242</c:v>
                </c:pt>
                <c:pt idx="11">
                  <c:v>15210</c:v>
                </c:pt>
                <c:pt idx="12">
                  <c:v>14499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松阪市!$D$3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松阪市!$A$4:$A$16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松阪市!$D$4:$D$16</c:f>
              <c:numCache>
                <c:formatCode>#,##0_);[Red]\(#,##0\)</c:formatCode>
                <c:ptCount val="13"/>
                <c:pt idx="0">
                  <c:v>101487</c:v>
                </c:pt>
                <c:pt idx="1">
                  <c:v>105229</c:v>
                </c:pt>
                <c:pt idx="2">
                  <c:v>107523</c:v>
                </c:pt>
                <c:pt idx="3">
                  <c:v>108189</c:v>
                </c:pt>
                <c:pt idx="4">
                  <c:v>106761</c:v>
                </c:pt>
                <c:pt idx="5">
                  <c:v>108130</c:v>
                </c:pt>
                <c:pt idx="6">
                  <c:v>103016</c:v>
                </c:pt>
                <c:pt idx="7">
                  <c:v>96971</c:v>
                </c:pt>
                <c:pt idx="8">
                  <c:v>92364</c:v>
                </c:pt>
                <c:pt idx="9">
                  <c:v>88642</c:v>
                </c:pt>
                <c:pt idx="10">
                  <c:v>84279</c:v>
                </c:pt>
                <c:pt idx="11">
                  <c:v>78848</c:v>
                </c:pt>
                <c:pt idx="12">
                  <c:v>71635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松阪市!$E$3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松阪市!$A$4:$A$16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松阪市!$E$4:$E$16</c:f>
              <c:numCache>
                <c:formatCode>#,##0_);[Red]\(#,##0\)</c:formatCode>
                <c:ptCount val="13"/>
                <c:pt idx="0">
                  <c:v>18511</c:v>
                </c:pt>
                <c:pt idx="1">
                  <c:v>20684</c:v>
                </c:pt>
                <c:pt idx="2">
                  <c:v>23761</c:v>
                </c:pt>
                <c:pt idx="3">
                  <c:v>28772</c:v>
                </c:pt>
                <c:pt idx="4">
                  <c:v>33456</c:v>
                </c:pt>
                <c:pt idx="5">
                  <c:v>37541</c:v>
                </c:pt>
                <c:pt idx="6">
                  <c:v>41525</c:v>
                </c:pt>
                <c:pt idx="7">
                  <c:v>46371</c:v>
                </c:pt>
                <c:pt idx="8">
                  <c:v>48261</c:v>
                </c:pt>
                <c:pt idx="9">
                  <c:v>48666</c:v>
                </c:pt>
                <c:pt idx="10">
                  <c:v>48906</c:v>
                </c:pt>
                <c:pt idx="11">
                  <c:v>49146</c:v>
                </c:pt>
                <c:pt idx="12">
                  <c:v>50534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435072"/>
        <c:axId val="146436864"/>
      </c:lineChart>
      <c:catAx>
        <c:axId val="1464350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6436864"/>
        <c:crosses val="autoZero"/>
        <c:auto val="1"/>
        <c:lblAlgn val="ctr"/>
        <c:lblOffset val="100"/>
        <c:noMultiLvlLbl val="0"/>
      </c:catAx>
      <c:valAx>
        <c:axId val="14643686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6435072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桑名市!$F$1</c:f>
          <c:strCache>
            <c:ptCount val="1"/>
            <c:pt idx="0">
              <c:v>年齢（３区分）別人口の推移　＜桑名市＞</c:v>
            </c:pt>
          </c:strCache>
        </c:strRef>
      </c:tx>
      <c:layout>
        <c:manualLayout>
          <c:xMode val="edge"/>
          <c:yMode val="edge"/>
          <c:x val="0.311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桑名市!$B$3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桑名市!$A$4:$A$16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桑名市!$B$4:$B$16</c:f>
              <c:numCache>
                <c:formatCode>#,##0_);[Red]\(#,##0\)</c:formatCode>
                <c:ptCount val="13"/>
                <c:pt idx="0">
                  <c:v>110310</c:v>
                </c:pt>
                <c:pt idx="1">
                  <c:v>119855</c:v>
                </c:pt>
                <c:pt idx="2">
                  <c:v>124042</c:v>
                </c:pt>
                <c:pt idx="3">
                  <c:v>129595</c:v>
                </c:pt>
                <c:pt idx="4">
                  <c:v>134856</c:v>
                </c:pt>
                <c:pt idx="5">
                  <c:v>138963</c:v>
                </c:pt>
                <c:pt idx="6">
                  <c:v>140290</c:v>
                </c:pt>
                <c:pt idx="7">
                  <c:v>139646</c:v>
                </c:pt>
                <c:pt idx="8">
                  <c:v>137684</c:v>
                </c:pt>
                <c:pt idx="9">
                  <c:v>134700</c:v>
                </c:pt>
                <c:pt idx="10">
                  <c:v>130996</c:v>
                </c:pt>
                <c:pt idx="11">
                  <c:v>126774</c:v>
                </c:pt>
                <c:pt idx="12">
                  <c:v>122202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桑名市!$C$3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桑名市!$A$4:$A$16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桑名市!$C$4:$C$16</c:f>
              <c:numCache>
                <c:formatCode>#,##0_);[Red]\(#,##0\)</c:formatCode>
                <c:ptCount val="13"/>
                <c:pt idx="0">
                  <c:v>26454</c:v>
                </c:pt>
                <c:pt idx="1">
                  <c:v>27096</c:v>
                </c:pt>
                <c:pt idx="2">
                  <c:v>23722</c:v>
                </c:pt>
                <c:pt idx="3">
                  <c:v>21713</c:v>
                </c:pt>
                <c:pt idx="4">
                  <c:v>21647</c:v>
                </c:pt>
                <c:pt idx="5">
                  <c:v>21417</c:v>
                </c:pt>
                <c:pt idx="6">
                  <c:v>20392</c:v>
                </c:pt>
                <c:pt idx="7">
                  <c:v>18911</c:v>
                </c:pt>
                <c:pt idx="8">
                  <c:v>17335</c:v>
                </c:pt>
                <c:pt idx="9">
                  <c:v>15852</c:v>
                </c:pt>
                <c:pt idx="10">
                  <c:v>14532</c:v>
                </c:pt>
                <c:pt idx="11">
                  <c:v>13774</c:v>
                </c:pt>
                <c:pt idx="12">
                  <c:v>13269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桑名市!$D$3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桑名市!$A$4:$A$16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桑名市!$D$4:$D$16</c:f>
              <c:numCache>
                <c:formatCode>#,##0_);[Red]\(#,##0\)</c:formatCode>
                <c:ptCount val="13"/>
                <c:pt idx="0">
                  <c:v>73127</c:v>
                </c:pt>
                <c:pt idx="1">
                  <c:v>80412</c:v>
                </c:pt>
                <c:pt idx="2">
                  <c:v>85713</c:v>
                </c:pt>
                <c:pt idx="3">
                  <c:v>89892</c:v>
                </c:pt>
                <c:pt idx="4">
                  <c:v>91539</c:v>
                </c:pt>
                <c:pt idx="5">
                  <c:v>91431</c:v>
                </c:pt>
                <c:pt idx="6">
                  <c:v>88084</c:v>
                </c:pt>
                <c:pt idx="7">
                  <c:v>85421</c:v>
                </c:pt>
                <c:pt idx="8">
                  <c:v>82895</c:v>
                </c:pt>
                <c:pt idx="9">
                  <c:v>80794</c:v>
                </c:pt>
                <c:pt idx="10">
                  <c:v>77567</c:v>
                </c:pt>
                <c:pt idx="11">
                  <c:v>72916</c:v>
                </c:pt>
                <c:pt idx="12">
                  <c:v>66750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桑名市!$E$3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桑名市!$A$4:$A$16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桑名市!$E$4:$E$16</c:f>
              <c:numCache>
                <c:formatCode>#,##0_);[Red]\(#,##0\)</c:formatCode>
                <c:ptCount val="13"/>
                <c:pt idx="0">
                  <c:v>10729</c:v>
                </c:pt>
                <c:pt idx="1">
                  <c:v>12347</c:v>
                </c:pt>
                <c:pt idx="2">
                  <c:v>14590</c:v>
                </c:pt>
                <c:pt idx="3">
                  <c:v>17982</c:v>
                </c:pt>
                <c:pt idx="4">
                  <c:v>21625</c:v>
                </c:pt>
                <c:pt idx="5">
                  <c:v>25998</c:v>
                </c:pt>
                <c:pt idx="6">
                  <c:v>29981</c:v>
                </c:pt>
                <c:pt idx="7">
                  <c:v>35314</c:v>
                </c:pt>
                <c:pt idx="8">
                  <c:v>37454</c:v>
                </c:pt>
                <c:pt idx="9">
                  <c:v>38054</c:v>
                </c:pt>
                <c:pt idx="10">
                  <c:v>38897</c:v>
                </c:pt>
                <c:pt idx="11">
                  <c:v>40084</c:v>
                </c:pt>
                <c:pt idx="12">
                  <c:v>42183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62144"/>
        <c:axId val="148663680"/>
      </c:lineChart>
      <c:catAx>
        <c:axId val="148662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663680"/>
        <c:crosses val="autoZero"/>
        <c:auto val="1"/>
        <c:lblAlgn val="ctr"/>
        <c:lblOffset val="100"/>
        <c:noMultiLvlLbl val="0"/>
      </c:catAx>
      <c:valAx>
        <c:axId val="14866368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866214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鈴鹿市!$F$1</c:f>
          <c:strCache>
            <c:ptCount val="1"/>
            <c:pt idx="0">
              <c:v>年齢（３区分）別人口の推移　＜鈴鹿市＞</c:v>
            </c:pt>
          </c:strCache>
        </c:strRef>
      </c:tx>
      <c:layout>
        <c:manualLayout>
          <c:xMode val="edge"/>
          <c:yMode val="edge"/>
          <c:x val="0.3186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鈴鹿市!$B$3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鈴鹿市!$A$4:$A$16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鈴鹿市!$B$4:$B$16</c:f>
              <c:numCache>
                <c:formatCode>#,##0_);[Red]\(#,##0\)</c:formatCode>
                <c:ptCount val="13"/>
                <c:pt idx="0">
                  <c:v>156250</c:v>
                </c:pt>
                <c:pt idx="1">
                  <c:v>164936</c:v>
                </c:pt>
                <c:pt idx="2">
                  <c:v>174105</c:v>
                </c:pt>
                <c:pt idx="3">
                  <c:v>179800</c:v>
                </c:pt>
                <c:pt idx="4">
                  <c:v>186151</c:v>
                </c:pt>
                <c:pt idx="5">
                  <c:v>193114</c:v>
                </c:pt>
                <c:pt idx="6">
                  <c:v>199293</c:v>
                </c:pt>
                <c:pt idx="7">
                  <c:v>201896</c:v>
                </c:pt>
                <c:pt idx="8">
                  <c:v>201944</c:v>
                </c:pt>
                <c:pt idx="9">
                  <c:v>200290</c:v>
                </c:pt>
                <c:pt idx="10">
                  <c:v>197326</c:v>
                </c:pt>
                <c:pt idx="11">
                  <c:v>193278</c:v>
                </c:pt>
                <c:pt idx="12">
                  <c:v>188440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鈴鹿市!$C$3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鈴鹿市!$A$4:$A$16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鈴鹿市!$C$4:$C$16</c:f>
              <c:numCache>
                <c:formatCode>#,##0_);[Red]\(#,##0\)</c:formatCode>
                <c:ptCount val="13"/>
                <c:pt idx="0">
                  <c:v>39673</c:v>
                </c:pt>
                <c:pt idx="1">
                  <c:v>38424</c:v>
                </c:pt>
                <c:pt idx="2">
                  <c:v>33908</c:v>
                </c:pt>
                <c:pt idx="3">
                  <c:v>31039</c:v>
                </c:pt>
                <c:pt idx="4">
                  <c:v>30852</c:v>
                </c:pt>
                <c:pt idx="5">
                  <c:v>30790</c:v>
                </c:pt>
                <c:pt idx="6">
                  <c:v>30510</c:v>
                </c:pt>
                <c:pt idx="7">
                  <c:v>29186</c:v>
                </c:pt>
                <c:pt idx="8">
                  <c:v>27110</c:v>
                </c:pt>
                <c:pt idx="9">
                  <c:v>25083</c:v>
                </c:pt>
                <c:pt idx="10">
                  <c:v>23180</c:v>
                </c:pt>
                <c:pt idx="11">
                  <c:v>22218</c:v>
                </c:pt>
                <c:pt idx="12">
                  <c:v>21723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鈴鹿市!$D$3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鈴鹿市!$A$4:$A$16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鈴鹿市!$D$4:$D$16</c:f>
              <c:numCache>
                <c:formatCode>#,##0_);[Red]\(#,##0\)</c:formatCode>
                <c:ptCount val="13"/>
                <c:pt idx="0">
                  <c:v>103729</c:v>
                </c:pt>
                <c:pt idx="1">
                  <c:v>111757</c:v>
                </c:pt>
                <c:pt idx="2">
                  <c:v>122362</c:v>
                </c:pt>
                <c:pt idx="3">
                  <c:v>126663</c:v>
                </c:pt>
                <c:pt idx="4">
                  <c:v>128591</c:v>
                </c:pt>
                <c:pt idx="5">
                  <c:v>130366</c:v>
                </c:pt>
                <c:pt idx="6">
                  <c:v>127780</c:v>
                </c:pt>
                <c:pt idx="7">
                  <c:v>125461</c:v>
                </c:pt>
                <c:pt idx="8">
                  <c:v>123458</c:v>
                </c:pt>
                <c:pt idx="9">
                  <c:v>122166</c:v>
                </c:pt>
                <c:pt idx="10">
                  <c:v>118835</c:v>
                </c:pt>
                <c:pt idx="11">
                  <c:v>112985</c:v>
                </c:pt>
                <c:pt idx="12">
                  <c:v>104251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鈴鹿市!$E$3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鈴鹿市!$A$4:$A$16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鈴鹿市!$E$4:$E$16</c:f>
              <c:numCache>
                <c:formatCode>#,##0_);[Red]\(#,##0\)</c:formatCode>
                <c:ptCount val="13"/>
                <c:pt idx="0">
                  <c:v>12793</c:v>
                </c:pt>
                <c:pt idx="1">
                  <c:v>14755</c:v>
                </c:pt>
                <c:pt idx="2">
                  <c:v>17740</c:v>
                </c:pt>
                <c:pt idx="3">
                  <c:v>22096</c:v>
                </c:pt>
                <c:pt idx="4">
                  <c:v>26707</c:v>
                </c:pt>
                <c:pt idx="5">
                  <c:v>31934</c:v>
                </c:pt>
                <c:pt idx="6">
                  <c:v>38500</c:v>
                </c:pt>
                <c:pt idx="7">
                  <c:v>47249</c:v>
                </c:pt>
                <c:pt idx="8">
                  <c:v>51376</c:v>
                </c:pt>
                <c:pt idx="9">
                  <c:v>53041</c:v>
                </c:pt>
                <c:pt idx="10">
                  <c:v>55311</c:v>
                </c:pt>
                <c:pt idx="11">
                  <c:v>58075</c:v>
                </c:pt>
                <c:pt idx="12">
                  <c:v>62466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898560"/>
        <c:axId val="148900096"/>
      </c:lineChart>
      <c:catAx>
        <c:axId val="148898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900096"/>
        <c:crosses val="autoZero"/>
        <c:auto val="1"/>
        <c:lblAlgn val="ctr"/>
        <c:lblOffset val="100"/>
        <c:noMultiLvlLbl val="0"/>
      </c:catAx>
      <c:valAx>
        <c:axId val="14890009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8898560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名張市!$F$1</c:f>
          <c:strCache>
            <c:ptCount val="1"/>
            <c:pt idx="0">
              <c:v>年齢（３区分）別人口の推移　＜名張市＞</c:v>
            </c:pt>
          </c:strCache>
        </c:strRef>
      </c:tx>
      <c:layout>
        <c:manualLayout>
          <c:xMode val="edge"/>
          <c:yMode val="edge"/>
          <c:x val="0.3236751968503937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名張市!$B$3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名張市!$A$4:$A$16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名張市!$B$4:$B$16</c:f>
              <c:numCache>
                <c:formatCode>#,##0_);[Red]\(#,##0\)</c:formatCode>
                <c:ptCount val="13"/>
                <c:pt idx="0">
                  <c:v>44488</c:v>
                </c:pt>
                <c:pt idx="1">
                  <c:v>56474</c:v>
                </c:pt>
                <c:pt idx="2">
                  <c:v>68933</c:v>
                </c:pt>
                <c:pt idx="3">
                  <c:v>79913</c:v>
                </c:pt>
                <c:pt idx="4">
                  <c:v>83291</c:v>
                </c:pt>
                <c:pt idx="5">
                  <c:v>82156</c:v>
                </c:pt>
                <c:pt idx="6">
                  <c:v>80284</c:v>
                </c:pt>
                <c:pt idx="7">
                  <c:v>78075</c:v>
                </c:pt>
                <c:pt idx="8">
                  <c:v>75525</c:v>
                </c:pt>
                <c:pt idx="9">
                  <c:v>72333</c:v>
                </c:pt>
                <c:pt idx="10">
                  <c:v>68597</c:v>
                </c:pt>
                <c:pt idx="11">
                  <c:v>64445</c:v>
                </c:pt>
                <c:pt idx="12">
                  <c:v>60037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名張市!$C$3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名張市!$A$4:$A$16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名張市!$C$4:$C$16</c:f>
              <c:numCache>
                <c:formatCode>#,##0_);[Red]\(#,##0\)</c:formatCode>
                <c:ptCount val="13"/>
                <c:pt idx="0">
                  <c:v>11374</c:v>
                </c:pt>
                <c:pt idx="1">
                  <c:v>14534</c:v>
                </c:pt>
                <c:pt idx="2">
                  <c:v>15667</c:v>
                </c:pt>
                <c:pt idx="3">
                  <c:v>15460</c:v>
                </c:pt>
                <c:pt idx="4">
                  <c:v>13552</c:v>
                </c:pt>
                <c:pt idx="5">
                  <c:v>11603</c:v>
                </c:pt>
                <c:pt idx="6">
                  <c:v>10560</c:v>
                </c:pt>
                <c:pt idx="7">
                  <c:v>9756</c:v>
                </c:pt>
                <c:pt idx="8">
                  <c:v>8683</c:v>
                </c:pt>
                <c:pt idx="9">
                  <c:v>7682</c:v>
                </c:pt>
                <c:pt idx="10">
                  <c:v>6853</c:v>
                </c:pt>
                <c:pt idx="11">
                  <c:v>6230</c:v>
                </c:pt>
                <c:pt idx="12">
                  <c:v>5708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名張市!$D$3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名張市!$A$4:$A$16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名張市!$D$4:$D$16</c:f>
              <c:numCache>
                <c:formatCode>#,##0_);[Red]\(#,##0\)</c:formatCode>
                <c:ptCount val="13"/>
                <c:pt idx="0">
                  <c:v>28720</c:v>
                </c:pt>
                <c:pt idx="1">
                  <c:v>36492</c:v>
                </c:pt>
                <c:pt idx="2">
                  <c:v>46273</c:v>
                </c:pt>
                <c:pt idx="3">
                  <c:v>54642</c:v>
                </c:pt>
                <c:pt idx="4">
                  <c:v>57269</c:v>
                </c:pt>
                <c:pt idx="5">
                  <c:v>55593</c:v>
                </c:pt>
                <c:pt idx="6">
                  <c:v>51424</c:v>
                </c:pt>
                <c:pt idx="7">
                  <c:v>46155</c:v>
                </c:pt>
                <c:pt idx="8">
                  <c:v>42181</c:v>
                </c:pt>
                <c:pt idx="9">
                  <c:v>39328</c:v>
                </c:pt>
                <c:pt idx="10">
                  <c:v>36783</c:v>
                </c:pt>
                <c:pt idx="11">
                  <c:v>34279</c:v>
                </c:pt>
                <c:pt idx="12">
                  <c:v>30784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名張市!$E$3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名張市!$A$4:$A$16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名張市!$E$4:$E$16</c:f>
              <c:numCache>
                <c:formatCode>#,##0_);[Red]\(#,##0\)</c:formatCode>
                <c:ptCount val="13"/>
                <c:pt idx="0">
                  <c:v>4394</c:v>
                </c:pt>
                <c:pt idx="1">
                  <c:v>5448</c:v>
                </c:pt>
                <c:pt idx="2">
                  <c:v>6959</c:v>
                </c:pt>
                <c:pt idx="3">
                  <c:v>9806</c:v>
                </c:pt>
                <c:pt idx="4">
                  <c:v>12440</c:v>
                </c:pt>
                <c:pt idx="5">
                  <c:v>14893</c:v>
                </c:pt>
                <c:pt idx="6">
                  <c:v>18066</c:v>
                </c:pt>
                <c:pt idx="7">
                  <c:v>22164</c:v>
                </c:pt>
                <c:pt idx="8">
                  <c:v>24661</c:v>
                </c:pt>
                <c:pt idx="9">
                  <c:v>25323</c:v>
                </c:pt>
                <c:pt idx="10">
                  <c:v>24961</c:v>
                </c:pt>
                <c:pt idx="11">
                  <c:v>23936</c:v>
                </c:pt>
                <c:pt idx="12">
                  <c:v>23545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66784"/>
        <c:axId val="148976768"/>
      </c:lineChart>
      <c:catAx>
        <c:axId val="14896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8976768"/>
        <c:crosses val="autoZero"/>
        <c:auto val="1"/>
        <c:lblAlgn val="ctr"/>
        <c:lblOffset val="100"/>
        <c:noMultiLvlLbl val="0"/>
      </c:catAx>
      <c:valAx>
        <c:axId val="14897676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896678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尾鷲市!$F$1</c:f>
          <c:strCache>
            <c:ptCount val="1"/>
            <c:pt idx="0">
              <c:v>年齢（３区分）別人口の推移　＜尾鷲市＞</c:v>
            </c:pt>
          </c:strCache>
        </c:strRef>
      </c:tx>
      <c:layout>
        <c:manualLayout>
          <c:xMode val="edge"/>
          <c:yMode val="edge"/>
          <c:x val="0.3236751968503937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尾鷲市!$B$3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尾鷲市!$A$4:$A$16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尾鷲市!$B$4:$B$16</c:f>
              <c:numCache>
                <c:formatCode>#,##0_);[Red]\(#,##0\)</c:formatCode>
                <c:ptCount val="13"/>
                <c:pt idx="0">
                  <c:v>31348</c:v>
                </c:pt>
                <c:pt idx="1">
                  <c:v>29741</c:v>
                </c:pt>
                <c:pt idx="2">
                  <c:v>27114</c:v>
                </c:pt>
                <c:pt idx="3">
                  <c:v>25258</c:v>
                </c:pt>
                <c:pt idx="4">
                  <c:v>23683</c:v>
                </c:pt>
                <c:pt idx="5">
                  <c:v>22103</c:v>
                </c:pt>
                <c:pt idx="6">
                  <c:v>20033</c:v>
                </c:pt>
                <c:pt idx="7">
                  <c:v>18122</c:v>
                </c:pt>
                <c:pt idx="8">
                  <c:v>16414</c:v>
                </c:pt>
                <c:pt idx="9">
                  <c:v>14743</c:v>
                </c:pt>
                <c:pt idx="10">
                  <c:v>13140</c:v>
                </c:pt>
                <c:pt idx="11">
                  <c:v>11653</c:v>
                </c:pt>
                <c:pt idx="12">
                  <c:v>10326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尾鷲市!$C$3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尾鷲市!$A$4:$A$16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尾鷲市!$C$4:$C$16</c:f>
              <c:numCache>
                <c:formatCode>#,##0_);[Red]\(#,##0\)</c:formatCode>
                <c:ptCount val="13"/>
                <c:pt idx="0">
                  <c:v>7185</c:v>
                </c:pt>
                <c:pt idx="1">
                  <c:v>5990</c:v>
                </c:pt>
                <c:pt idx="2">
                  <c:v>4600</c:v>
                </c:pt>
                <c:pt idx="3">
                  <c:v>3714</c:v>
                </c:pt>
                <c:pt idx="4">
                  <c:v>3131</c:v>
                </c:pt>
                <c:pt idx="5">
                  <c:v>2569</c:v>
                </c:pt>
                <c:pt idx="6">
                  <c:v>2168</c:v>
                </c:pt>
                <c:pt idx="7">
                  <c:v>1829</c:v>
                </c:pt>
                <c:pt idx="8">
                  <c:v>1577</c:v>
                </c:pt>
                <c:pt idx="9">
                  <c:v>1338</c:v>
                </c:pt>
                <c:pt idx="10">
                  <c:v>1155</c:v>
                </c:pt>
                <c:pt idx="11">
                  <c:v>1039</c:v>
                </c:pt>
                <c:pt idx="12">
                  <c:v>952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尾鷲市!$D$3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尾鷲市!$A$4:$A$16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尾鷲市!$D$4:$D$16</c:f>
              <c:numCache>
                <c:formatCode>#,##0_);[Red]\(#,##0\)</c:formatCode>
                <c:ptCount val="13"/>
                <c:pt idx="0">
                  <c:v>20330</c:v>
                </c:pt>
                <c:pt idx="1">
                  <c:v>19472</c:v>
                </c:pt>
                <c:pt idx="2">
                  <c:v>17752</c:v>
                </c:pt>
                <c:pt idx="3">
                  <c:v>15898</c:v>
                </c:pt>
                <c:pt idx="4">
                  <c:v>14220</c:v>
                </c:pt>
                <c:pt idx="5">
                  <c:v>12653</c:v>
                </c:pt>
                <c:pt idx="6">
                  <c:v>10645</c:v>
                </c:pt>
                <c:pt idx="7">
                  <c:v>8994</c:v>
                </c:pt>
                <c:pt idx="8">
                  <c:v>7816</c:v>
                </c:pt>
                <c:pt idx="9">
                  <c:v>6950</c:v>
                </c:pt>
                <c:pt idx="10">
                  <c:v>6114</c:v>
                </c:pt>
                <c:pt idx="11">
                  <c:v>5374</c:v>
                </c:pt>
                <c:pt idx="12">
                  <c:v>4617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尾鷲市!$E$3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尾鷲市!$A$4:$A$16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尾鷲市!$E$4:$E$16</c:f>
              <c:numCache>
                <c:formatCode>#,##0_);[Red]\(#,##0\)</c:formatCode>
                <c:ptCount val="13"/>
                <c:pt idx="0">
                  <c:v>3833</c:v>
                </c:pt>
                <c:pt idx="1">
                  <c:v>4279</c:v>
                </c:pt>
                <c:pt idx="2">
                  <c:v>4756</c:v>
                </c:pt>
                <c:pt idx="3">
                  <c:v>5646</c:v>
                </c:pt>
                <c:pt idx="4">
                  <c:v>6291</c:v>
                </c:pt>
                <c:pt idx="5">
                  <c:v>6875</c:v>
                </c:pt>
                <c:pt idx="6">
                  <c:v>7201</c:v>
                </c:pt>
                <c:pt idx="7">
                  <c:v>7299</c:v>
                </c:pt>
                <c:pt idx="8">
                  <c:v>7021</c:v>
                </c:pt>
                <c:pt idx="9">
                  <c:v>6455</c:v>
                </c:pt>
                <c:pt idx="10">
                  <c:v>5871</c:v>
                </c:pt>
                <c:pt idx="11">
                  <c:v>5240</c:v>
                </c:pt>
                <c:pt idx="12">
                  <c:v>4757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33184"/>
        <c:axId val="149134720"/>
      </c:lineChart>
      <c:catAx>
        <c:axId val="14913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134720"/>
        <c:crosses val="autoZero"/>
        <c:auto val="1"/>
        <c:lblAlgn val="ctr"/>
        <c:lblOffset val="100"/>
        <c:noMultiLvlLbl val="0"/>
      </c:catAx>
      <c:valAx>
        <c:axId val="14913472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913318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亀山市!$F$1</c:f>
          <c:strCache>
            <c:ptCount val="1"/>
            <c:pt idx="0">
              <c:v>年齢（３区分）別人口の推移　＜亀山市＞</c:v>
            </c:pt>
          </c:strCache>
        </c:strRef>
      </c:tx>
      <c:layout>
        <c:manualLayout>
          <c:xMode val="edge"/>
          <c:yMode val="edge"/>
          <c:x val="0.3186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亀山市!$B$3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亀山市!$A$4:$A$16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亀山市!$B$4:$B$16</c:f>
              <c:numCache>
                <c:formatCode>#,##0_);[Red]\(#,##0\)</c:formatCode>
                <c:ptCount val="13"/>
                <c:pt idx="0">
                  <c:v>40578</c:v>
                </c:pt>
                <c:pt idx="1">
                  <c:v>42810</c:v>
                </c:pt>
                <c:pt idx="2">
                  <c:v>45045</c:v>
                </c:pt>
                <c:pt idx="3">
                  <c:v>46128</c:v>
                </c:pt>
                <c:pt idx="4">
                  <c:v>46606</c:v>
                </c:pt>
                <c:pt idx="5">
                  <c:v>49253</c:v>
                </c:pt>
                <c:pt idx="6">
                  <c:v>51023</c:v>
                </c:pt>
                <c:pt idx="7">
                  <c:v>51858</c:v>
                </c:pt>
                <c:pt idx="8">
                  <c:v>51977</c:v>
                </c:pt>
                <c:pt idx="9">
                  <c:v>51826</c:v>
                </c:pt>
                <c:pt idx="10">
                  <c:v>51472</c:v>
                </c:pt>
                <c:pt idx="11">
                  <c:v>50905</c:v>
                </c:pt>
                <c:pt idx="12">
                  <c:v>50119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亀山市!$C$3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亀山市!$A$4:$A$16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亀山市!$C$4:$C$16</c:f>
              <c:numCache>
                <c:formatCode>#,##0_);[Red]\(#,##0\)</c:formatCode>
                <c:ptCount val="13"/>
                <c:pt idx="0">
                  <c:v>9112</c:v>
                </c:pt>
                <c:pt idx="1">
                  <c:v>9254</c:v>
                </c:pt>
                <c:pt idx="2">
                  <c:v>8659</c:v>
                </c:pt>
                <c:pt idx="3">
                  <c:v>7912</c:v>
                </c:pt>
                <c:pt idx="4">
                  <c:v>7044</c:v>
                </c:pt>
                <c:pt idx="5">
                  <c:v>6878</c:v>
                </c:pt>
                <c:pt idx="6">
                  <c:v>7311</c:v>
                </c:pt>
                <c:pt idx="7">
                  <c:v>7511</c:v>
                </c:pt>
                <c:pt idx="8">
                  <c:v>7371</c:v>
                </c:pt>
                <c:pt idx="9">
                  <c:v>6933</c:v>
                </c:pt>
                <c:pt idx="10">
                  <c:v>6556</c:v>
                </c:pt>
                <c:pt idx="11">
                  <c:v>6354</c:v>
                </c:pt>
                <c:pt idx="12">
                  <c:v>6201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亀山市!$D$3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亀山市!$A$4:$A$16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亀山市!$D$4:$D$16</c:f>
              <c:numCache>
                <c:formatCode>#,##0_);[Red]\(#,##0\)</c:formatCode>
                <c:ptCount val="13"/>
                <c:pt idx="0">
                  <c:v>26315</c:v>
                </c:pt>
                <c:pt idx="1">
                  <c:v>27832</c:v>
                </c:pt>
                <c:pt idx="2">
                  <c:v>29949</c:v>
                </c:pt>
                <c:pt idx="3">
                  <c:v>30413</c:v>
                </c:pt>
                <c:pt idx="4">
                  <c:v>30609</c:v>
                </c:pt>
                <c:pt idx="5">
                  <c:v>32313</c:v>
                </c:pt>
                <c:pt idx="6">
                  <c:v>32400</c:v>
                </c:pt>
                <c:pt idx="7">
                  <c:v>31713</c:v>
                </c:pt>
                <c:pt idx="8">
                  <c:v>31164</c:v>
                </c:pt>
                <c:pt idx="9">
                  <c:v>31057</c:v>
                </c:pt>
                <c:pt idx="10">
                  <c:v>30880</c:v>
                </c:pt>
                <c:pt idx="11">
                  <c:v>30291</c:v>
                </c:pt>
                <c:pt idx="12">
                  <c:v>28777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亀山市!$E$3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亀山市!$A$4:$A$16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亀山市!$E$4:$E$16</c:f>
              <c:numCache>
                <c:formatCode>#,##0_);[Red]\(#,##0\)</c:formatCode>
                <c:ptCount val="13"/>
                <c:pt idx="0">
                  <c:v>5151</c:v>
                </c:pt>
                <c:pt idx="1">
                  <c:v>5724</c:v>
                </c:pt>
                <c:pt idx="2">
                  <c:v>6426</c:v>
                </c:pt>
                <c:pt idx="3">
                  <c:v>7803</c:v>
                </c:pt>
                <c:pt idx="4">
                  <c:v>8940</c:v>
                </c:pt>
                <c:pt idx="5">
                  <c:v>10062</c:v>
                </c:pt>
                <c:pt idx="6">
                  <c:v>10957</c:v>
                </c:pt>
                <c:pt idx="7">
                  <c:v>12634</c:v>
                </c:pt>
                <c:pt idx="8">
                  <c:v>13442</c:v>
                </c:pt>
                <c:pt idx="9">
                  <c:v>13836</c:v>
                </c:pt>
                <c:pt idx="10">
                  <c:v>14036</c:v>
                </c:pt>
                <c:pt idx="11">
                  <c:v>14260</c:v>
                </c:pt>
                <c:pt idx="12">
                  <c:v>15141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193472"/>
        <c:axId val="149195008"/>
      </c:lineChart>
      <c:catAx>
        <c:axId val="149193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195008"/>
        <c:crosses val="autoZero"/>
        <c:auto val="1"/>
        <c:lblAlgn val="ctr"/>
        <c:lblOffset val="100"/>
        <c:noMultiLvlLbl val="0"/>
      </c:catAx>
      <c:valAx>
        <c:axId val="14919500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9193472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鳥羽市!$F$1</c:f>
          <c:strCache>
            <c:ptCount val="1"/>
            <c:pt idx="0">
              <c:v>年齢（３区分）別人口の推移　＜鳥羽市＞</c:v>
            </c:pt>
          </c:strCache>
        </c:strRef>
      </c:tx>
      <c:layout>
        <c:manualLayout>
          <c:xMode val="edge"/>
          <c:yMode val="edge"/>
          <c:x val="0.31367519685039369"/>
          <c:y val="8.2311875963958091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鳥羽市!$B$3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鳥羽市!$A$4:$A$16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鳥羽市!$B$4:$B$16</c:f>
              <c:numCache>
                <c:formatCode>#,##0_);[Red]\(#,##0\)</c:formatCode>
                <c:ptCount val="13"/>
                <c:pt idx="0">
                  <c:v>28812</c:v>
                </c:pt>
                <c:pt idx="1">
                  <c:v>28363</c:v>
                </c:pt>
                <c:pt idx="2">
                  <c:v>27320</c:v>
                </c:pt>
                <c:pt idx="3">
                  <c:v>26806</c:v>
                </c:pt>
                <c:pt idx="4">
                  <c:v>24945</c:v>
                </c:pt>
                <c:pt idx="5">
                  <c:v>23067</c:v>
                </c:pt>
                <c:pt idx="6">
                  <c:v>21435</c:v>
                </c:pt>
                <c:pt idx="7">
                  <c:v>19872</c:v>
                </c:pt>
                <c:pt idx="8">
                  <c:v>18394</c:v>
                </c:pt>
                <c:pt idx="9">
                  <c:v>16889</c:v>
                </c:pt>
                <c:pt idx="10">
                  <c:v>15410</c:v>
                </c:pt>
                <c:pt idx="11">
                  <c:v>13984</c:v>
                </c:pt>
                <c:pt idx="12">
                  <c:v>12596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鳥羽市!$C$3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鳥羽市!$A$4:$A$16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鳥羽市!$C$4:$C$16</c:f>
              <c:numCache>
                <c:formatCode>#,##0_);[Red]\(#,##0\)</c:formatCode>
                <c:ptCount val="13"/>
                <c:pt idx="0">
                  <c:v>6430</c:v>
                </c:pt>
                <c:pt idx="1">
                  <c:v>6011</c:v>
                </c:pt>
                <c:pt idx="2">
                  <c:v>5283</c:v>
                </c:pt>
                <c:pt idx="3">
                  <c:v>4510</c:v>
                </c:pt>
                <c:pt idx="4">
                  <c:v>3742</c:v>
                </c:pt>
                <c:pt idx="5">
                  <c:v>3047</c:v>
                </c:pt>
                <c:pt idx="6">
                  <c:v>2468</c:v>
                </c:pt>
                <c:pt idx="7">
                  <c:v>1964</c:v>
                </c:pt>
                <c:pt idx="8">
                  <c:v>1592</c:v>
                </c:pt>
                <c:pt idx="9">
                  <c:v>1344</c:v>
                </c:pt>
                <c:pt idx="10">
                  <c:v>1156</c:v>
                </c:pt>
                <c:pt idx="11">
                  <c:v>1035</c:v>
                </c:pt>
                <c:pt idx="12">
                  <c:v>937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鳥羽市!$D$3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鳥羽市!$A$4:$A$16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鳥羽市!$D$4:$D$16</c:f>
              <c:numCache>
                <c:formatCode>#,##0_);[Red]\(#,##0\)</c:formatCode>
                <c:ptCount val="13"/>
                <c:pt idx="0">
                  <c:v>19097</c:v>
                </c:pt>
                <c:pt idx="1">
                  <c:v>18802</c:v>
                </c:pt>
                <c:pt idx="2">
                  <c:v>18021</c:v>
                </c:pt>
                <c:pt idx="3">
                  <c:v>17407</c:v>
                </c:pt>
                <c:pt idx="4">
                  <c:v>15585</c:v>
                </c:pt>
                <c:pt idx="5">
                  <c:v>13897</c:v>
                </c:pt>
                <c:pt idx="6">
                  <c:v>12541</c:v>
                </c:pt>
                <c:pt idx="7">
                  <c:v>11093</c:v>
                </c:pt>
                <c:pt idx="8">
                  <c:v>9801</c:v>
                </c:pt>
                <c:pt idx="9">
                  <c:v>8679</c:v>
                </c:pt>
                <c:pt idx="10">
                  <c:v>7570</c:v>
                </c:pt>
                <c:pt idx="11">
                  <c:v>6670</c:v>
                </c:pt>
                <c:pt idx="12">
                  <c:v>5854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鳥羽市!$E$3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鳥羽市!$A$4:$A$16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鳥羽市!$E$4:$E$16</c:f>
              <c:numCache>
                <c:formatCode>#,##0_);[Red]\(#,##0\)</c:formatCode>
                <c:ptCount val="13"/>
                <c:pt idx="0">
                  <c:v>3285</c:v>
                </c:pt>
                <c:pt idx="1">
                  <c:v>3550</c:v>
                </c:pt>
                <c:pt idx="2">
                  <c:v>4002</c:v>
                </c:pt>
                <c:pt idx="3">
                  <c:v>4889</c:v>
                </c:pt>
                <c:pt idx="4">
                  <c:v>5611</c:v>
                </c:pt>
                <c:pt idx="5">
                  <c:v>6123</c:v>
                </c:pt>
                <c:pt idx="6">
                  <c:v>6374</c:v>
                </c:pt>
                <c:pt idx="7">
                  <c:v>6815</c:v>
                </c:pt>
                <c:pt idx="8">
                  <c:v>7001</c:v>
                </c:pt>
                <c:pt idx="9">
                  <c:v>6866</c:v>
                </c:pt>
                <c:pt idx="10">
                  <c:v>6684</c:v>
                </c:pt>
                <c:pt idx="11">
                  <c:v>6279</c:v>
                </c:pt>
                <c:pt idx="12">
                  <c:v>5805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37824"/>
        <c:axId val="149443712"/>
      </c:lineChart>
      <c:catAx>
        <c:axId val="149437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443712"/>
        <c:crosses val="autoZero"/>
        <c:auto val="1"/>
        <c:lblAlgn val="ctr"/>
        <c:lblOffset val="100"/>
        <c:noMultiLvlLbl val="0"/>
      </c:catAx>
      <c:valAx>
        <c:axId val="14944371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943782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熊野市!$F$1</c:f>
          <c:strCache>
            <c:ptCount val="1"/>
            <c:pt idx="0">
              <c:v>年齢（３区分）別人口の推移　＜熊野市＞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熊野市!$B$3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熊野市!$A$4:$A$16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熊野市!$B$4:$B$16</c:f>
              <c:numCache>
                <c:formatCode>#,##0_);[Red]\(#,##0\)</c:formatCode>
                <c:ptCount val="13"/>
                <c:pt idx="0">
                  <c:v>28720</c:v>
                </c:pt>
                <c:pt idx="1">
                  <c:v>27474</c:v>
                </c:pt>
                <c:pt idx="2">
                  <c:v>25783</c:v>
                </c:pt>
                <c:pt idx="3">
                  <c:v>24067</c:v>
                </c:pt>
                <c:pt idx="4">
                  <c:v>22640</c:v>
                </c:pt>
                <c:pt idx="5">
                  <c:v>21230</c:v>
                </c:pt>
                <c:pt idx="6">
                  <c:v>19662</c:v>
                </c:pt>
                <c:pt idx="7">
                  <c:v>18097</c:v>
                </c:pt>
                <c:pt idx="8">
                  <c:v>16586</c:v>
                </c:pt>
                <c:pt idx="9">
                  <c:v>15113</c:v>
                </c:pt>
                <c:pt idx="10">
                  <c:v>13733</c:v>
                </c:pt>
                <c:pt idx="11">
                  <c:v>12418</c:v>
                </c:pt>
                <c:pt idx="12">
                  <c:v>11200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熊野市!$C$3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熊野市!$A$4:$A$16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熊野市!$C$4:$C$16</c:f>
              <c:numCache>
                <c:formatCode>#,##0_);[Red]\(#,##0\)</c:formatCode>
                <c:ptCount val="13"/>
                <c:pt idx="0">
                  <c:v>5866</c:v>
                </c:pt>
                <c:pt idx="1">
                  <c:v>5038</c:v>
                </c:pt>
                <c:pt idx="2">
                  <c:v>4117</c:v>
                </c:pt>
                <c:pt idx="3">
                  <c:v>3419</c:v>
                </c:pt>
                <c:pt idx="4">
                  <c:v>2916</c:v>
                </c:pt>
                <c:pt idx="5">
                  <c:v>2446</c:v>
                </c:pt>
                <c:pt idx="6">
                  <c:v>2078</c:v>
                </c:pt>
                <c:pt idx="7">
                  <c:v>1692</c:v>
                </c:pt>
                <c:pt idx="8">
                  <c:v>1393</c:v>
                </c:pt>
                <c:pt idx="9">
                  <c:v>1175</c:v>
                </c:pt>
                <c:pt idx="10">
                  <c:v>1002</c:v>
                </c:pt>
                <c:pt idx="11">
                  <c:v>887</c:v>
                </c:pt>
                <c:pt idx="12">
                  <c:v>803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熊野市!$D$3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熊野市!$A$4:$A$16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熊野市!$D$4:$D$16</c:f>
              <c:numCache>
                <c:formatCode>#,##0_);[Red]\(#,##0\)</c:formatCode>
                <c:ptCount val="13"/>
                <c:pt idx="0">
                  <c:v>18378</c:v>
                </c:pt>
                <c:pt idx="1">
                  <c:v>17488</c:v>
                </c:pt>
                <c:pt idx="2">
                  <c:v>16098</c:v>
                </c:pt>
                <c:pt idx="3">
                  <c:v>14409</c:v>
                </c:pt>
                <c:pt idx="4">
                  <c:v>12951</c:v>
                </c:pt>
                <c:pt idx="5">
                  <c:v>11731</c:v>
                </c:pt>
                <c:pt idx="6">
                  <c:v>10301</c:v>
                </c:pt>
                <c:pt idx="7">
                  <c:v>9036</c:v>
                </c:pt>
                <c:pt idx="8">
                  <c:v>8006</c:v>
                </c:pt>
                <c:pt idx="9">
                  <c:v>7176</c:v>
                </c:pt>
                <c:pt idx="10">
                  <c:v>6445</c:v>
                </c:pt>
                <c:pt idx="11">
                  <c:v>5737</c:v>
                </c:pt>
                <c:pt idx="12">
                  <c:v>5046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熊野市!$E$3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熊野市!$A$4:$A$16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熊野市!$E$4:$E$16</c:f>
              <c:numCache>
                <c:formatCode>#,##0_);[Red]\(#,##0\)</c:formatCode>
                <c:ptCount val="13"/>
                <c:pt idx="0">
                  <c:v>4476</c:v>
                </c:pt>
                <c:pt idx="1">
                  <c:v>4948</c:v>
                </c:pt>
                <c:pt idx="2">
                  <c:v>5562</c:v>
                </c:pt>
                <c:pt idx="3">
                  <c:v>6239</c:v>
                </c:pt>
                <c:pt idx="4">
                  <c:v>6773</c:v>
                </c:pt>
                <c:pt idx="5">
                  <c:v>7053</c:v>
                </c:pt>
                <c:pt idx="6">
                  <c:v>7252</c:v>
                </c:pt>
                <c:pt idx="7">
                  <c:v>7369</c:v>
                </c:pt>
                <c:pt idx="8">
                  <c:v>7187</c:v>
                </c:pt>
                <c:pt idx="9">
                  <c:v>6762</c:v>
                </c:pt>
                <c:pt idx="10">
                  <c:v>6286</c:v>
                </c:pt>
                <c:pt idx="11">
                  <c:v>5794</c:v>
                </c:pt>
                <c:pt idx="12">
                  <c:v>5351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98112"/>
        <c:axId val="149516288"/>
      </c:lineChart>
      <c:catAx>
        <c:axId val="14949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516288"/>
        <c:crosses val="autoZero"/>
        <c:auto val="1"/>
        <c:lblAlgn val="ctr"/>
        <c:lblOffset val="100"/>
        <c:noMultiLvlLbl val="0"/>
      </c:catAx>
      <c:valAx>
        <c:axId val="14951628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9498112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いなべ市!$F$1</c:f>
          <c:strCache>
            <c:ptCount val="1"/>
            <c:pt idx="0">
              <c:v>年齢（３区分）別人口の推移　＜いなべ市＞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いなべ市!$B$3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いなべ市!$A$4:$A$16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いなべ市!$B$4:$B$16</c:f>
              <c:numCache>
                <c:formatCode>#,##0_);[Red]\(#,##0\)</c:formatCode>
                <c:ptCount val="13"/>
                <c:pt idx="0">
                  <c:v>41591</c:v>
                </c:pt>
                <c:pt idx="1">
                  <c:v>43462</c:v>
                </c:pt>
                <c:pt idx="2">
                  <c:v>43882</c:v>
                </c:pt>
                <c:pt idx="3">
                  <c:v>45746</c:v>
                </c:pt>
                <c:pt idx="4">
                  <c:v>45630</c:v>
                </c:pt>
                <c:pt idx="5">
                  <c:v>46446</c:v>
                </c:pt>
                <c:pt idx="6">
                  <c:v>45684</c:v>
                </c:pt>
                <c:pt idx="7">
                  <c:v>44601</c:v>
                </c:pt>
                <c:pt idx="8">
                  <c:v>43408</c:v>
                </c:pt>
                <c:pt idx="9">
                  <c:v>42060</c:v>
                </c:pt>
                <c:pt idx="10">
                  <c:v>40564</c:v>
                </c:pt>
                <c:pt idx="11">
                  <c:v>38941</c:v>
                </c:pt>
                <c:pt idx="12">
                  <c:v>37195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いなべ市!$C$3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いなべ市!$A$4:$A$16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いなべ市!$C$4:$C$16</c:f>
              <c:numCache>
                <c:formatCode>#,##0_);[Red]\(#,##0\)</c:formatCode>
                <c:ptCount val="13"/>
                <c:pt idx="0">
                  <c:v>9424</c:v>
                </c:pt>
                <c:pt idx="1">
                  <c:v>9177</c:v>
                </c:pt>
                <c:pt idx="2">
                  <c:v>8144</c:v>
                </c:pt>
                <c:pt idx="3">
                  <c:v>7832</c:v>
                </c:pt>
                <c:pt idx="4">
                  <c:v>7286</c:v>
                </c:pt>
                <c:pt idx="5">
                  <c:v>6834</c:v>
                </c:pt>
                <c:pt idx="6">
                  <c:v>6345</c:v>
                </c:pt>
                <c:pt idx="7">
                  <c:v>5771</c:v>
                </c:pt>
                <c:pt idx="8">
                  <c:v>5229</c:v>
                </c:pt>
                <c:pt idx="9">
                  <c:v>4770</c:v>
                </c:pt>
                <c:pt idx="10">
                  <c:v>4404</c:v>
                </c:pt>
                <c:pt idx="11">
                  <c:v>4179</c:v>
                </c:pt>
                <c:pt idx="12">
                  <c:v>3995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いなべ市!$D$3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いなべ市!$A$4:$A$16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いなべ市!$D$4:$D$16</c:f>
              <c:numCache>
                <c:formatCode>#,##0_);[Red]\(#,##0\)</c:formatCode>
                <c:ptCount val="13"/>
                <c:pt idx="0">
                  <c:v>26791</c:v>
                </c:pt>
                <c:pt idx="1">
                  <c:v>28179</c:v>
                </c:pt>
                <c:pt idx="2">
                  <c:v>28841</c:v>
                </c:pt>
                <c:pt idx="3">
                  <c:v>29795</c:v>
                </c:pt>
                <c:pt idx="4">
                  <c:v>29428</c:v>
                </c:pt>
                <c:pt idx="5">
                  <c:v>29951</c:v>
                </c:pt>
                <c:pt idx="6">
                  <c:v>29043</c:v>
                </c:pt>
                <c:pt idx="7">
                  <c:v>27534</c:v>
                </c:pt>
                <c:pt idx="8">
                  <c:v>26314</c:v>
                </c:pt>
                <c:pt idx="9">
                  <c:v>25323</c:v>
                </c:pt>
                <c:pt idx="10">
                  <c:v>23997</c:v>
                </c:pt>
                <c:pt idx="11">
                  <c:v>22543</c:v>
                </c:pt>
                <c:pt idx="12">
                  <c:v>20747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いなべ市!$E$3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いなべ市!$A$4:$A$16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いなべ市!$E$4:$E$16</c:f>
              <c:numCache>
                <c:formatCode>#,##0_);[Red]\(#,##0\)</c:formatCode>
                <c:ptCount val="13"/>
                <c:pt idx="0">
                  <c:v>5376</c:v>
                </c:pt>
                <c:pt idx="1">
                  <c:v>6106</c:v>
                </c:pt>
                <c:pt idx="2">
                  <c:v>6897</c:v>
                </c:pt>
                <c:pt idx="3">
                  <c:v>8118</c:v>
                </c:pt>
                <c:pt idx="4">
                  <c:v>8916</c:v>
                </c:pt>
                <c:pt idx="5">
                  <c:v>9661</c:v>
                </c:pt>
                <c:pt idx="6">
                  <c:v>10282</c:v>
                </c:pt>
                <c:pt idx="7">
                  <c:v>11296</c:v>
                </c:pt>
                <c:pt idx="8">
                  <c:v>11865</c:v>
                </c:pt>
                <c:pt idx="9">
                  <c:v>11967</c:v>
                </c:pt>
                <c:pt idx="10">
                  <c:v>12163</c:v>
                </c:pt>
                <c:pt idx="11">
                  <c:v>12219</c:v>
                </c:pt>
                <c:pt idx="12">
                  <c:v>12453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685376"/>
        <c:axId val="149686912"/>
      </c:lineChart>
      <c:catAx>
        <c:axId val="149685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686912"/>
        <c:crosses val="autoZero"/>
        <c:auto val="1"/>
        <c:lblAlgn val="ctr"/>
        <c:lblOffset val="100"/>
        <c:noMultiLvlLbl val="0"/>
      </c:catAx>
      <c:valAx>
        <c:axId val="14968691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9685376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中勢地域!$F$1</c:f>
          <c:strCache>
            <c:ptCount val="1"/>
            <c:pt idx="0">
              <c:v>年齢（３区分）別人口の推移　＜中勢地域＞</c:v>
            </c:pt>
          </c:strCache>
        </c:strRef>
      </c:tx>
      <c:layout>
        <c:manualLayout>
          <c:xMode val="edge"/>
          <c:yMode val="edge"/>
          <c:x val="0.30367519685039368"/>
          <c:y val="8.2311875963958091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中勢地域!$B$3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中勢地域!$A$4:$A$16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中勢地域!$B$4:$B$16</c:f>
              <c:numCache>
                <c:formatCode>#,##0_);[Red]\(#,##0\)</c:formatCode>
                <c:ptCount val="13"/>
                <c:pt idx="0">
                  <c:v>467358</c:v>
                </c:pt>
                <c:pt idx="1">
                  <c:v>481852</c:v>
                </c:pt>
                <c:pt idx="2">
                  <c:v>489328</c:v>
                </c:pt>
                <c:pt idx="3">
                  <c:v>498905</c:v>
                </c:pt>
                <c:pt idx="4">
                  <c:v>500873</c:v>
                </c:pt>
                <c:pt idx="5">
                  <c:v>507021</c:v>
                </c:pt>
                <c:pt idx="6">
                  <c:v>502450</c:v>
                </c:pt>
                <c:pt idx="7">
                  <c:v>492677</c:v>
                </c:pt>
                <c:pt idx="8">
                  <c:v>479060</c:v>
                </c:pt>
                <c:pt idx="9">
                  <c:v>462630</c:v>
                </c:pt>
                <c:pt idx="10">
                  <c:v>444706</c:v>
                </c:pt>
                <c:pt idx="11">
                  <c:v>425718</c:v>
                </c:pt>
                <c:pt idx="12">
                  <c:v>405812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中勢地域!$C$3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中勢地域!$A$4:$A$16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中勢地域!$C$4:$C$16</c:f>
              <c:numCache>
                <c:formatCode>#,##0_);[Red]\(#,##0\)</c:formatCode>
                <c:ptCount val="13"/>
                <c:pt idx="0">
                  <c:v>101329</c:v>
                </c:pt>
                <c:pt idx="1">
                  <c:v>97988</c:v>
                </c:pt>
                <c:pt idx="2">
                  <c:v>86516</c:v>
                </c:pt>
                <c:pt idx="3">
                  <c:v>79489</c:v>
                </c:pt>
                <c:pt idx="4">
                  <c:v>73454</c:v>
                </c:pt>
                <c:pt idx="5">
                  <c:v>69402</c:v>
                </c:pt>
                <c:pt idx="6">
                  <c:v>66627</c:v>
                </c:pt>
                <c:pt idx="7">
                  <c:v>62776</c:v>
                </c:pt>
                <c:pt idx="8">
                  <c:v>57550</c:v>
                </c:pt>
                <c:pt idx="9">
                  <c:v>52002</c:v>
                </c:pt>
                <c:pt idx="10">
                  <c:v>47349</c:v>
                </c:pt>
                <c:pt idx="11">
                  <c:v>44546</c:v>
                </c:pt>
                <c:pt idx="12">
                  <c:v>42455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中勢地域!$D$3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中勢地域!$A$4:$A$16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中勢地域!$D$4:$D$16</c:f>
              <c:numCache>
                <c:formatCode>#,##0_);[Red]\(#,##0\)</c:formatCode>
                <c:ptCount val="13"/>
                <c:pt idx="0">
                  <c:v>310818</c:v>
                </c:pt>
                <c:pt idx="1">
                  <c:v>322020</c:v>
                </c:pt>
                <c:pt idx="2">
                  <c:v>332028</c:v>
                </c:pt>
                <c:pt idx="3">
                  <c:v>333974</c:v>
                </c:pt>
                <c:pt idx="4">
                  <c:v>327223</c:v>
                </c:pt>
                <c:pt idx="5">
                  <c:v>323141</c:v>
                </c:pt>
                <c:pt idx="6">
                  <c:v>306831</c:v>
                </c:pt>
                <c:pt idx="7">
                  <c:v>289242</c:v>
                </c:pt>
                <c:pt idx="8">
                  <c:v>275124</c:v>
                </c:pt>
                <c:pt idx="9">
                  <c:v>263588</c:v>
                </c:pt>
                <c:pt idx="10">
                  <c:v>250264</c:v>
                </c:pt>
                <c:pt idx="11">
                  <c:v>234201</c:v>
                </c:pt>
                <c:pt idx="12">
                  <c:v>213378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中勢地域!$E$3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中勢地域!$A$4:$A$16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中勢地域!$E$4:$E$16</c:f>
              <c:numCache>
                <c:formatCode>#,##0_);[Red]\(#,##0\)</c:formatCode>
                <c:ptCount val="13"/>
                <c:pt idx="0">
                  <c:v>55132</c:v>
                </c:pt>
                <c:pt idx="1">
                  <c:v>61756</c:v>
                </c:pt>
                <c:pt idx="2">
                  <c:v>70720</c:v>
                </c:pt>
                <c:pt idx="3">
                  <c:v>85400</c:v>
                </c:pt>
                <c:pt idx="4">
                  <c:v>100157</c:v>
                </c:pt>
                <c:pt idx="5">
                  <c:v>113645</c:v>
                </c:pt>
                <c:pt idx="6">
                  <c:v>125236</c:v>
                </c:pt>
                <c:pt idx="7">
                  <c:v>140659</c:v>
                </c:pt>
                <c:pt idx="8">
                  <c:v>146386</c:v>
                </c:pt>
                <c:pt idx="9">
                  <c:v>147040</c:v>
                </c:pt>
                <c:pt idx="10">
                  <c:v>147093</c:v>
                </c:pt>
                <c:pt idx="11">
                  <c:v>146971</c:v>
                </c:pt>
                <c:pt idx="12">
                  <c:v>149979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40896"/>
        <c:axId val="145042432"/>
      </c:lineChart>
      <c:catAx>
        <c:axId val="145040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5042432"/>
        <c:crosses val="autoZero"/>
        <c:auto val="1"/>
        <c:lblAlgn val="ctr"/>
        <c:lblOffset val="100"/>
        <c:noMultiLvlLbl val="0"/>
      </c:catAx>
      <c:valAx>
        <c:axId val="14504243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5040896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志摩市!$F$1</c:f>
          <c:strCache>
            <c:ptCount val="1"/>
            <c:pt idx="0">
              <c:v>年齢（３区分）別人口の推移　＜志摩市＞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志摩市!$B$3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志摩市!$A$4:$A$16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志摩市!$B$4:$B$16</c:f>
              <c:numCache>
                <c:formatCode>#,##0_);[Red]\(#,##0\)</c:formatCode>
                <c:ptCount val="13"/>
                <c:pt idx="0">
                  <c:v>63065</c:v>
                </c:pt>
                <c:pt idx="1">
                  <c:v>64252</c:v>
                </c:pt>
                <c:pt idx="2">
                  <c:v>62877</c:v>
                </c:pt>
                <c:pt idx="3">
                  <c:v>63035</c:v>
                </c:pt>
                <c:pt idx="4">
                  <c:v>61628</c:v>
                </c:pt>
                <c:pt idx="5">
                  <c:v>58225</c:v>
                </c:pt>
                <c:pt idx="6">
                  <c:v>54694</c:v>
                </c:pt>
                <c:pt idx="7">
                  <c:v>50920</c:v>
                </c:pt>
                <c:pt idx="8">
                  <c:v>47132</c:v>
                </c:pt>
                <c:pt idx="9">
                  <c:v>43215</c:v>
                </c:pt>
                <c:pt idx="10">
                  <c:v>39368</c:v>
                </c:pt>
                <c:pt idx="11">
                  <c:v>35673</c:v>
                </c:pt>
                <c:pt idx="12">
                  <c:v>32123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志摩市!$C$3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志摩市!$A$4:$A$16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志摩市!$C$4:$C$16</c:f>
              <c:numCache>
                <c:formatCode>#,##0_);[Red]\(#,##0\)</c:formatCode>
                <c:ptCount val="13"/>
                <c:pt idx="0">
                  <c:v>13929</c:v>
                </c:pt>
                <c:pt idx="1">
                  <c:v>12684</c:v>
                </c:pt>
                <c:pt idx="2">
                  <c:v>10951</c:v>
                </c:pt>
                <c:pt idx="3">
                  <c:v>9963</c:v>
                </c:pt>
                <c:pt idx="4">
                  <c:v>9000</c:v>
                </c:pt>
                <c:pt idx="5">
                  <c:v>7590</c:v>
                </c:pt>
                <c:pt idx="6">
                  <c:v>6212</c:v>
                </c:pt>
                <c:pt idx="7">
                  <c:v>4955</c:v>
                </c:pt>
                <c:pt idx="8">
                  <c:v>4033</c:v>
                </c:pt>
                <c:pt idx="9">
                  <c:v>3355</c:v>
                </c:pt>
                <c:pt idx="10">
                  <c:v>2831</c:v>
                </c:pt>
                <c:pt idx="11">
                  <c:v>2482</c:v>
                </c:pt>
                <c:pt idx="12">
                  <c:v>2228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志摩市!$D$3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志摩市!$A$4:$A$16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志摩市!$D$4:$D$16</c:f>
              <c:numCache>
                <c:formatCode>#,##0_);[Red]\(#,##0\)</c:formatCode>
                <c:ptCount val="13"/>
                <c:pt idx="0">
                  <c:v>41180</c:v>
                </c:pt>
                <c:pt idx="1">
                  <c:v>42669</c:v>
                </c:pt>
                <c:pt idx="2">
                  <c:v>41872</c:v>
                </c:pt>
                <c:pt idx="3">
                  <c:v>40899</c:v>
                </c:pt>
                <c:pt idx="4">
                  <c:v>38194</c:v>
                </c:pt>
                <c:pt idx="5">
                  <c:v>34324</c:v>
                </c:pt>
                <c:pt idx="6">
                  <c:v>30835</c:v>
                </c:pt>
                <c:pt idx="7">
                  <c:v>27225</c:v>
                </c:pt>
                <c:pt idx="8">
                  <c:v>24346</c:v>
                </c:pt>
                <c:pt idx="9">
                  <c:v>21840</c:v>
                </c:pt>
                <c:pt idx="10">
                  <c:v>19127</c:v>
                </c:pt>
                <c:pt idx="11">
                  <c:v>16654</c:v>
                </c:pt>
                <c:pt idx="12">
                  <c:v>14133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志摩市!$E$3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志摩市!$A$4:$A$16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志摩市!$E$4:$E$16</c:f>
              <c:numCache>
                <c:formatCode>#,##0_);[Red]\(#,##0\)</c:formatCode>
                <c:ptCount val="13"/>
                <c:pt idx="0">
                  <c:v>7956</c:v>
                </c:pt>
                <c:pt idx="1">
                  <c:v>8899</c:v>
                </c:pt>
                <c:pt idx="2">
                  <c:v>10036</c:v>
                </c:pt>
                <c:pt idx="3">
                  <c:v>12173</c:v>
                </c:pt>
                <c:pt idx="4">
                  <c:v>14425</c:v>
                </c:pt>
                <c:pt idx="5">
                  <c:v>16311</c:v>
                </c:pt>
                <c:pt idx="6">
                  <c:v>17588</c:v>
                </c:pt>
                <c:pt idx="7">
                  <c:v>18740</c:v>
                </c:pt>
                <c:pt idx="8">
                  <c:v>18753</c:v>
                </c:pt>
                <c:pt idx="9">
                  <c:v>18020</c:v>
                </c:pt>
                <c:pt idx="10">
                  <c:v>17410</c:v>
                </c:pt>
                <c:pt idx="11">
                  <c:v>16537</c:v>
                </c:pt>
                <c:pt idx="12">
                  <c:v>15762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757952"/>
        <c:axId val="149759488"/>
      </c:lineChart>
      <c:catAx>
        <c:axId val="1497579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759488"/>
        <c:crosses val="autoZero"/>
        <c:auto val="1"/>
        <c:lblAlgn val="ctr"/>
        <c:lblOffset val="100"/>
        <c:noMultiLvlLbl val="0"/>
      </c:catAx>
      <c:valAx>
        <c:axId val="14975948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9757952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伊賀市!$F$1</c:f>
          <c:strCache>
            <c:ptCount val="1"/>
            <c:pt idx="0">
              <c:v>年齢（３区分）別人口の推移　＜伊賀市＞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伊賀市!$B$3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伊賀市!$A$4:$A$16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伊賀市!$B$4:$B$16</c:f>
              <c:numCache>
                <c:formatCode>#,##0_);[Red]\(#,##0\)</c:formatCode>
                <c:ptCount val="13"/>
                <c:pt idx="0">
                  <c:v>95582</c:v>
                </c:pt>
                <c:pt idx="1">
                  <c:v>96846</c:v>
                </c:pt>
                <c:pt idx="2">
                  <c:v>97752</c:v>
                </c:pt>
                <c:pt idx="3">
                  <c:v>101435</c:v>
                </c:pt>
                <c:pt idx="4">
                  <c:v>101527</c:v>
                </c:pt>
                <c:pt idx="5">
                  <c:v>100623</c:v>
                </c:pt>
                <c:pt idx="6">
                  <c:v>97207</c:v>
                </c:pt>
                <c:pt idx="7">
                  <c:v>93210</c:v>
                </c:pt>
                <c:pt idx="8">
                  <c:v>89000</c:v>
                </c:pt>
                <c:pt idx="9">
                  <c:v>84509</c:v>
                </c:pt>
                <c:pt idx="10">
                  <c:v>79913</c:v>
                </c:pt>
                <c:pt idx="11">
                  <c:v>75270</c:v>
                </c:pt>
                <c:pt idx="12">
                  <c:v>70577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伊賀市!$C$3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伊賀市!$A$4:$A$16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伊賀市!$C$4:$C$16</c:f>
              <c:numCache>
                <c:formatCode>#,##0_);[Red]\(#,##0\)</c:formatCode>
                <c:ptCount val="13"/>
                <c:pt idx="0">
                  <c:v>18207</c:v>
                </c:pt>
                <c:pt idx="1">
                  <c:v>18218</c:v>
                </c:pt>
                <c:pt idx="2">
                  <c:v>16780</c:v>
                </c:pt>
                <c:pt idx="3">
                  <c:v>15973</c:v>
                </c:pt>
                <c:pt idx="4">
                  <c:v>14492</c:v>
                </c:pt>
                <c:pt idx="5">
                  <c:v>13200</c:v>
                </c:pt>
                <c:pt idx="6">
                  <c:v>12164</c:v>
                </c:pt>
                <c:pt idx="7">
                  <c:v>11039</c:v>
                </c:pt>
                <c:pt idx="8">
                  <c:v>9919</c:v>
                </c:pt>
                <c:pt idx="9">
                  <c:v>8884</c:v>
                </c:pt>
                <c:pt idx="10">
                  <c:v>8040</c:v>
                </c:pt>
                <c:pt idx="11">
                  <c:v>7458</c:v>
                </c:pt>
                <c:pt idx="12">
                  <c:v>6972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伊賀市!$D$3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伊賀市!$A$4:$A$16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伊賀市!$D$4:$D$16</c:f>
              <c:numCache>
                <c:formatCode>#,##0_);[Red]\(#,##0\)</c:formatCode>
                <c:ptCount val="13"/>
                <c:pt idx="0">
                  <c:v>63525</c:v>
                </c:pt>
                <c:pt idx="1">
                  <c:v>63542</c:v>
                </c:pt>
                <c:pt idx="2">
                  <c:v>63919</c:v>
                </c:pt>
                <c:pt idx="3">
                  <c:v>64940</c:v>
                </c:pt>
                <c:pt idx="4">
                  <c:v>63660</c:v>
                </c:pt>
                <c:pt idx="5">
                  <c:v>62119</c:v>
                </c:pt>
                <c:pt idx="6">
                  <c:v>58146</c:v>
                </c:pt>
                <c:pt idx="7">
                  <c:v>53192</c:v>
                </c:pt>
                <c:pt idx="8">
                  <c:v>49389</c:v>
                </c:pt>
                <c:pt idx="9">
                  <c:v>46509</c:v>
                </c:pt>
                <c:pt idx="10">
                  <c:v>43835</c:v>
                </c:pt>
                <c:pt idx="11">
                  <c:v>41063</c:v>
                </c:pt>
                <c:pt idx="12">
                  <c:v>37474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伊賀市!$E$3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伊賀市!$A$4:$A$16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伊賀市!$E$4:$E$16</c:f>
              <c:numCache>
                <c:formatCode>#,##0_);[Red]\(#,##0\)</c:formatCode>
                <c:ptCount val="13"/>
                <c:pt idx="0">
                  <c:v>13849</c:v>
                </c:pt>
                <c:pt idx="1">
                  <c:v>15086</c:v>
                </c:pt>
                <c:pt idx="2">
                  <c:v>17053</c:v>
                </c:pt>
                <c:pt idx="3">
                  <c:v>20490</c:v>
                </c:pt>
                <c:pt idx="4">
                  <c:v>23366</c:v>
                </c:pt>
                <c:pt idx="5">
                  <c:v>25298</c:v>
                </c:pt>
                <c:pt idx="6">
                  <c:v>26733</c:v>
                </c:pt>
                <c:pt idx="7">
                  <c:v>28979</c:v>
                </c:pt>
                <c:pt idx="8">
                  <c:v>29692</c:v>
                </c:pt>
                <c:pt idx="9">
                  <c:v>29116</c:v>
                </c:pt>
                <c:pt idx="10">
                  <c:v>28038</c:v>
                </c:pt>
                <c:pt idx="11">
                  <c:v>26749</c:v>
                </c:pt>
                <c:pt idx="12">
                  <c:v>26131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79424"/>
        <c:axId val="149881216"/>
      </c:lineChart>
      <c:catAx>
        <c:axId val="149879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9881216"/>
        <c:crosses val="autoZero"/>
        <c:auto val="1"/>
        <c:lblAlgn val="ctr"/>
        <c:lblOffset val="100"/>
        <c:noMultiLvlLbl val="0"/>
      </c:catAx>
      <c:valAx>
        <c:axId val="14988121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987942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木曽岬町!$F$1</c:f>
          <c:strCache>
            <c:ptCount val="1"/>
            <c:pt idx="0">
              <c:v>年齢（３区分）別人口の推移　＜木曽岬町＞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木曽岬町!$B$3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木曽岬町!$A$4:$A$16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木曽岬町!$B$4:$B$16</c:f>
              <c:numCache>
                <c:formatCode>#,##0_);[Red]\(#,##0\)</c:formatCode>
                <c:ptCount val="13"/>
                <c:pt idx="0">
                  <c:v>4986</c:v>
                </c:pt>
                <c:pt idx="1">
                  <c:v>6307</c:v>
                </c:pt>
                <c:pt idx="2">
                  <c:v>7167</c:v>
                </c:pt>
                <c:pt idx="3">
                  <c:v>7231</c:v>
                </c:pt>
                <c:pt idx="4">
                  <c:v>7172</c:v>
                </c:pt>
                <c:pt idx="5">
                  <c:v>6965</c:v>
                </c:pt>
                <c:pt idx="6">
                  <c:v>6855</c:v>
                </c:pt>
                <c:pt idx="7">
                  <c:v>6633</c:v>
                </c:pt>
                <c:pt idx="8">
                  <c:v>6379</c:v>
                </c:pt>
                <c:pt idx="9">
                  <c:v>6074</c:v>
                </c:pt>
                <c:pt idx="10">
                  <c:v>5732</c:v>
                </c:pt>
                <c:pt idx="11">
                  <c:v>5362</c:v>
                </c:pt>
                <c:pt idx="12">
                  <c:v>4986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木曽岬町!$C$3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木曽岬町!$A$4:$A$16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木曽岬町!$C$4:$C$16</c:f>
              <c:numCache>
                <c:formatCode>#,##0_);[Red]\(#,##0\)</c:formatCode>
                <c:ptCount val="13"/>
                <c:pt idx="0">
                  <c:v>1270</c:v>
                </c:pt>
                <c:pt idx="1">
                  <c:v>1589</c:v>
                </c:pt>
                <c:pt idx="2">
                  <c:v>1523</c:v>
                </c:pt>
                <c:pt idx="3">
                  <c:v>1306</c:v>
                </c:pt>
                <c:pt idx="4">
                  <c:v>1113</c:v>
                </c:pt>
                <c:pt idx="5">
                  <c:v>900</c:v>
                </c:pt>
                <c:pt idx="6">
                  <c:v>797</c:v>
                </c:pt>
                <c:pt idx="7">
                  <c:v>711</c:v>
                </c:pt>
                <c:pt idx="8">
                  <c:v>655</c:v>
                </c:pt>
                <c:pt idx="9">
                  <c:v>567</c:v>
                </c:pt>
                <c:pt idx="10">
                  <c:v>503</c:v>
                </c:pt>
                <c:pt idx="11">
                  <c:v>460</c:v>
                </c:pt>
                <c:pt idx="12">
                  <c:v>423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木曽岬町!$D$3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木曽岬町!$A$4:$A$16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木曽岬町!$D$4:$D$16</c:f>
              <c:numCache>
                <c:formatCode>#,##0_);[Red]\(#,##0\)</c:formatCode>
                <c:ptCount val="13"/>
                <c:pt idx="0">
                  <c:v>3268</c:v>
                </c:pt>
                <c:pt idx="1">
                  <c:v>4200</c:v>
                </c:pt>
                <c:pt idx="2">
                  <c:v>5011</c:v>
                </c:pt>
                <c:pt idx="3">
                  <c:v>5178</c:v>
                </c:pt>
                <c:pt idx="4">
                  <c:v>5093</c:v>
                </c:pt>
                <c:pt idx="5">
                  <c:v>4841</c:v>
                </c:pt>
                <c:pt idx="6">
                  <c:v>4466</c:v>
                </c:pt>
                <c:pt idx="7">
                  <c:v>4018</c:v>
                </c:pt>
                <c:pt idx="8">
                  <c:v>3632</c:v>
                </c:pt>
                <c:pt idx="9">
                  <c:v>3430</c:v>
                </c:pt>
                <c:pt idx="10">
                  <c:v>3148</c:v>
                </c:pt>
                <c:pt idx="11">
                  <c:v>2917</c:v>
                </c:pt>
                <c:pt idx="12">
                  <c:v>2613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木曽岬町!$E$3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木曽岬町!$A$4:$A$16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木曽岬町!$E$4:$E$16</c:f>
              <c:numCache>
                <c:formatCode>#,##0_);[Red]\(#,##0\)</c:formatCode>
                <c:ptCount val="13"/>
                <c:pt idx="0">
                  <c:v>448</c:v>
                </c:pt>
                <c:pt idx="1">
                  <c:v>518</c:v>
                </c:pt>
                <c:pt idx="2">
                  <c:v>633</c:v>
                </c:pt>
                <c:pt idx="3">
                  <c:v>747</c:v>
                </c:pt>
                <c:pt idx="4">
                  <c:v>966</c:v>
                </c:pt>
                <c:pt idx="5">
                  <c:v>1224</c:v>
                </c:pt>
                <c:pt idx="6">
                  <c:v>1592</c:v>
                </c:pt>
                <c:pt idx="7">
                  <c:v>1904</c:v>
                </c:pt>
                <c:pt idx="8">
                  <c:v>2092</c:v>
                </c:pt>
                <c:pt idx="9">
                  <c:v>2077</c:v>
                </c:pt>
                <c:pt idx="10">
                  <c:v>2081</c:v>
                </c:pt>
                <c:pt idx="11">
                  <c:v>1985</c:v>
                </c:pt>
                <c:pt idx="12">
                  <c:v>1950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214144"/>
        <c:axId val="150215680"/>
      </c:lineChart>
      <c:catAx>
        <c:axId val="150214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0215680"/>
        <c:crosses val="autoZero"/>
        <c:auto val="1"/>
        <c:lblAlgn val="ctr"/>
        <c:lblOffset val="100"/>
        <c:noMultiLvlLbl val="0"/>
      </c:catAx>
      <c:valAx>
        <c:axId val="15021568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021414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東員町!$F$1</c:f>
          <c:strCache>
            <c:ptCount val="1"/>
            <c:pt idx="0">
              <c:v>年齢（３区分）別人口の推移　＜東員町＞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東員町!$B$3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東員町!$A$4:$A$16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東員町!$B$4:$B$16</c:f>
              <c:numCache>
                <c:formatCode>#,##0_);[Red]\(#,##0\)</c:formatCode>
                <c:ptCount val="13"/>
                <c:pt idx="0">
                  <c:v>15538</c:v>
                </c:pt>
                <c:pt idx="1">
                  <c:v>18949</c:v>
                </c:pt>
                <c:pt idx="2">
                  <c:v>25447</c:v>
                </c:pt>
                <c:pt idx="3">
                  <c:v>26235</c:v>
                </c:pt>
                <c:pt idx="4">
                  <c:v>26305</c:v>
                </c:pt>
                <c:pt idx="5">
                  <c:v>25897</c:v>
                </c:pt>
                <c:pt idx="6">
                  <c:v>25661</c:v>
                </c:pt>
                <c:pt idx="7">
                  <c:v>25198</c:v>
                </c:pt>
                <c:pt idx="8">
                  <c:v>24565</c:v>
                </c:pt>
                <c:pt idx="9">
                  <c:v>23704</c:v>
                </c:pt>
                <c:pt idx="10">
                  <c:v>22655</c:v>
                </c:pt>
                <c:pt idx="11">
                  <c:v>21433</c:v>
                </c:pt>
                <c:pt idx="12">
                  <c:v>20083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東員町!$C$3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東員町!$A$4:$A$16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東員町!$C$4:$C$16</c:f>
              <c:numCache>
                <c:formatCode>#,##0_);[Red]\(#,##0\)</c:formatCode>
                <c:ptCount val="13"/>
                <c:pt idx="0">
                  <c:v>4215</c:v>
                </c:pt>
                <c:pt idx="1">
                  <c:v>5060</c:v>
                </c:pt>
                <c:pt idx="2">
                  <c:v>6246</c:v>
                </c:pt>
                <c:pt idx="3">
                  <c:v>5065</c:v>
                </c:pt>
                <c:pt idx="4">
                  <c:v>3920</c:v>
                </c:pt>
                <c:pt idx="5">
                  <c:v>3397</c:v>
                </c:pt>
                <c:pt idx="6">
                  <c:v>3373</c:v>
                </c:pt>
                <c:pt idx="7">
                  <c:v>3207</c:v>
                </c:pt>
                <c:pt idx="8">
                  <c:v>2876</c:v>
                </c:pt>
                <c:pt idx="9">
                  <c:v>2559</c:v>
                </c:pt>
                <c:pt idx="10">
                  <c:v>2332</c:v>
                </c:pt>
                <c:pt idx="11">
                  <c:v>2152</c:v>
                </c:pt>
                <c:pt idx="12">
                  <c:v>2003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東員町!$D$3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東員町!$A$4:$A$16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東員町!$D$4:$D$16</c:f>
              <c:numCache>
                <c:formatCode>#,##0_);[Red]\(#,##0\)</c:formatCode>
                <c:ptCount val="13"/>
                <c:pt idx="0">
                  <c:v>9983</c:v>
                </c:pt>
                <c:pt idx="1">
                  <c:v>12199</c:v>
                </c:pt>
                <c:pt idx="2">
                  <c:v>16984</c:v>
                </c:pt>
                <c:pt idx="3">
                  <c:v>18302</c:v>
                </c:pt>
                <c:pt idx="4">
                  <c:v>18904</c:v>
                </c:pt>
                <c:pt idx="5">
                  <c:v>18307</c:v>
                </c:pt>
                <c:pt idx="6">
                  <c:v>16946</c:v>
                </c:pt>
                <c:pt idx="7">
                  <c:v>15069</c:v>
                </c:pt>
                <c:pt idx="8">
                  <c:v>13804</c:v>
                </c:pt>
                <c:pt idx="9">
                  <c:v>12957</c:v>
                </c:pt>
                <c:pt idx="10">
                  <c:v>12266</c:v>
                </c:pt>
                <c:pt idx="11">
                  <c:v>11564</c:v>
                </c:pt>
                <c:pt idx="12">
                  <c:v>10451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東員町!$E$3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東員町!$A$4:$A$16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東員町!$E$4:$E$16</c:f>
              <c:numCache>
                <c:formatCode>#,##0_);[Red]\(#,##0\)</c:formatCode>
                <c:ptCount val="13"/>
                <c:pt idx="0">
                  <c:v>1340</c:v>
                </c:pt>
                <c:pt idx="1">
                  <c:v>1690</c:v>
                </c:pt>
                <c:pt idx="2">
                  <c:v>2217</c:v>
                </c:pt>
                <c:pt idx="3">
                  <c:v>2851</c:v>
                </c:pt>
                <c:pt idx="4">
                  <c:v>3481</c:v>
                </c:pt>
                <c:pt idx="5">
                  <c:v>4171</c:v>
                </c:pt>
                <c:pt idx="6">
                  <c:v>5289</c:v>
                </c:pt>
                <c:pt idx="7">
                  <c:v>6922</c:v>
                </c:pt>
                <c:pt idx="8">
                  <c:v>7885</c:v>
                </c:pt>
                <c:pt idx="9">
                  <c:v>8188</c:v>
                </c:pt>
                <c:pt idx="10">
                  <c:v>8057</c:v>
                </c:pt>
                <c:pt idx="11">
                  <c:v>7717</c:v>
                </c:pt>
                <c:pt idx="12">
                  <c:v>7629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401408"/>
        <c:axId val="150402944"/>
      </c:lineChart>
      <c:catAx>
        <c:axId val="150401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0402944"/>
        <c:crosses val="autoZero"/>
        <c:auto val="1"/>
        <c:lblAlgn val="ctr"/>
        <c:lblOffset val="100"/>
        <c:noMultiLvlLbl val="0"/>
      </c:catAx>
      <c:valAx>
        <c:axId val="15040294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040140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菰野町!$F$1</c:f>
          <c:strCache>
            <c:ptCount val="1"/>
            <c:pt idx="0">
              <c:v>年齢（３区分）別人口の推移　＜菰野町＞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菰野町!$B$3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菰野町!$A$4:$A$16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菰野町!$B$4:$B$16</c:f>
              <c:numCache>
                <c:formatCode>#,##0_);[Red]\(#,##0\)</c:formatCode>
                <c:ptCount val="13"/>
                <c:pt idx="0">
                  <c:v>29373</c:v>
                </c:pt>
                <c:pt idx="1">
                  <c:v>30775</c:v>
                </c:pt>
                <c:pt idx="2">
                  <c:v>32263</c:v>
                </c:pt>
                <c:pt idx="3">
                  <c:v>35117</c:v>
                </c:pt>
                <c:pt idx="4">
                  <c:v>37972</c:v>
                </c:pt>
                <c:pt idx="5">
                  <c:v>38986</c:v>
                </c:pt>
                <c:pt idx="6">
                  <c:v>39978</c:v>
                </c:pt>
                <c:pt idx="7">
                  <c:v>40276</c:v>
                </c:pt>
                <c:pt idx="8">
                  <c:v>40042</c:v>
                </c:pt>
                <c:pt idx="9">
                  <c:v>39536</c:v>
                </c:pt>
                <c:pt idx="10">
                  <c:v>38851</c:v>
                </c:pt>
                <c:pt idx="11">
                  <c:v>38070</c:v>
                </c:pt>
                <c:pt idx="12">
                  <c:v>37187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菰野町!$C$3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菰野町!$A$4:$A$16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菰野町!$C$4:$C$16</c:f>
              <c:numCache>
                <c:formatCode>#,##0_);[Red]\(#,##0\)</c:formatCode>
                <c:ptCount val="13"/>
                <c:pt idx="0">
                  <c:v>6944</c:v>
                </c:pt>
                <c:pt idx="1">
                  <c:v>6561</c:v>
                </c:pt>
                <c:pt idx="2">
                  <c:v>5806</c:v>
                </c:pt>
                <c:pt idx="3">
                  <c:v>5966</c:v>
                </c:pt>
                <c:pt idx="4">
                  <c:v>6387</c:v>
                </c:pt>
                <c:pt idx="5">
                  <c:v>6245</c:v>
                </c:pt>
                <c:pt idx="6">
                  <c:v>6123</c:v>
                </c:pt>
                <c:pt idx="7">
                  <c:v>5665</c:v>
                </c:pt>
                <c:pt idx="8">
                  <c:v>5218</c:v>
                </c:pt>
                <c:pt idx="9">
                  <c:v>4826</c:v>
                </c:pt>
                <c:pt idx="10">
                  <c:v>4492</c:v>
                </c:pt>
                <c:pt idx="11">
                  <c:v>4347</c:v>
                </c:pt>
                <c:pt idx="12">
                  <c:v>4279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菰野町!$D$3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菰野町!$A$4:$A$16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菰野町!$D$4:$D$16</c:f>
              <c:numCache>
                <c:formatCode>#,##0_);[Red]\(#,##0\)</c:formatCode>
                <c:ptCount val="13"/>
                <c:pt idx="0">
                  <c:v>19091</c:v>
                </c:pt>
                <c:pt idx="1">
                  <c:v>20421</c:v>
                </c:pt>
                <c:pt idx="2">
                  <c:v>22047</c:v>
                </c:pt>
                <c:pt idx="3">
                  <c:v>23577</c:v>
                </c:pt>
                <c:pt idx="4">
                  <c:v>24861</c:v>
                </c:pt>
                <c:pt idx="5">
                  <c:v>24789</c:v>
                </c:pt>
                <c:pt idx="6">
                  <c:v>24553</c:v>
                </c:pt>
                <c:pt idx="7">
                  <c:v>24188</c:v>
                </c:pt>
                <c:pt idx="8">
                  <c:v>23955</c:v>
                </c:pt>
                <c:pt idx="9">
                  <c:v>23704</c:v>
                </c:pt>
                <c:pt idx="10">
                  <c:v>23059</c:v>
                </c:pt>
                <c:pt idx="11">
                  <c:v>21885</c:v>
                </c:pt>
                <c:pt idx="12">
                  <c:v>20272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菰野町!$E$3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菰野町!$A$4:$A$16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菰野町!$E$4:$E$16</c:f>
              <c:numCache>
                <c:formatCode>#,##0_);[Red]\(#,##0\)</c:formatCode>
                <c:ptCount val="13"/>
                <c:pt idx="0">
                  <c:v>3338</c:v>
                </c:pt>
                <c:pt idx="1">
                  <c:v>3793</c:v>
                </c:pt>
                <c:pt idx="2">
                  <c:v>4407</c:v>
                </c:pt>
                <c:pt idx="3">
                  <c:v>5574</c:v>
                </c:pt>
                <c:pt idx="4">
                  <c:v>6694</c:v>
                </c:pt>
                <c:pt idx="5">
                  <c:v>7869</c:v>
                </c:pt>
                <c:pt idx="6">
                  <c:v>9051</c:v>
                </c:pt>
                <c:pt idx="7">
                  <c:v>10423</c:v>
                </c:pt>
                <c:pt idx="8">
                  <c:v>10869</c:v>
                </c:pt>
                <c:pt idx="9">
                  <c:v>11006</c:v>
                </c:pt>
                <c:pt idx="10">
                  <c:v>11300</c:v>
                </c:pt>
                <c:pt idx="11">
                  <c:v>11838</c:v>
                </c:pt>
                <c:pt idx="12">
                  <c:v>12636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35168"/>
        <c:axId val="150541056"/>
      </c:lineChart>
      <c:catAx>
        <c:axId val="15053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0541056"/>
        <c:crosses val="autoZero"/>
        <c:auto val="1"/>
        <c:lblAlgn val="ctr"/>
        <c:lblOffset val="100"/>
        <c:noMultiLvlLbl val="0"/>
      </c:catAx>
      <c:valAx>
        <c:axId val="15054105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053516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朝日町!$F$1</c:f>
          <c:strCache>
            <c:ptCount val="1"/>
            <c:pt idx="0">
              <c:v>年齢（３区分）別人口の推移　＜朝日町＞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朝日町!$B$3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朝日町!$A$4:$A$16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朝日町!$B$4:$B$16</c:f>
              <c:numCache>
                <c:formatCode>#,##0_);[Red]\(#,##0\)</c:formatCode>
                <c:ptCount val="13"/>
                <c:pt idx="0">
                  <c:v>6851</c:v>
                </c:pt>
                <c:pt idx="1">
                  <c:v>7003</c:v>
                </c:pt>
                <c:pt idx="2">
                  <c:v>6744</c:v>
                </c:pt>
                <c:pt idx="3">
                  <c:v>6900</c:v>
                </c:pt>
                <c:pt idx="4">
                  <c:v>6716</c:v>
                </c:pt>
                <c:pt idx="5">
                  <c:v>7114</c:v>
                </c:pt>
                <c:pt idx="6">
                  <c:v>9626</c:v>
                </c:pt>
                <c:pt idx="7">
                  <c:v>11216</c:v>
                </c:pt>
                <c:pt idx="8">
                  <c:v>11232</c:v>
                </c:pt>
                <c:pt idx="9">
                  <c:v>11214</c:v>
                </c:pt>
                <c:pt idx="10">
                  <c:v>11134</c:v>
                </c:pt>
                <c:pt idx="11">
                  <c:v>10996</c:v>
                </c:pt>
                <c:pt idx="12">
                  <c:v>10832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朝日町!$C$3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朝日町!$A$4:$A$16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朝日町!$C$4:$C$16</c:f>
              <c:numCache>
                <c:formatCode>#,##0_);[Red]\(#,##0\)</c:formatCode>
                <c:ptCount val="13"/>
                <c:pt idx="0">
                  <c:v>1729</c:v>
                </c:pt>
                <c:pt idx="1">
                  <c:v>1522</c:v>
                </c:pt>
                <c:pt idx="2">
                  <c:v>1175</c:v>
                </c:pt>
                <c:pt idx="3">
                  <c:v>1060</c:v>
                </c:pt>
                <c:pt idx="4">
                  <c:v>1003</c:v>
                </c:pt>
                <c:pt idx="5">
                  <c:v>1138</c:v>
                </c:pt>
                <c:pt idx="6">
                  <c:v>2025</c:v>
                </c:pt>
                <c:pt idx="7">
                  <c:v>2554</c:v>
                </c:pt>
                <c:pt idx="8">
                  <c:v>2368</c:v>
                </c:pt>
                <c:pt idx="9">
                  <c:v>1930</c:v>
                </c:pt>
                <c:pt idx="10">
                  <c:v>1788</c:v>
                </c:pt>
                <c:pt idx="11">
                  <c:v>1667</c:v>
                </c:pt>
                <c:pt idx="12">
                  <c:v>1587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朝日町!$D$3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朝日町!$A$4:$A$16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朝日町!$D$4:$D$16</c:f>
              <c:numCache>
                <c:formatCode>#,##0_);[Red]\(#,##0\)</c:formatCode>
                <c:ptCount val="13"/>
                <c:pt idx="0">
                  <c:v>4510</c:v>
                </c:pt>
                <c:pt idx="1">
                  <c:v>4783</c:v>
                </c:pt>
                <c:pt idx="2">
                  <c:v>4789</c:v>
                </c:pt>
                <c:pt idx="3">
                  <c:v>4846</c:v>
                </c:pt>
                <c:pt idx="4">
                  <c:v>4546</c:v>
                </c:pt>
                <c:pt idx="5">
                  <c:v>4536</c:v>
                </c:pt>
                <c:pt idx="6">
                  <c:v>5801</c:v>
                </c:pt>
                <c:pt idx="7">
                  <c:v>6624</c:v>
                </c:pt>
                <c:pt idx="8">
                  <c:v>6842</c:v>
                </c:pt>
                <c:pt idx="9">
                  <c:v>7354</c:v>
                </c:pt>
                <c:pt idx="10">
                  <c:v>7433</c:v>
                </c:pt>
                <c:pt idx="11">
                  <c:v>7216</c:v>
                </c:pt>
                <c:pt idx="12">
                  <c:v>6513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朝日町!$E$3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朝日町!$A$4:$A$16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朝日町!$E$4:$E$16</c:f>
              <c:numCache>
                <c:formatCode>#,##0_);[Red]\(#,##0\)</c:formatCode>
                <c:ptCount val="13"/>
                <c:pt idx="0">
                  <c:v>612</c:v>
                </c:pt>
                <c:pt idx="1">
                  <c:v>698</c:v>
                </c:pt>
                <c:pt idx="2">
                  <c:v>780</c:v>
                </c:pt>
                <c:pt idx="3">
                  <c:v>991</c:v>
                </c:pt>
                <c:pt idx="4">
                  <c:v>1162</c:v>
                </c:pt>
                <c:pt idx="5">
                  <c:v>1431</c:v>
                </c:pt>
                <c:pt idx="6">
                  <c:v>1757</c:v>
                </c:pt>
                <c:pt idx="7">
                  <c:v>2038</c:v>
                </c:pt>
                <c:pt idx="8">
                  <c:v>2022</c:v>
                </c:pt>
                <c:pt idx="9">
                  <c:v>1930</c:v>
                </c:pt>
                <c:pt idx="10">
                  <c:v>1913</c:v>
                </c:pt>
                <c:pt idx="11">
                  <c:v>2113</c:v>
                </c:pt>
                <c:pt idx="12">
                  <c:v>2732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669568"/>
        <c:axId val="150679552"/>
      </c:lineChart>
      <c:catAx>
        <c:axId val="15066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0679552"/>
        <c:crosses val="autoZero"/>
        <c:auto val="1"/>
        <c:lblAlgn val="ctr"/>
        <c:lblOffset val="100"/>
        <c:noMultiLvlLbl val="0"/>
      </c:catAx>
      <c:valAx>
        <c:axId val="150679552"/>
        <c:scaling>
          <c:orientation val="minMax"/>
          <c:max val="140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066956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川越町!$F$1</c:f>
          <c:strCache>
            <c:ptCount val="1"/>
            <c:pt idx="0">
              <c:v>年齢（３区分）別人口の推移　＜川越町＞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川越町!$B$3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川越町!$A$4:$A$16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川越町!$B$4:$B$16</c:f>
              <c:numCache>
                <c:formatCode>#,##0_);[Red]\(#,##0\)</c:formatCode>
                <c:ptCount val="13"/>
                <c:pt idx="0">
                  <c:v>10645</c:v>
                </c:pt>
                <c:pt idx="1">
                  <c:v>10403</c:v>
                </c:pt>
                <c:pt idx="2">
                  <c:v>9988</c:v>
                </c:pt>
                <c:pt idx="3">
                  <c:v>10863</c:v>
                </c:pt>
                <c:pt idx="4">
                  <c:v>11782</c:v>
                </c:pt>
                <c:pt idx="5">
                  <c:v>13048</c:v>
                </c:pt>
                <c:pt idx="6">
                  <c:v>14003</c:v>
                </c:pt>
                <c:pt idx="7">
                  <c:v>14604</c:v>
                </c:pt>
                <c:pt idx="8">
                  <c:v>14945</c:v>
                </c:pt>
                <c:pt idx="9">
                  <c:v>15192</c:v>
                </c:pt>
                <c:pt idx="10">
                  <c:v>15359</c:v>
                </c:pt>
                <c:pt idx="11">
                  <c:v>15475</c:v>
                </c:pt>
                <c:pt idx="12">
                  <c:v>15522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川越町!$C$3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川越町!$A$4:$A$16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川越町!$C$4:$C$16</c:f>
              <c:numCache>
                <c:formatCode>#,##0_);[Red]\(#,##0\)</c:formatCode>
                <c:ptCount val="13"/>
                <c:pt idx="0">
                  <c:v>2625</c:v>
                </c:pt>
                <c:pt idx="1">
                  <c:v>2200</c:v>
                </c:pt>
                <c:pt idx="2">
                  <c:v>1738</c:v>
                </c:pt>
                <c:pt idx="3">
                  <c:v>1723</c:v>
                </c:pt>
                <c:pt idx="4">
                  <c:v>1948</c:v>
                </c:pt>
                <c:pt idx="5">
                  <c:v>2222</c:v>
                </c:pt>
                <c:pt idx="6">
                  <c:v>2312</c:v>
                </c:pt>
                <c:pt idx="7">
                  <c:v>2342</c:v>
                </c:pt>
                <c:pt idx="8">
                  <c:v>2277</c:v>
                </c:pt>
                <c:pt idx="9">
                  <c:v>2151</c:v>
                </c:pt>
                <c:pt idx="10">
                  <c:v>2017</c:v>
                </c:pt>
                <c:pt idx="11">
                  <c:v>1964</c:v>
                </c:pt>
                <c:pt idx="12">
                  <c:v>1938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川越町!$D$3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川越町!$A$4:$A$16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川越町!$D$4:$D$16</c:f>
              <c:numCache>
                <c:formatCode>#,##0_);[Red]\(#,##0\)</c:formatCode>
                <c:ptCount val="13"/>
                <c:pt idx="0">
                  <c:v>7055</c:v>
                </c:pt>
                <c:pt idx="1">
                  <c:v>7130</c:v>
                </c:pt>
                <c:pt idx="2">
                  <c:v>7018</c:v>
                </c:pt>
                <c:pt idx="3">
                  <c:v>7564</c:v>
                </c:pt>
                <c:pt idx="4">
                  <c:v>7996</c:v>
                </c:pt>
                <c:pt idx="5">
                  <c:v>8639</c:v>
                </c:pt>
                <c:pt idx="6">
                  <c:v>9035</c:v>
                </c:pt>
                <c:pt idx="7">
                  <c:v>9347</c:v>
                </c:pt>
                <c:pt idx="8">
                  <c:v>9623</c:v>
                </c:pt>
                <c:pt idx="9">
                  <c:v>9953</c:v>
                </c:pt>
                <c:pt idx="10">
                  <c:v>10019</c:v>
                </c:pt>
                <c:pt idx="11">
                  <c:v>9799</c:v>
                </c:pt>
                <c:pt idx="12">
                  <c:v>9300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川越町!$E$3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川越町!$A$4:$A$16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川越町!$E$4:$E$16</c:f>
              <c:numCache>
                <c:formatCode>#,##0_);[Red]\(#,##0\)</c:formatCode>
                <c:ptCount val="13"/>
                <c:pt idx="0">
                  <c:v>965</c:v>
                </c:pt>
                <c:pt idx="1">
                  <c:v>1073</c:v>
                </c:pt>
                <c:pt idx="2">
                  <c:v>1232</c:v>
                </c:pt>
                <c:pt idx="3">
                  <c:v>1546</c:v>
                </c:pt>
                <c:pt idx="4">
                  <c:v>1834</c:v>
                </c:pt>
                <c:pt idx="5">
                  <c:v>2169</c:v>
                </c:pt>
                <c:pt idx="6">
                  <c:v>2487</c:v>
                </c:pt>
                <c:pt idx="7">
                  <c:v>2915</c:v>
                </c:pt>
                <c:pt idx="8">
                  <c:v>3045</c:v>
                </c:pt>
                <c:pt idx="9">
                  <c:v>3088</c:v>
                </c:pt>
                <c:pt idx="10">
                  <c:v>3323</c:v>
                </c:pt>
                <c:pt idx="11">
                  <c:v>3712</c:v>
                </c:pt>
                <c:pt idx="12">
                  <c:v>4284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738048"/>
        <c:axId val="150739584"/>
      </c:lineChart>
      <c:catAx>
        <c:axId val="150738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0739584"/>
        <c:crosses val="autoZero"/>
        <c:auto val="1"/>
        <c:lblAlgn val="ctr"/>
        <c:lblOffset val="100"/>
        <c:noMultiLvlLbl val="0"/>
      </c:catAx>
      <c:valAx>
        <c:axId val="15073958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073804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多気町!$F$1</c:f>
          <c:strCache>
            <c:ptCount val="1"/>
            <c:pt idx="0">
              <c:v>年齢（３区分）別人口の推移　＜多気町＞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多気町!$B$3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多気町!$A$4:$A$16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多気町!$B$4:$B$16</c:f>
              <c:numCache>
                <c:formatCode>#,##0_);[Red]\(#,##0\)</c:formatCode>
                <c:ptCount val="13"/>
                <c:pt idx="0">
                  <c:v>16054</c:v>
                </c:pt>
                <c:pt idx="1">
                  <c:v>16174</c:v>
                </c:pt>
                <c:pt idx="2">
                  <c:v>15691</c:v>
                </c:pt>
                <c:pt idx="3">
                  <c:v>15644</c:v>
                </c:pt>
                <c:pt idx="4">
                  <c:v>16149</c:v>
                </c:pt>
                <c:pt idx="5">
                  <c:v>15793</c:v>
                </c:pt>
                <c:pt idx="6">
                  <c:v>15438</c:v>
                </c:pt>
                <c:pt idx="7">
                  <c:v>15012</c:v>
                </c:pt>
                <c:pt idx="8">
                  <c:v>14469</c:v>
                </c:pt>
                <c:pt idx="9">
                  <c:v>13903</c:v>
                </c:pt>
                <c:pt idx="10">
                  <c:v>13325</c:v>
                </c:pt>
                <c:pt idx="11">
                  <c:v>12749</c:v>
                </c:pt>
                <c:pt idx="12">
                  <c:v>12145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多気町!$C$3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多気町!$A$4:$A$16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多気町!$C$4:$C$16</c:f>
              <c:numCache>
                <c:formatCode>#,##0_);[Red]\(#,##0\)</c:formatCode>
                <c:ptCount val="13"/>
                <c:pt idx="0">
                  <c:v>3135</c:v>
                </c:pt>
                <c:pt idx="1">
                  <c:v>3180</c:v>
                </c:pt>
                <c:pt idx="2">
                  <c:v>2814</c:v>
                </c:pt>
                <c:pt idx="3">
                  <c:v>2479</c:v>
                </c:pt>
                <c:pt idx="4">
                  <c:v>2171</c:v>
                </c:pt>
                <c:pt idx="5">
                  <c:v>1945</c:v>
                </c:pt>
                <c:pt idx="6">
                  <c:v>1935</c:v>
                </c:pt>
                <c:pt idx="7">
                  <c:v>1903</c:v>
                </c:pt>
                <c:pt idx="8">
                  <c:v>1799</c:v>
                </c:pt>
                <c:pt idx="9">
                  <c:v>1633</c:v>
                </c:pt>
                <c:pt idx="10">
                  <c:v>1515</c:v>
                </c:pt>
                <c:pt idx="11">
                  <c:v>1442</c:v>
                </c:pt>
                <c:pt idx="12">
                  <c:v>1383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多気町!$D$3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多気町!$A$4:$A$16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多気町!$D$4:$D$16</c:f>
              <c:numCache>
                <c:formatCode>#,##0_);[Red]\(#,##0\)</c:formatCode>
                <c:ptCount val="13"/>
                <c:pt idx="0">
                  <c:v>10446</c:v>
                </c:pt>
                <c:pt idx="1">
                  <c:v>10358</c:v>
                </c:pt>
                <c:pt idx="2">
                  <c:v>9953</c:v>
                </c:pt>
                <c:pt idx="3">
                  <c:v>9686</c:v>
                </c:pt>
                <c:pt idx="4">
                  <c:v>10084</c:v>
                </c:pt>
                <c:pt idx="5">
                  <c:v>9569</c:v>
                </c:pt>
                <c:pt idx="6">
                  <c:v>8961</c:v>
                </c:pt>
                <c:pt idx="7">
                  <c:v>8379</c:v>
                </c:pt>
                <c:pt idx="8">
                  <c:v>7759</c:v>
                </c:pt>
                <c:pt idx="9">
                  <c:v>7378</c:v>
                </c:pt>
                <c:pt idx="10">
                  <c:v>7006</c:v>
                </c:pt>
                <c:pt idx="11">
                  <c:v>6574</c:v>
                </c:pt>
                <c:pt idx="12">
                  <c:v>6009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多気町!$E$3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多気町!$A$4:$A$16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多気町!$E$4:$E$16</c:f>
              <c:numCache>
                <c:formatCode>#,##0_);[Red]\(#,##0\)</c:formatCode>
                <c:ptCount val="13"/>
                <c:pt idx="0">
                  <c:v>2473</c:v>
                </c:pt>
                <c:pt idx="1">
                  <c:v>2636</c:v>
                </c:pt>
                <c:pt idx="2">
                  <c:v>2924</c:v>
                </c:pt>
                <c:pt idx="3">
                  <c:v>3476</c:v>
                </c:pt>
                <c:pt idx="4">
                  <c:v>3885</c:v>
                </c:pt>
                <c:pt idx="5">
                  <c:v>4279</c:v>
                </c:pt>
                <c:pt idx="6">
                  <c:v>4417</c:v>
                </c:pt>
                <c:pt idx="7">
                  <c:v>4730</c:v>
                </c:pt>
                <c:pt idx="8">
                  <c:v>4911</c:v>
                </c:pt>
                <c:pt idx="9">
                  <c:v>4892</c:v>
                </c:pt>
                <c:pt idx="10">
                  <c:v>4804</c:v>
                </c:pt>
                <c:pt idx="11">
                  <c:v>4733</c:v>
                </c:pt>
                <c:pt idx="12">
                  <c:v>4753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49888"/>
        <c:axId val="150951424"/>
      </c:lineChart>
      <c:catAx>
        <c:axId val="15094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0951424"/>
        <c:crosses val="autoZero"/>
        <c:auto val="1"/>
        <c:lblAlgn val="ctr"/>
        <c:lblOffset val="100"/>
        <c:noMultiLvlLbl val="0"/>
      </c:catAx>
      <c:valAx>
        <c:axId val="15095142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094988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明和町!$F$1</c:f>
          <c:strCache>
            <c:ptCount val="1"/>
            <c:pt idx="0">
              <c:v>年齢（３区分）別人口の推移　＜明和町＞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明和町!$B$3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明和町!$A$4:$A$16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明和町!$B$4:$B$16</c:f>
              <c:numCache>
                <c:formatCode>#,##0_);[Red]\(#,##0\)</c:formatCode>
                <c:ptCount val="13"/>
                <c:pt idx="0">
                  <c:v>19504</c:v>
                </c:pt>
                <c:pt idx="1">
                  <c:v>20724</c:v>
                </c:pt>
                <c:pt idx="2">
                  <c:v>21484</c:v>
                </c:pt>
                <c:pt idx="3">
                  <c:v>21853</c:v>
                </c:pt>
                <c:pt idx="4">
                  <c:v>22300</c:v>
                </c:pt>
                <c:pt idx="5">
                  <c:v>22618</c:v>
                </c:pt>
                <c:pt idx="6">
                  <c:v>22833</c:v>
                </c:pt>
                <c:pt idx="7">
                  <c:v>22529</c:v>
                </c:pt>
                <c:pt idx="8">
                  <c:v>21990</c:v>
                </c:pt>
                <c:pt idx="9">
                  <c:v>21351</c:v>
                </c:pt>
                <c:pt idx="10">
                  <c:v>20642</c:v>
                </c:pt>
                <c:pt idx="11">
                  <c:v>19867</c:v>
                </c:pt>
                <c:pt idx="12">
                  <c:v>19012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明和町!$C$3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明和町!$A$4:$A$16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明和町!$C$4:$C$16</c:f>
              <c:numCache>
                <c:formatCode>#,##0_);[Red]\(#,##0\)</c:formatCode>
                <c:ptCount val="13"/>
                <c:pt idx="0">
                  <c:v>4237</c:v>
                </c:pt>
                <c:pt idx="1">
                  <c:v>4439</c:v>
                </c:pt>
                <c:pt idx="2">
                  <c:v>4105</c:v>
                </c:pt>
                <c:pt idx="3">
                  <c:v>3744</c:v>
                </c:pt>
                <c:pt idx="4">
                  <c:v>3441</c:v>
                </c:pt>
                <c:pt idx="5">
                  <c:v>3349</c:v>
                </c:pt>
                <c:pt idx="6">
                  <c:v>3307</c:v>
                </c:pt>
                <c:pt idx="7">
                  <c:v>3050</c:v>
                </c:pt>
                <c:pt idx="8">
                  <c:v>2741</c:v>
                </c:pt>
                <c:pt idx="9">
                  <c:v>2494</c:v>
                </c:pt>
                <c:pt idx="10">
                  <c:v>2291</c:v>
                </c:pt>
                <c:pt idx="11">
                  <c:v>2166</c:v>
                </c:pt>
                <c:pt idx="12">
                  <c:v>2082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明和町!$D$3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明和町!$A$4:$A$16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明和町!$D$4:$D$16</c:f>
              <c:numCache>
                <c:formatCode>#,##0_);[Red]\(#,##0\)</c:formatCode>
                <c:ptCount val="13"/>
                <c:pt idx="0">
                  <c:v>12721</c:v>
                </c:pt>
                <c:pt idx="1">
                  <c:v>13448</c:v>
                </c:pt>
                <c:pt idx="2">
                  <c:v>14146</c:v>
                </c:pt>
                <c:pt idx="3">
                  <c:v>14201</c:v>
                </c:pt>
                <c:pt idx="4">
                  <c:v>14377</c:v>
                </c:pt>
                <c:pt idx="5">
                  <c:v>14303</c:v>
                </c:pt>
                <c:pt idx="6">
                  <c:v>13829</c:v>
                </c:pt>
                <c:pt idx="7">
                  <c:v>13123</c:v>
                </c:pt>
                <c:pt idx="8">
                  <c:v>12564</c:v>
                </c:pt>
                <c:pt idx="9">
                  <c:v>12095</c:v>
                </c:pt>
                <c:pt idx="10">
                  <c:v>11623</c:v>
                </c:pt>
                <c:pt idx="11">
                  <c:v>10999</c:v>
                </c:pt>
                <c:pt idx="12">
                  <c:v>10072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明和町!$E$3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明和町!$A$4:$A$16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明和町!$E$4:$E$16</c:f>
              <c:numCache>
                <c:formatCode>#,##0_);[Red]\(#,##0\)</c:formatCode>
                <c:ptCount val="13"/>
                <c:pt idx="0">
                  <c:v>2546</c:v>
                </c:pt>
                <c:pt idx="1">
                  <c:v>2837</c:v>
                </c:pt>
                <c:pt idx="2">
                  <c:v>3233</c:v>
                </c:pt>
                <c:pt idx="3">
                  <c:v>3908</c:v>
                </c:pt>
                <c:pt idx="4">
                  <c:v>4482</c:v>
                </c:pt>
                <c:pt idx="5">
                  <c:v>4966</c:v>
                </c:pt>
                <c:pt idx="6">
                  <c:v>5668</c:v>
                </c:pt>
                <c:pt idx="7">
                  <c:v>6356</c:v>
                </c:pt>
                <c:pt idx="8">
                  <c:v>6685</c:v>
                </c:pt>
                <c:pt idx="9">
                  <c:v>6762</c:v>
                </c:pt>
                <c:pt idx="10">
                  <c:v>6728</c:v>
                </c:pt>
                <c:pt idx="11">
                  <c:v>6702</c:v>
                </c:pt>
                <c:pt idx="12">
                  <c:v>6858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993536"/>
        <c:axId val="151077248"/>
      </c:lineChart>
      <c:catAx>
        <c:axId val="150993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077248"/>
        <c:crosses val="autoZero"/>
        <c:auto val="1"/>
        <c:lblAlgn val="ctr"/>
        <c:lblOffset val="100"/>
        <c:noMultiLvlLbl val="0"/>
      </c:catAx>
      <c:valAx>
        <c:axId val="15107724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0993536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大台町!$F$1</c:f>
          <c:strCache>
            <c:ptCount val="1"/>
            <c:pt idx="0">
              <c:v>年齢（３区分）別人口の推移　＜大台町＞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大台町!$B$3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大台町!$A$4:$A$16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大台町!$B$4:$B$16</c:f>
              <c:numCache>
                <c:formatCode>#,##0_);[Red]\(#,##0\)</c:formatCode>
                <c:ptCount val="13"/>
                <c:pt idx="0">
                  <c:v>13172</c:v>
                </c:pt>
                <c:pt idx="1">
                  <c:v>12982</c:v>
                </c:pt>
                <c:pt idx="2">
                  <c:v>12144</c:v>
                </c:pt>
                <c:pt idx="3">
                  <c:v>11758</c:v>
                </c:pt>
                <c:pt idx="4">
                  <c:v>11399</c:v>
                </c:pt>
                <c:pt idx="5">
                  <c:v>11099</c:v>
                </c:pt>
                <c:pt idx="6">
                  <c:v>10416</c:v>
                </c:pt>
                <c:pt idx="7">
                  <c:v>9734</c:v>
                </c:pt>
                <c:pt idx="8">
                  <c:v>9059</c:v>
                </c:pt>
                <c:pt idx="9">
                  <c:v>8408</c:v>
                </c:pt>
                <c:pt idx="10">
                  <c:v>7796</c:v>
                </c:pt>
                <c:pt idx="11">
                  <c:v>7216</c:v>
                </c:pt>
                <c:pt idx="12">
                  <c:v>6666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大台町!$C$3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大台町!$A$4:$A$16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大台町!$C$4:$C$16</c:f>
              <c:numCache>
                <c:formatCode>#,##0_);[Red]\(#,##0\)</c:formatCode>
                <c:ptCount val="13"/>
                <c:pt idx="0">
                  <c:v>2559</c:v>
                </c:pt>
                <c:pt idx="1">
                  <c:v>2334</c:v>
                </c:pt>
                <c:pt idx="2">
                  <c:v>1868</c:v>
                </c:pt>
                <c:pt idx="3">
                  <c:v>1573</c:v>
                </c:pt>
                <c:pt idx="4">
                  <c:v>1379</c:v>
                </c:pt>
                <c:pt idx="5">
                  <c:v>1290</c:v>
                </c:pt>
                <c:pt idx="6">
                  <c:v>1170</c:v>
                </c:pt>
                <c:pt idx="7">
                  <c:v>1059</c:v>
                </c:pt>
                <c:pt idx="8">
                  <c:v>939</c:v>
                </c:pt>
                <c:pt idx="9">
                  <c:v>837</c:v>
                </c:pt>
                <c:pt idx="10">
                  <c:v>756</c:v>
                </c:pt>
                <c:pt idx="11">
                  <c:v>706</c:v>
                </c:pt>
                <c:pt idx="12">
                  <c:v>667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大台町!$D$3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大台町!$A$4:$A$16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大台町!$D$4:$D$16</c:f>
              <c:numCache>
                <c:formatCode>#,##0_);[Red]\(#,##0\)</c:formatCode>
                <c:ptCount val="13"/>
                <c:pt idx="0">
                  <c:v>8420</c:v>
                </c:pt>
                <c:pt idx="1">
                  <c:v>8253</c:v>
                </c:pt>
                <c:pt idx="2">
                  <c:v>7617</c:v>
                </c:pt>
                <c:pt idx="3">
                  <c:v>6999</c:v>
                </c:pt>
                <c:pt idx="4">
                  <c:v>6555</c:v>
                </c:pt>
                <c:pt idx="5">
                  <c:v>6147</c:v>
                </c:pt>
                <c:pt idx="6">
                  <c:v>5552</c:v>
                </c:pt>
                <c:pt idx="7">
                  <c:v>4889</c:v>
                </c:pt>
                <c:pt idx="8">
                  <c:v>4386</c:v>
                </c:pt>
                <c:pt idx="9">
                  <c:v>3988</c:v>
                </c:pt>
                <c:pt idx="10">
                  <c:v>3701</c:v>
                </c:pt>
                <c:pt idx="11">
                  <c:v>3372</c:v>
                </c:pt>
                <c:pt idx="12">
                  <c:v>3052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大台町!$E$3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大台町!$A$4:$A$16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大台町!$E$4:$E$16</c:f>
              <c:numCache>
                <c:formatCode>#,##0_);[Red]\(#,##0\)</c:formatCode>
                <c:ptCount val="13"/>
                <c:pt idx="0">
                  <c:v>2193</c:v>
                </c:pt>
                <c:pt idx="1">
                  <c:v>2395</c:v>
                </c:pt>
                <c:pt idx="2">
                  <c:v>2659</c:v>
                </c:pt>
                <c:pt idx="3">
                  <c:v>3186</c:v>
                </c:pt>
                <c:pt idx="4">
                  <c:v>3465</c:v>
                </c:pt>
                <c:pt idx="5">
                  <c:v>3662</c:v>
                </c:pt>
                <c:pt idx="6">
                  <c:v>3689</c:v>
                </c:pt>
                <c:pt idx="7">
                  <c:v>3786</c:v>
                </c:pt>
                <c:pt idx="8">
                  <c:v>3734</c:v>
                </c:pt>
                <c:pt idx="9">
                  <c:v>3583</c:v>
                </c:pt>
                <c:pt idx="10">
                  <c:v>3339</c:v>
                </c:pt>
                <c:pt idx="11">
                  <c:v>3138</c:v>
                </c:pt>
                <c:pt idx="12">
                  <c:v>2947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594496"/>
        <c:axId val="151596032"/>
      </c:lineChart>
      <c:catAx>
        <c:axId val="15159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596032"/>
        <c:crosses val="autoZero"/>
        <c:auto val="1"/>
        <c:lblAlgn val="ctr"/>
        <c:lblOffset val="100"/>
        <c:noMultiLvlLbl val="0"/>
      </c:catAx>
      <c:valAx>
        <c:axId val="15159603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1594496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南勢志摩地域!$F$1</c:f>
          <c:strCache>
            <c:ptCount val="1"/>
            <c:pt idx="0">
              <c:v>年齢（３区分）別人口の推移　＜南勢志摩地域＞</c:v>
            </c:pt>
          </c:strCache>
        </c:strRef>
      </c:tx>
      <c:layout>
        <c:manualLayout>
          <c:xMode val="edge"/>
          <c:yMode val="edge"/>
          <c:x val="0.30367519685039368"/>
          <c:y val="8.2311875963958091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南勢志摩地域!$B$3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南勢志摩地域!$A$4:$A$16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南勢志摩地域!$B$4:$B$16</c:f>
              <c:numCache>
                <c:formatCode>#,##0_);[Red]\(#,##0\)</c:formatCode>
                <c:ptCount val="13"/>
                <c:pt idx="0">
                  <c:v>287573</c:v>
                </c:pt>
                <c:pt idx="1">
                  <c:v>288384</c:v>
                </c:pt>
                <c:pt idx="2">
                  <c:v>283431</c:v>
                </c:pt>
                <c:pt idx="3">
                  <c:v>282229</c:v>
                </c:pt>
                <c:pt idx="4">
                  <c:v>275817</c:v>
                </c:pt>
                <c:pt idx="5">
                  <c:v>267685</c:v>
                </c:pt>
                <c:pt idx="6">
                  <c:v>255026</c:v>
                </c:pt>
                <c:pt idx="7">
                  <c:v>241355</c:v>
                </c:pt>
                <c:pt idx="8">
                  <c:v>227431</c:v>
                </c:pt>
                <c:pt idx="9">
                  <c:v>212675</c:v>
                </c:pt>
                <c:pt idx="10">
                  <c:v>197897</c:v>
                </c:pt>
                <c:pt idx="11">
                  <c:v>183432</c:v>
                </c:pt>
                <c:pt idx="12">
                  <c:v>169309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南勢志摩地域!$C$3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南勢志摩地域!$A$4:$A$16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南勢志摩地域!$C$4:$C$16</c:f>
              <c:numCache>
                <c:formatCode>#,##0_);[Red]\(#,##0\)</c:formatCode>
                <c:ptCount val="13"/>
                <c:pt idx="0">
                  <c:v>63687</c:v>
                </c:pt>
                <c:pt idx="1">
                  <c:v>58484</c:v>
                </c:pt>
                <c:pt idx="2">
                  <c:v>50313</c:v>
                </c:pt>
                <c:pt idx="3">
                  <c:v>45146</c:v>
                </c:pt>
                <c:pt idx="4">
                  <c:v>40564</c:v>
                </c:pt>
                <c:pt idx="5">
                  <c:v>35970</c:v>
                </c:pt>
                <c:pt idx="6">
                  <c:v>31500</c:v>
                </c:pt>
                <c:pt idx="7">
                  <c:v>27312</c:v>
                </c:pt>
                <c:pt idx="8">
                  <c:v>23477</c:v>
                </c:pt>
                <c:pt idx="9">
                  <c:v>20418</c:v>
                </c:pt>
                <c:pt idx="10">
                  <c:v>17989</c:v>
                </c:pt>
                <c:pt idx="11">
                  <c:v>16440</c:v>
                </c:pt>
                <c:pt idx="12">
                  <c:v>15251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南勢志摩地域!$D$3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南勢志摩地域!$A$4:$A$16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南勢志摩地域!$D$4:$D$16</c:f>
              <c:numCache>
                <c:formatCode>#,##0_);[Red]\(#,##0\)</c:formatCode>
                <c:ptCount val="13"/>
                <c:pt idx="0">
                  <c:v>189603</c:v>
                </c:pt>
                <c:pt idx="1">
                  <c:v>192003</c:v>
                </c:pt>
                <c:pt idx="2">
                  <c:v>190061</c:v>
                </c:pt>
                <c:pt idx="3">
                  <c:v>184964</c:v>
                </c:pt>
                <c:pt idx="4">
                  <c:v>173680</c:v>
                </c:pt>
                <c:pt idx="5">
                  <c:v>162819</c:v>
                </c:pt>
                <c:pt idx="6">
                  <c:v>148617</c:v>
                </c:pt>
                <c:pt idx="7">
                  <c:v>134596</c:v>
                </c:pt>
                <c:pt idx="8">
                  <c:v>123627</c:v>
                </c:pt>
                <c:pt idx="9">
                  <c:v>114102</c:v>
                </c:pt>
                <c:pt idx="10">
                  <c:v>103889</c:v>
                </c:pt>
                <c:pt idx="11">
                  <c:v>93704</c:v>
                </c:pt>
                <c:pt idx="12">
                  <c:v>82850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南勢志摩地域!$E$3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南勢志摩地域!$A$4:$A$16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南勢志摩地域!$E$4:$E$16</c:f>
              <c:numCache>
                <c:formatCode>#,##0_);[Red]\(#,##0\)</c:formatCode>
                <c:ptCount val="13"/>
                <c:pt idx="0">
                  <c:v>34283</c:v>
                </c:pt>
                <c:pt idx="1">
                  <c:v>37897</c:v>
                </c:pt>
                <c:pt idx="2">
                  <c:v>42968</c:v>
                </c:pt>
                <c:pt idx="3">
                  <c:v>52117</c:v>
                </c:pt>
                <c:pt idx="4">
                  <c:v>61476</c:v>
                </c:pt>
                <c:pt idx="5">
                  <c:v>68874</c:v>
                </c:pt>
                <c:pt idx="6">
                  <c:v>73800</c:v>
                </c:pt>
                <c:pt idx="7">
                  <c:v>79447</c:v>
                </c:pt>
                <c:pt idx="8">
                  <c:v>80327</c:v>
                </c:pt>
                <c:pt idx="9">
                  <c:v>78155</c:v>
                </c:pt>
                <c:pt idx="10">
                  <c:v>76019</c:v>
                </c:pt>
                <c:pt idx="11">
                  <c:v>73288</c:v>
                </c:pt>
                <c:pt idx="12">
                  <c:v>71208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48640"/>
        <c:axId val="145250176"/>
      </c:lineChart>
      <c:catAx>
        <c:axId val="145248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5250176"/>
        <c:crosses val="autoZero"/>
        <c:auto val="1"/>
        <c:lblAlgn val="ctr"/>
        <c:lblOffset val="100"/>
        <c:noMultiLvlLbl val="0"/>
      </c:catAx>
      <c:valAx>
        <c:axId val="14525017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5248640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玉城町!$F$1</c:f>
          <c:strCache>
            <c:ptCount val="1"/>
            <c:pt idx="0">
              <c:v>年齢（３区分）別人口の推移　＜玉城町＞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玉城町!$B$3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玉城町!$A$4:$A$16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玉城町!$B$4:$B$16</c:f>
              <c:numCache>
                <c:formatCode>#,##0_);[Red]\(#,##0\)</c:formatCode>
                <c:ptCount val="13"/>
                <c:pt idx="0">
                  <c:v>11643</c:v>
                </c:pt>
                <c:pt idx="1">
                  <c:v>12141</c:v>
                </c:pt>
                <c:pt idx="2">
                  <c:v>12348</c:v>
                </c:pt>
                <c:pt idx="3">
                  <c:v>13313</c:v>
                </c:pt>
                <c:pt idx="4">
                  <c:v>14284</c:v>
                </c:pt>
                <c:pt idx="5">
                  <c:v>14888</c:v>
                </c:pt>
                <c:pt idx="6">
                  <c:v>15297</c:v>
                </c:pt>
                <c:pt idx="7">
                  <c:v>15449</c:v>
                </c:pt>
                <c:pt idx="8">
                  <c:v>15394</c:v>
                </c:pt>
                <c:pt idx="9">
                  <c:v>15253</c:v>
                </c:pt>
                <c:pt idx="10">
                  <c:v>15069</c:v>
                </c:pt>
                <c:pt idx="11">
                  <c:v>14839</c:v>
                </c:pt>
                <c:pt idx="12">
                  <c:v>14551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玉城町!$C$3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玉城町!$A$4:$A$16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玉城町!$C$4:$C$16</c:f>
              <c:numCache>
                <c:formatCode>#,##0_);[Red]\(#,##0\)</c:formatCode>
                <c:ptCount val="13"/>
                <c:pt idx="0">
                  <c:v>2574</c:v>
                </c:pt>
                <c:pt idx="1">
                  <c:v>2634</c:v>
                </c:pt>
                <c:pt idx="2">
                  <c:v>2416</c:v>
                </c:pt>
                <c:pt idx="3">
                  <c:v>2375</c:v>
                </c:pt>
                <c:pt idx="4">
                  <c:v>2450</c:v>
                </c:pt>
                <c:pt idx="5">
                  <c:v>2469</c:v>
                </c:pt>
                <c:pt idx="6">
                  <c:v>2444</c:v>
                </c:pt>
                <c:pt idx="7">
                  <c:v>2360</c:v>
                </c:pt>
                <c:pt idx="8">
                  <c:v>2148</c:v>
                </c:pt>
                <c:pt idx="9">
                  <c:v>1996</c:v>
                </c:pt>
                <c:pt idx="10">
                  <c:v>1887</c:v>
                </c:pt>
                <c:pt idx="11">
                  <c:v>1839</c:v>
                </c:pt>
                <c:pt idx="12">
                  <c:v>1815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玉城町!$D$3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玉城町!$A$4:$A$16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玉城町!$D$4:$D$16</c:f>
              <c:numCache>
                <c:formatCode>#,##0_);[Red]\(#,##0\)</c:formatCode>
                <c:ptCount val="13"/>
                <c:pt idx="0">
                  <c:v>7660</c:v>
                </c:pt>
                <c:pt idx="1">
                  <c:v>7976</c:v>
                </c:pt>
                <c:pt idx="2">
                  <c:v>8192</c:v>
                </c:pt>
                <c:pt idx="3">
                  <c:v>8694</c:v>
                </c:pt>
                <c:pt idx="4">
                  <c:v>9177</c:v>
                </c:pt>
                <c:pt idx="5">
                  <c:v>9277</c:v>
                </c:pt>
                <c:pt idx="6">
                  <c:v>9367</c:v>
                </c:pt>
                <c:pt idx="7">
                  <c:v>9124</c:v>
                </c:pt>
                <c:pt idx="8">
                  <c:v>8973</c:v>
                </c:pt>
                <c:pt idx="9">
                  <c:v>8921</c:v>
                </c:pt>
                <c:pt idx="10">
                  <c:v>8718</c:v>
                </c:pt>
                <c:pt idx="11">
                  <c:v>8351</c:v>
                </c:pt>
                <c:pt idx="12">
                  <c:v>7860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玉城町!$E$3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玉城町!$A$4:$A$16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玉城町!$E$4:$E$16</c:f>
              <c:numCache>
                <c:formatCode>#,##0_);[Red]\(#,##0\)</c:formatCode>
                <c:ptCount val="13"/>
                <c:pt idx="0">
                  <c:v>1409</c:v>
                </c:pt>
                <c:pt idx="1">
                  <c:v>1531</c:v>
                </c:pt>
                <c:pt idx="2">
                  <c:v>1740</c:v>
                </c:pt>
                <c:pt idx="3">
                  <c:v>2244</c:v>
                </c:pt>
                <c:pt idx="4">
                  <c:v>2657</c:v>
                </c:pt>
                <c:pt idx="5">
                  <c:v>3142</c:v>
                </c:pt>
                <c:pt idx="6">
                  <c:v>3475</c:v>
                </c:pt>
                <c:pt idx="7">
                  <c:v>3965</c:v>
                </c:pt>
                <c:pt idx="8">
                  <c:v>4273</c:v>
                </c:pt>
                <c:pt idx="9">
                  <c:v>4336</c:v>
                </c:pt>
                <c:pt idx="10">
                  <c:v>4464</c:v>
                </c:pt>
                <c:pt idx="11">
                  <c:v>4649</c:v>
                </c:pt>
                <c:pt idx="12">
                  <c:v>4876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924736"/>
        <c:axId val="151926272"/>
      </c:lineChart>
      <c:catAx>
        <c:axId val="151924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1926272"/>
        <c:crosses val="autoZero"/>
        <c:auto val="1"/>
        <c:lblAlgn val="ctr"/>
        <c:lblOffset val="100"/>
        <c:noMultiLvlLbl val="0"/>
      </c:catAx>
      <c:valAx>
        <c:axId val="15192627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1924736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度会町!$F$1</c:f>
          <c:strCache>
            <c:ptCount val="1"/>
            <c:pt idx="0">
              <c:v>年齢（３区分）別人口の推移　＜度会町＞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度会町!$B$3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度会町!$A$4:$A$16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度会町!$B$4:$B$16</c:f>
              <c:numCache>
                <c:formatCode>#,##0_);[Red]\(#,##0\)</c:formatCode>
                <c:ptCount val="13"/>
                <c:pt idx="0">
                  <c:v>8730</c:v>
                </c:pt>
                <c:pt idx="1">
                  <c:v>8996</c:v>
                </c:pt>
                <c:pt idx="2">
                  <c:v>9075</c:v>
                </c:pt>
                <c:pt idx="3">
                  <c:v>9077</c:v>
                </c:pt>
                <c:pt idx="4">
                  <c:v>9218</c:v>
                </c:pt>
                <c:pt idx="5">
                  <c:v>9057</c:v>
                </c:pt>
                <c:pt idx="6">
                  <c:v>8692</c:v>
                </c:pt>
                <c:pt idx="7">
                  <c:v>8272</c:v>
                </c:pt>
                <c:pt idx="8">
                  <c:v>7841</c:v>
                </c:pt>
                <c:pt idx="9">
                  <c:v>7396</c:v>
                </c:pt>
                <c:pt idx="10">
                  <c:v>6941</c:v>
                </c:pt>
                <c:pt idx="11">
                  <c:v>6495</c:v>
                </c:pt>
                <c:pt idx="12">
                  <c:v>6030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度会町!$C$3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度会町!$A$4:$A$16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度会町!$C$4:$C$16</c:f>
              <c:numCache>
                <c:formatCode>#,##0_);[Red]\(#,##0\)</c:formatCode>
                <c:ptCount val="13"/>
                <c:pt idx="0">
                  <c:v>1829</c:v>
                </c:pt>
                <c:pt idx="1">
                  <c:v>1897</c:v>
                </c:pt>
                <c:pt idx="2">
                  <c:v>1759</c:v>
                </c:pt>
                <c:pt idx="3">
                  <c:v>1569</c:v>
                </c:pt>
                <c:pt idx="4">
                  <c:v>1457</c:v>
                </c:pt>
                <c:pt idx="5">
                  <c:v>1289</c:v>
                </c:pt>
                <c:pt idx="6">
                  <c:v>1166</c:v>
                </c:pt>
                <c:pt idx="7">
                  <c:v>1010</c:v>
                </c:pt>
                <c:pt idx="8">
                  <c:v>889</c:v>
                </c:pt>
                <c:pt idx="9">
                  <c:v>783</c:v>
                </c:pt>
                <c:pt idx="10">
                  <c:v>698</c:v>
                </c:pt>
                <c:pt idx="11">
                  <c:v>641</c:v>
                </c:pt>
                <c:pt idx="12">
                  <c:v>595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度会町!$D$3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度会町!$A$4:$A$16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度会町!$D$4:$D$16</c:f>
              <c:numCache>
                <c:formatCode>#,##0_);[Red]\(#,##0\)</c:formatCode>
                <c:ptCount val="13"/>
                <c:pt idx="0">
                  <c:v>5721</c:v>
                </c:pt>
                <c:pt idx="1">
                  <c:v>5827</c:v>
                </c:pt>
                <c:pt idx="2">
                  <c:v>5873</c:v>
                </c:pt>
                <c:pt idx="3">
                  <c:v>5793</c:v>
                </c:pt>
                <c:pt idx="4">
                  <c:v>5711</c:v>
                </c:pt>
                <c:pt idx="5">
                  <c:v>5538</c:v>
                </c:pt>
                <c:pt idx="6">
                  <c:v>5160</c:v>
                </c:pt>
                <c:pt idx="7">
                  <c:v>4684</c:v>
                </c:pt>
                <c:pt idx="8">
                  <c:v>4277</c:v>
                </c:pt>
                <c:pt idx="9">
                  <c:v>3937</c:v>
                </c:pt>
                <c:pt idx="10">
                  <c:v>3634</c:v>
                </c:pt>
                <c:pt idx="11">
                  <c:v>3346</c:v>
                </c:pt>
                <c:pt idx="12">
                  <c:v>3005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度会町!$E$3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度会町!$A$4:$A$16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度会町!$E$4:$E$16</c:f>
              <c:numCache>
                <c:formatCode>#,##0_);[Red]\(#,##0\)</c:formatCode>
                <c:ptCount val="13"/>
                <c:pt idx="0">
                  <c:v>1180</c:v>
                </c:pt>
                <c:pt idx="1">
                  <c:v>1272</c:v>
                </c:pt>
                <c:pt idx="2">
                  <c:v>1443</c:v>
                </c:pt>
                <c:pt idx="3">
                  <c:v>1715</c:v>
                </c:pt>
                <c:pt idx="4">
                  <c:v>2050</c:v>
                </c:pt>
                <c:pt idx="5">
                  <c:v>2230</c:v>
                </c:pt>
                <c:pt idx="6">
                  <c:v>2365</c:v>
                </c:pt>
                <c:pt idx="7">
                  <c:v>2578</c:v>
                </c:pt>
                <c:pt idx="8">
                  <c:v>2675</c:v>
                </c:pt>
                <c:pt idx="9">
                  <c:v>2676</c:v>
                </c:pt>
                <c:pt idx="10">
                  <c:v>2609</c:v>
                </c:pt>
                <c:pt idx="11">
                  <c:v>2508</c:v>
                </c:pt>
                <c:pt idx="12">
                  <c:v>2430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25728"/>
        <c:axId val="152052096"/>
      </c:lineChart>
      <c:catAx>
        <c:axId val="152025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052096"/>
        <c:crosses val="autoZero"/>
        <c:auto val="1"/>
        <c:lblAlgn val="ctr"/>
        <c:lblOffset val="100"/>
        <c:noMultiLvlLbl val="0"/>
      </c:catAx>
      <c:valAx>
        <c:axId val="15205209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202572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大紀町!$F$1</c:f>
          <c:strCache>
            <c:ptCount val="1"/>
            <c:pt idx="0">
              <c:v>年齢（３区分）別人口の推移　＜大紀町＞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大紀町!$B$3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大紀町!$A$4:$A$16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大紀町!$B$4:$B$16</c:f>
              <c:numCache>
                <c:formatCode>#,##0_);[Red]\(#,##0\)</c:formatCode>
                <c:ptCount val="13"/>
                <c:pt idx="0">
                  <c:v>14144</c:v>
                </c:pt>
                <c:pt idx="1">
                  <c:v>13521</c:v>
                </c:pt>
                <c:pt idx="2">
                  <c:v>12580</c:v>
                </c:pt>
                <c:pt idx="3">
                  <c:v>11921</c:v>
                </c:pt>
                <c:pt idx="4">
                  <c:v>11334</c:v>
                </c:pt>
                <c:pt idx="5">
                  <c:v>10788</c:v>
                </c:pt>
                <c:pt idx="6">
                  <c:v>9846</c:v>
                </c:pt>
                <c:pt idx="7">
                  <c:v>8955</c:v>
                </c:pt>
                <c:pt idx="8">
                  <c:v>8098</c:v>
                </c:pt>
                <c:pt idx="9">
                  <c:v>7253</c:v>
                </c:pt>
                <c:pt idx="10">
                  <c:v>6458</c:v>
                </c:pt>
                <c:pt idx="11">
                  <c:v>5733</c:v>
                </c:pt>
                <c:pt idx="12">
                  <c:v>5078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大紀町!$C$3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大紀町!$A$4:$A$16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大紀町!$C$4:$C$16</c:f>
              <c:numCache>
                <c:formatCode>#,##0_);[Red]\(#,##0\)</c:formatCode>
                <c:ptCount val="13"/>
                <c:pt idx="0">
                  <c:v>2805</c:v>
                </c:pt>
                <c:pt idx="1">
                  <c:v>2456</c:v>
                </c:pt>
                <c:pt idx="2">
                  <c:v>2004</c:v>
                </c:pt>
                <c:pt idx="3">
                  <c:v>1633</c:v>
                </c:pt>
                <c:pt idx="4">
                  <c:v>1376</c:v>
                </c:pt>
                <c:pt idx="5">
                  <c:v>1182</c:v>
                </c:pt>
                <c:pt idx="6">
                  <c:v>943</c:v>
                </c:pt>
                <c:pt idx="7">
                  <c:v>751</c:v>
                </c:pt>
                <c:pt idx="8">
                  <c:v>596</c:v>
                </c:pt>
                <c:pt idx="9">
                  <c:v>492</c:v>
                </c:pt>
                <c:pt idx="10">
                  <c:v>413</c:v>
                </c:pt>
                <c:pt idx="11">
                  <c:v>364</c:v>
                </c:pt>
                <c:pt idx="12">
                  <c:v>320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大紀町!$D$3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大紀町!$A$4:$A$16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大紀町!$D$4:$D$16</c:f>
              <c:numCache>
                <c:formatCode>#,##0_);[Red]\(#,##0\)</c:formatCode>
                <c:ptCount val="13"/>
                <c:pt idx="0">
                  <c:v>9169</c:v>
                </c:pt>
                <c:pt idx="1">
                  <c:v>8688</c:v>
                </c:pt>
                <c:pt idx="2">
                  <c:v>8028</c:v>
                </c:pt>
                <c:pt idx="3">
                  <c:v>7234</c:v>
                </c:pt>
                <c:pt idx="4">
                  <c:v>6480</c:v>
                </c:pt>
                <c:pt idx="5">
                  <c:v>5802</c:v>
                </c:pt>
                <c:pt idx="6">
                  <c:v>4947</c:v>
                </c:pt>
                <c:pt idx="7">
                  <c:v>4195</c:v>
                </c:pt>
                <c:pt idx="8">
                  <c:v>3632</c:v>
                </c:pt>
                <c:pt idx="9">
                  <c:v>3183</c:v>
                </c:pt>
                <c:pt idx="10">
                  <c:v>2785</c:v>
                </c:pt>
                <c:pt idx="11">
                  <c:v>2409</c:v>
                </c:pt>
                <c:pt idx="12">
                  <c:v>2082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大紀町!$E$3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大紀町!$A$4:$A$16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大紀町!$E$4:$E$16</c:f>
              <c:numCache>
                <c:formatCode>#,##0_);[Red]\(#,##0\)</c:formatCode>
                <c:ptCount val="13"/>
                <c:pt idx="0">
                  <c:v>2170</c:v>
                </c:pt>
                <c:pt idx="1">
                  <c:v>2377</c:v>
                </c:pt>
                <c:pt idx="2">
                  <c:v>2548</c:v>
                </c:pt>
                <c:pt idx="3">
                  <c:v>3054</c:v>
                </c:pt>
                <c:pt idx="4">
                  <c:v>3477</c:v>
                </c:pt>
                <c:pt idx="5">
                  <c:v>3804</c:v>
                </c:pt>
                <c:pt idx="6">
                  <c:v>3930</c:v>
                </c:pt>
                <c:pt idx="7">
                  <c:v>4009</c:v>
                </c:pt>
                <c:pt idx="8">
                  <c:v>3870</c:v>
                </c:pt>
                <c:pt idx="9">
                  <c:v>3578</c:v>
                </c:pt>
                <c:pt idx="10">
                  <c:v>3260</c:v>
                </c:pt>
                <c:pt idx="11">
                  <c:v>2960</c:v>
                </c:pt>
                <c:pt idx="12">
                  <c:v>2676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118784"/>
        <c:axId val="152120320"/>
      </c:lineChart>
      <c:catAx>
        <c:axId val="152118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120320"/>
        <c:crosses val="autoZero"/>
        <c:auto val="1"/>
        <c:lblAlgn val="ctr"/>
        <c:lblOffset val="100"/>
        <c:noMultiLvlLbl val="0"/>
      </c:catAx>
      <c:valAx>
        <c:axId val="15212032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211878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南伊勢町!$F$1</c:f>
          <c:strCache>
            <c:ptCount val="1"/>
            <c:pt idx="0">
              <c:v>年齢（３区分）別人口の推移　＜南伊勢町＞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南伊勢町!$B$3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南伊勢町!$A$4:$A$16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南伊勢町!$B$4:$B$16</c:f>
              <c:numCache>
                <c:formatCode>#,##0_);[Red]\(#,##0\)</c:formatCode>
                <c:ptCount val="13"/>
                <c:pt idx="0">
                  <c:v>23883</c:v>
                </c:pt>
                <c:pt idx="1">
                  <c:v>22439</c:v>
                </c:pt>
                <c:pt idx="2">
                  <c:v>20933</c:v>
                </c:pt>
                <c:pt idx="3">
                  <c:v>19673</c:v>
                </c:pt>
                <c:pt idx="4">
                  <c:v>18235</c:v>
                </c:pt>
                <c:pt idx="5">
                  <c:v>16687</c:v>
                </c:pt>
                <c:pt idx="6">
                  <c:v>14791</c:v>
                </c:pt>
                <c:pt idx="7">
                  <c:v>13120</c:v>
                </c:pt>
                <c:pt idx="8">
                  <c:v>11590</c:v>
                </c:pt>
                <c:pt idx="9">
                  <c:v>10105</c:v>
                </c:pt>
                <c:pt idx="10">
                  <c:v>8723</c:v>
                </c:pt>
                <c:pt idx="11">
                  <c:v>7493</c:v>
                </c:pt>
                <c:pt idx="12">
                  <c:v>6431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南伊勢町!$C$3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南伊勢町!$A$4:$A$16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南伊勢町!$C$4:$C$16</c:f>
              <c:numCache>
                <c:formatCode>#,##0_);[Red]\(#,##0\)</c:formatCode>
                <c:ptCount val="13"/>
                <c:pt idx="0">
                  <c:v>5072</c:v>
                </c:pt>
                <c:pt idx="1">
                  <c:v>4067</c:v>
                </c:pt>
                <c:pt idx="2">
                  <c:v>3207</c:v>
                </c:pt>
                <c:pt idx="3">
                  <c:v>2821</c:v>
                </c:pt>
                <c:pt idx="4">
                  <c:v>2367</c:v>
                </c:pt>
                <c:pt idx="5">
                  <c:v>1814</c:v>
                </c:pt>
                <c:pt idx="6">
                  <c:v>1300</c:v>
                </c:pt>
                <c:pt idx="7">
                  <c:v>949</c:v>
                </c:pt>
                <c:pt idx="8">
                  <c:v>744</c:v>
                </c:pt>
                <c:pt idx="9">
                  <c:v>605</c:v>
                </c:pt>
                <c:pt idx="10">
                  <c:v>504</c:v>
                </c:pt>
                <c:pt idx="11">
                  <c:v>446</c:v>
                </c:pt>
                <c:pt idx="12">
                  <c:v>400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南伊勢町!$D$3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南伊勢町!$A$4:$A$16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南伊勢町!$D$4:$D$16</c:f>
              <c:numCache>
                <c:formatCode>#,##0_);[Red]\(#,##0\)</c:formatCode>
                <c:ptCount val="13"/>
                <c:pt idx="0">
                  <c:v>15418</c:v>
                </c:pt>
                <c:pt idx="1">
                  <c:v>14707</c:v>
                </c:pt>
                <c:pt idx="2">
                  <c:v>13530</c:v>
                </c:pt>
                <c:pt idx="3">
                  <c:v>11899</c:v>
                </c:pt>
                <c:pt idx="4">
                  <c:v>10193</c:v>
                </c:pt>
                <c:pt idx="5">
                  <c:v>8623</c:v>
                </c:pt>
                <c:pt idx="6">
                  <c:v>7101</c:v>
                </c:pt>
                <c:pt idx="7">
                  <c:v>5930</c:v>
                </c:pt>
                <c:pt idx="8">
                  <c:v>5037</c:v>
                </c:pt>
                <c:pt idx="9">
                  <c:v>4291</c:v>
                </c:pt>
                <c:pt idx="10">
                  <c:v>3597</c:v>
                </c:pt>
                <c:pt idx="11">
                  <c:v>2987</c:v>
                </c:pt>
                <c:pt idx="12">
                  <c:v>2498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南伊勢町!$E$3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南伊勢町!$A$4:$A$16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南伊勢町!$E$4:$E$16</c:f>
              <c:numCache>
                <c:formatCode>#,##0_);[Red]\(#,##0\)</c:formatCode>
                <c:ptCount val="13"/>
                <c:pt idx="0">
                  <c:v>3393</c:v>
                </c:pt>
                <c:pt idx="1">
                  <c:v>3665</c:v>
                </c:pt>
                <c:pt idx="2">
                  <c:v>4196</c:v>
                </c:pt>
                <c:pt idx="3">
                  <c:v>4953</c:v>
                </c:pt>
                <c:pt idx="4">
                  <c:v>5675</c:v>
                </c:pt>
                <c:pt idx="5">
                  <c:v>6244</c:v>
                </c:pt>
                <c:pt idx="6">
                  <c:v>6387</c:v>
                </c:pt>
                <c:pt idx="7">
                  <c:v>6241</c:v>
                </c:pt>
                <c:pt idx="8">
                  <c:v>5809</c:v>
                </c:pt>
                <c:pt idx="9">
                  <c:v>5209</c:v>
                </c:pt>
                <c:pt idx="10">
                  <c:v>4622</c:v>
                </c:pt>
                <c:pt idx="11">
                  <c:v>4060</c:v>
                </c:pt>
                <c:pt idx="12">
                  <c:v>3533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240512"/>
        <c:axId val="152242048"/>
      </c:lineChart>
      <c:catAx>
        <c:axId val="152240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242048"/>
        <c:crosses val="autoZero"/>
        <c:auto val="1"/>
        <c:lblAlgn val="ctr"/>
        <c:lblOffset val="100"/>
        <c:noMultiLvlLbl val="0"/>
      </c:catAx>
      <c:valAx>
        <c:axId val="152242048"/>
        <c:scaling>
          <c:orientation val="minMax"/>
          <c:max val="2500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2240512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紀北町!$F$1</c:f>
          <c:strCache>
            <c:ptCount val="1"/>
            <c:pt idx="0">
              <c:v>年齢（３区分）別人口の推移　＜紀北町＞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紀北町!$B$3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紀北町!$A$4:$A$16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紀北町!$B$4:$B$16</c:f>
              <c:numCache>
                <c:formatCode>#,##0_);[Red]\(#,##0\)</c:formatCode>
                <c:ptCount val="13"/>
                <c:pt idx="0">
                  <c:v>26268</c:v>
                </c:pt>
                <c:pt idx="1">
                  <c:v>25151</c:v>
                </c:pt>
                <c:pt idx="2">
                  <c:v>23663</c:v>
                </c:pt>
                <c:pt idx="3">
                  <c:v>22478</c:v>
                </c:pt>
                <c:pt idx="4">
                  <c:v>21362</c:v>
                </c:pt>
                <c:pt idx="5">
                  <c:v>19963</c:v>
                </c:pt>
                <c:pt idx="6">
                  <c:v>18611</c:v>
                </c:pt>
                <c:pt idx="7">
                  <c:v>17232</c:v>
                </c:pt>
                <c:pt idx="8">
                  <c:v>15862</c:v>
                </c:pt>
                <c:pt idx="9">
                  <c:v>14482</c:v>
                </c:pt>
                <c:pt idx="10">
                  <c:v>13146</c:v>
                </c:pt>
                <c:pt idx="11">
                  <c:v>11881</c:v>
                </c:pt>
                <c:pt idx="12">
                  <c:v>10707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紀北町!$C$3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紀北町!$A$4:$A$16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紀北町!$C$4:$C$16</c:f>
              <c:numCache>
                <c:formatCode>#,##0_);[Red]\(#,##0\)</c:formatCode>
                <c:ptCount val="13"/>
                <c:pt idx="0">
                  <c:v>5875</c:v>
                </c:pt>
                <c:pt idx="1">
                  <c:v>4914</c:v>
                </c:pt>
                <c:pt idx="2">
                  <c:v>3949</c:v>
                </c:pt>
                <c:pt idx="3">
                  <c:v>3225</c:v>
                </c:pt>
                <c:pt idx="4">
                  <c:v>2786</c:v>
                </c:pt>
                <c:pt idx="5">
                  <c:v>2349</c:v>
                </c:pt>
                <c:pt idx="6">
                  <c:v>1984</c:v>
                </c:pt>
                <c:pt idx="7">
                  <c:v>1569</c:v>
                </c:pt>
                <c:pt idx="8">
                  <c:v>1263</c:v>
                </c:pt>
                <c:pt idx="9">
                  <c:v>1048</c:v>
                </c:pt>
                <c:pt idx="10">
                  <c:v>879</c:v>
                </c:pt>
                <c:pt idx="11">
                  <c:v>774</c:v>
                </c:pt>
                <c:pt idx="12">
                  <c:v>700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紀北町!$D$3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紀北町!$A$4:$A$16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紀北町!$D$4:$D$16</c:f>
              <c:numCache>
                <c:formatCode>#,##0_);[Red]\(#,##0\)</c:formatCode>
                <c:ptCount val="13"/>
                <c:pt idx="0">
                  <c:v>16736</c:v>
                </c:pt>
                <c:pt idx="1">
                  <c:v>16000</c:v>
                </c:pt>
                <c:pt idx="2">
                  <c:v>14977</c:v>
                </c:pt>
                <c:pt idx="3">
                  <c:v>13766</c:v>
                </c:pt>
                <c:pt idx="4">
                  <c:v>12463</c:v>
                </c:pt>
                <c:pt idx="5">
                  <c:v>11058</c:v>
                </c:pt>
                <c:pt idx="6">
                  <c:v>9779</c:v>
                </c:pt>
                <c:pt idx="7">
                  <c:v>8674</c:v>
                </c:pt>
                <c:pt idx="8">
                  <c:v>7681</c:v>
                </c:pt>
                <c:pt idx="9">
                  <c:v>6943</c:v>
                </c:pt>
                <c:pt idx="10">
                  <c:v>6177</c:v>
                </c:pt>
                <c:pt idx="11">
                  <c:v>5433</c:v>
                </c:pt>
                <c:pt idx="12">
                  <c:v>4688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紀北町!$E$3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紀北町!$A$4:$A$16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紀北町!$E$4:$E$16</c:f>
              <c:numCache>
                <c:formatCode>#,##0_);[Red]\(#,##0\)</c:formatCode>
                <c:ptCount val="13"/>
                <c:pt idx="0">
                  <c:v>3657</c:v>
                </c:pt>
                <c:pt idx="1">
                  <c:v>4237</c:v>
                </c:pt>
                <c:pt idx="2">
                  <c:v>4737</c:v>
                </c:pt>
                <c:pt idx="3">
                  <c:v>5487</c:v>
                </c:pt>
                <c:pt idx="4">
                  <c:v>6113</c:v>
                </c:pt>
                <c:pt idx="5">
                  <c:v>6556</c:v>
                </c:pt>
                <c:pt idx="6">
                  <c:v>6781</c:v>
                </c:pt>
                <c:pt idx="7">
                  <c:v>6989</c:v>
                </c:pt>
                <c:pt idx="8">
                  <c:v>6918</c:v>
                </c:pt>
                <c:pt idx="9">
                  <c:v>6491</c:v>
                </c:pt>
                <c:pt idx="10">
                  <c:v>6090</c:v>
                </c:pt>
                <c:pt idx="11">
                  <c:v>5674</c:v>
                </c:pt>
                <c:pt idx="12">
                  <c:v>5319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8000"/>
        <c:axId val="152466176"/>
      </c:lineChart>
      <c:catAx>
        <c:axId val="15244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466176"/>
        <c:crosses val="autoZero"/>
        <c:auto val="1"/>
        <c:lblAlgn val="ctr"/>
        <c:lblOffset val="100"/>
        <c:noMultiLvlLbl val="0"/>
      </c:catAx>
      <c:valAx>
        <c:axId val="15246617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2448000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御浜町!$F$1</c:f>
          <c:strCache>
            <c:ptCount val="1"/>
            <c:pt idx="0">
              <c:v>年齢（３区分）別人口の推移　＜御浜町＞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御浜町!$B$3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御浜町!$A$4:$A$16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御浜町!$B$4:$B$16</c:f>
              <c:numCache>
                <c:formatCode>#,##0_);[Red]\(#,##0\)</c:formatCode>
                <c:ptCount val="13"/>
                <c:pt idx="0">
                  <c:v>10544</c:v>
                </c:pt>
                <c:pt idx="1">
                  <c:v>10279</c:v>
                </c:pt>
                <c:pt idx="2">
                  <c:v>9893</c:v>
                </c:pt>
                <c:pt idx="3">
                  <c:v>9914</c:v>
                </c:pt>
                <c:pt idx="4">
                  <c:v>10030</c:v>
                </c:pt>
                <c:pt idx="5">
                  <c:v>9903</c:v>
                </c:pt>
                <c:pt idx="6">
                  <c:v>9376</c:v>
                </c:pt>
                <c:pt idx="7">
                  <c:v>8877</c:v>
                </c:pt>
                <c:pt idx="8">
                  <c:v>8362</c:v>
                </c:pt>
                <c:pt idx="9">
                  <c:v>7823</c:v>
                </c:pt>
                <c:pt idx="10">
                  <c:v>7299</c:v>
                </c:pt>
                <c:pt idx="11">
                  <c:v>6820</c:v>
                </c:pt>
                <c:pt idx="12">
                  <c:v>6366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御浜町!$C$3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御浜町!$A$4:$A$16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御浜町!$C$4:$C$16</c:f>
              <c:numCache>
                <c:formatCode>#,##0_);[Red]\(#,##0\)</c:formatCode>
                <c:ptCount val="13"/>
                <c:pt idx="0">
                  <c:v>2102</c:v>
                </c:pt>
                <c:pt idx="1">
                  <c:v>1915</c:v>
                </c:pt>
                <c:pt idx="2">
                  <c:v>1687</c:v>
                </c:pt>
                <c:pt idx="3">
                  <c:v>1522</c:v>
                </c:pt>
                <c:pt idx="4">
                  <c:v>1495</c:v>
                </c:pt>
                <c:pt idx="5">
                  <c:v>1391</c:v>
                </c:pt>
                <c:pt idx="6">
                  <c:v>1252</c:v>
                </c:pt>
                <c:pt idx="7">
                  <c:v>1130</c:v>
                </c:pt>
                <c:pt idx="8">
                  <c:v>981</c:v>
                </c:pt>
                <c:pt idx="9">
                  <c:v>842</c:v>
                </c:pt>
                <c:pt idx="10">
                  <c:v>743</c:v>
                </c:pt>
                <c:pt idx="11">
                  <c:v>690</c:v>
                </c:pt>
                <c:pt idx="12">
                  <c:v>656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御浜町!$D$3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御浜町!$A$4:$A$16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御浜町!$D$4:$D$16</c:f>
              <c:numCache>
                <c:formatCode>#,##0_);[Red]\(#,##0\)</c:formatCode>
                <c:ptCount val="13"/>
                <c:pt idx="0">
                  <c:v>6592</c:v>
                </c:pt>
                <c:pt idx="1">
                  <c:v>6295</c:v>
                </c:pt>
                <c:pt idx="2">
                  <c:v>5940</c:v>
                </c:pt>
                <c:pt idx="3">
                  <c:v>5723</c:v>
                </c:pt>
                <c:pt idx="4">
                  <c:v>5578</c:v>
                </c:pt>
                <c:pt idx="5">
                  <c:v>5399</c:v>
                </c:pt>
                <c:pt idx="6">
                  <c:v>4974</c:v>
                </c:pt>
                <c:pt idx="7">
                  <c:v>4447</c:v>
                </c:pt>
                <c:pt idx="8">
                  <c:v>4097</c:v>
                </c:pt>
                <c:pt idx="9">
                  <c:v>3799</c:v>
                </c:pt>
                <c:pt idx="10">
                  <c:v>3444</c:v>
                </c:pt>
                <c:pt idx="11">
                  <c:v>3136</c:v>
                </c:pt>
                <c:pt idx="12">
                  <c:v>2791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御浜町!$E$3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御浜町!$A$4:$A$16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御浜町!$E$4:$E$16</c:f>
              <c:numCache>
                <c:formatCode>#,##0_);[Red]\(#,##0\)</c:formatCode>
                <c:ptCount val="13"/>
                <c:pt idx="0">
                  <c:v>1850</c:v>
                </c:pt>
                <c:pt idx="1">
                  <c:v>2069</c:v>
                </c:pt>
                <c:pt idx="2">
                  <c:v>2266</c:v>
                </c:pt>
                <c:pt idx="3">
                  <c:v>2658</c:v>
                </c:pt>
                <c:pt idx="4">
                  <c:v>2957</c:v>
                </c:pt>
                <c:pt idx="5">
                  <c:v>3113</c:v>
                </c:pt>
                <c:pt idx="6">
                  <c:v>3150</c:v>
                </c:pt>
                <c:pt idx="7">
                  <c:v>3300</c:v>
                </c:pt>
                <c:pt idx="8">
                  <c:v>3284</c:v>
                </c:pt>
                <c:pt idx="9">
                  <c:v>3182</c:v>
                </c:pt>
                <c:pt idx="10">
                  <c:v>3112</c:v>
                </c:pt>
                <c:pt idx="11">
                  <c:v>2994</c:v>
                </c:pt>
                <c:pt idx="12">
                  <c:v>2919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717184"/>
        <c:axId val="152718720"/>
      </c:lineChart>
      <c:catAx>
        <c:axId val="15271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2718720"/>
        <c:crosses val="autoZero"/>
        <c:auto val="1"/>
        <c:lblAlgn val="ctr"/>
        <c:lblOffset val="100"/>
        <c:noMultiLvlLbl val="0"/>
      </c:catAx>
      <c:valAx>
        <c:axId val="152718720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271718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紀宝町!$F$1</c:f>
          <c:strCache>
            <c:ptCount val="1"/>
            <c:pt idx="0">
              <c:v>年齢（３区分）別人口の推移　＜紀宝町＞</c:v>
            </c:pt>
          </c:strCache>
        </c:strRef>
      </c:tx>
      <c:layout>
        <c:manualLayout>
          <c:xMode val="edge"/>
          <c:yMode val="edge"/>
          <c:x val="0.31617519685039369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紀宝町!$B$3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紀宝町!$A$4:$A$16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紀宝町!$B$4:$B$16</c:f>
              <c:numCache>
                <c:formatCode>#,##0_);[Red]\(#,##0\)</c:formatCode>
                <c:ptCount val="13"/>
                <c:pt idx="0">
                  <c:v>12177</c:v>
                </c:pt>
                <c:pt idx="1">
                  <c:v>12783</c:v>
                </c:pt>
                <c:pt idx="2">
                  <c:v>12919</c:v>
                </c:pt>
                <c:pt idx="3">
                  <c:v>12921</c:v>
                </c:pt>
                <c:pt idx="4">
                  <c:v>12824</c:v>
                </c:pt>
                <c:pt idx="5">
                  <c:v>12648</c:v>
                </c:pt>
                <c:pt idx="6">
                  <c:v>11896</c:v>
                </c:pt>
                <c:pt idx="7">
                  <c:v>11215</c:v>
                </c:pt>
                <c:pt idx="8">
                  <c:v>10569</c:v>
                </c:pt>
                <c:pt idx="9">
                  <c:v>9891</c:v>
                </c:pt>
                <c:pt idx="10">
                  <c:v>9204</c:v>
                </c:pt>
                <c:pt idx="11">
                  <c:v>8529</c:v>
                </c:pt>
                <c:pt idx="12">
                  <c:v>7838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紀宝町!$C$3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紀宝町!$A$4:$A$16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紀宝町!$C$4:$C$16</c:f>
              <c:numCache>
                <c:formatCode>#,##0_);[Red]\(#,##0\)</c:formatCode>
                <c:ptCount val="13"/>
                <c:pt idx="0">
                  <c:v>2783</c:v>
                </c:pt>
                <c:pt idx="1">
                  <c:v>2928</c:v>
                </c:pt>
                <c:pt idx="2">
                  <c:v>2677</c:v>
                </c:pt>
                <c:pt idx="3">
                  <c:v>2336</c:v>
                </c:pt>
                <c:pt idx="4">
                  <c:v>2063</c:v>
                </c:pt>
                <c:pt idx="5">
                  <c:v>1891</c:v>
                </c:pt>
                <c:pt idx="6">
                  <c:v>1627</c:v>
                </c:pt>
                <c:pt idx="7">
                  <c:v>1375</c:v>
                </c:pt>
                <c:pt idx="8">
                  <c:v>1166</c:v>
                </c:pt>
                <c:pt idx="9">
                  <c:v>1026</c:v>
                </c:pt>
                <c:pt idx="10">
                  <c:v>904</c:v>
                </c:pt>
                <c:pt idx="11">
                  <c:v>824</c:v>
                </c:pt>
                <c:pt idx="12">
                  <c:v>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紀宝町!$D$3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紀宝町!$A$4:$A$16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紀宝町!$D$4:$D$16</c:f>
              <c:numCache>
                <c:formatCode>#,##0_);[Red]\(#,##0\)</c:formatCode>
                <c:ptCount val="13"/>
                <c:pt idx="0">
                  <c:v>7765</c:v>
                </c:pt>
                <c:pt idx="1">
                  <c:v>8031</c:v>
                </c:pt>
                <c:pt idx="2">
                  <c:v>8077</c:v>
                </c:pt>
                <c:pt idx="3">
                  <c:v>7978</c:v>
                </c:pt>
                <c:pt idx="4">
                  <c:v>7755</c:v>
                </c:pt>
                <c:pt idx="5">
                  <c:v>7545</c:v>
                </c:pt>
                <c:pt idx="6">
                  <c:v>6857</c:v>
                </c:pt>
                <c:pt idx="7">
                  <c:v>6077</c:v>
                </c:pt>
                <c:pt idx="8">
                  <c:v>5487</c:v>
                </c:pt>
                <c:pt idx="9">
                  <c:v>5025</c:v>
                </c:pt>
                <c:pt idx="10">
                  <c:v>4571</c:v>
                </c:pt>
                <c:pt idx="11">
                  <c:v>4154</c:v>
                </c:pt>
                <c:pt idx="12">
                  <c:v>3642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紀宝町!$E$3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紀宝町!$A$4:$A$16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紀宝町!$E$4:$E$16</c:f>
              <c:numCache>
                <c:formatCode>#,##0_);[Red]\(#,##0\)</c:formatCode>
                <c:ptCount val="13"/>
                <c:pt idx="0">
                  <c:v>1629</c:v>
                </c:pt>
                <c:pt idx="1">
                  <c:v>1824</c:v>
                </c:pt>
                <c:pt idx="2">
                  <c:v>2165</c:v>
                </c:pt>
                <c:pt idx="3">
                  <c:v>2607</c:v>
                </c:pt>
                <c:pt idx="4">
                  <c:v>3006</c:v>
                </c:pt>
                <c:pt idx="5">
                  <c:v>3212</c:v>
                </c:pt>
                <c:pt idx="6">
                  <c:v>3379</c:v>
                </c:pt>
                <c:pt idx="7">
                  <c:v>3763</c:v>
                </c:pt>
                <c:pt idx="8">
                  <c:v>3916</c:v>
                </c:pt>
                <c:pt idx="9">
                  <c:v>3840</c:v>
                </c:pt>
                <c:pt idx="10">
                  <c:v>3729</c:v>
                </c:pt>
                <c:pt idx="11">
                  <c:v>3551</c:v>
                </c:pt>
                <c:pt idx="12">
                  <c:v>3426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6848"/>
        <c:axId val="153008384"/>
      </c:lineChart>
      <c:catAx>
        <c:axId val="153006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3008384"/>
        <c:crosses val="autoZero"/>
        <c:auto val="1"/>
        <c:lblAlgn val="ctr"/>
        <c:lblOffset val="100"/>
        <c:noMultiLvlLbl val="0"/>
      </c:catAx>
      <c:valAx>
        <c:axId val="15300838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5300684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伊賀地域!$F$1</c:f>
          <c:strCache>
            <c:ptCount val="1"/>
            <c:pt idx="0">
              <c:v>年齢（３区分）別人口の推移　＜伊賀地域＞</c:v>
            </c:pt>
          </c:strCache>
        </c:strRef>
      </c:tx>
      <c:layout>
        <c:manualLayout>
          <c:xMode val="edge"/>
          <c:yMode val="edge"/>
          <c:x val="0.30367519685039368"/>
          <c:y val="8.2311875963958091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伊賀地域!$B$3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伊賀地域!$A$4:$A$16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伊賀地域!$B$4:$B$16</c:f>
              <c:numCache>
                <c:formatCode>#,##0_);[Red]\(#,##0\)</c:formatCode>
                <c:ptCount val="13"/>
                <c:pt idx="0">
                  <c:v>140070</c:v>
                </c:pt>
                <c:pt idx="1">
                  <c:v>153320</c:v>
                </c:pt>
                <c:pt idx="2">
                  <c:v>166685</c:v>
                </c:pt>
                <c:pt idx="3">
                  <c:v>181348</c:v>
                </c:pt>
                <c:pt idx="4">
                  <c:v>184818</c:v>
                </c:pt>
                <c:pt idx="5">
                  <c:v>182779</c:v>
                </c:pt>
                <c:pt idx="6">
                  <c:v>177491</c:v>
                </c:pt>
                <c:pt idx="7">
                  <c:v>171285</c:v>
                </c:pt>
                <c:pt idx="8">
                  <c:v>164525</c:v>
                </c:pt>
                <c:pt idx="9">
                  <c:v>156842</c:v>
                </c:pt>
                <c:pt idx="10">
                  <c:v>148510</c:v>
                </c:pt>
                <c:pt idx="11">
                  <c:v>139715</c:v>
                </c:pt>
                <c:pt idx="12">
                  <c:v>130614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伊賀地域!$C$3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伊賀地域!$A$4:$A$16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伊賀地域!$C$4:$C$16</c:f>
              <c:numCache>
                <c:formatCode>#,##0_);[Red]\(#,##0\)</c:formatCode>
                <c:ptCount val="13"/>
                <c:pt idx="0">
                  <c:v>29581</c:v>
                </c:pt>
                <c:pt idx="1">
                  <c:v>32752</c:v>
                </c:pt>
                <c:pt idx="2">
                  <c:v>32447</c:v>
                </c:pt>
                <c:pt idx="3">
                  <c:v>31433</c:v>
                </c:pt>
                <c:pt idx="4">
                  <c:v>28044</c:v>
                </c:pt>
                <c:pt idx="5">
                  <c:v>24803</c:v>
                </c:pt>
                <c:pt idx="6">
                  <c:v>22724</c:v>
                </c:pt>
                <c:pt idx="7">
                  <c:v>20795</c:v>
                </c:pt>
                <c:pt idx="8">
                  <c:v>18602</c:v>
                </c:pt>
                <c:pt idx="9">
                  <c:v>16566</c:v>
                </c:pt>
                <c:pt idx="10">
                  <c:v>14893</c:v>
                </c:pt>
                <c:pt idx="11">
                  <c:v>13688</c:v>
                </c:pt>
                <c:pt idx="12">
                  <c:v>12680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伊賀地域!$D$3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伊賀地域!$A$4:$A$16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伊賀地域!$D$4:$D$16</c:f>
              <c:numCache>
                <c:formatCode>#,##0_);[Red]\(#,##0\)</c:formatCode>
                <c:ptCount val="13"/>
                <c:pt idx="0">
                  <c:v>92245</c:v>
                </c:pt>
                <c:pt idx="1">
                  <c:v>100034</c:v>
                </c:pt>
                <c:pt idx="2">
                  <c:v>110192</c:v>
                </c:pt>
                <c:pt idx="3">
                  <c:v>119582</c:v>
                </c:pt>
                <c:pt idx="4">
                  <c:v>120929</c:v>
                </c:pt>
                <c:pt idx="5">
                  <c:v>117712</c:v>
                </c:pt>
                <c:pt idx="6">
                  <c:v>109570</c:v>
                </c:pt>
                <c:pt idx="7">
                  <c:v>99347</c:v>
                </c:pt>
                <c:pt idx="8">
                  <c:v>91570</c:v>
                </c:pt>
                <c:pt idx="9">
                  <c:v>85837</c:v>
                </c:pt>
                <c:pt idx="10">
                  <c:v>80618</c:v>
                </c:pt>
                <c:pt idx="11">
                  <c:v>75342</c:v>
                </c:pt>
                <c:pt idx="12">
                  <c:v>68258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伊賀地域!$E$3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伊賀地域!$A$4:$A$16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伊賀地域!$E$4:$E$16</c:f>
              <c:numCache>
                <c:formatCode>#,##0_);[Red]\(#,##0\)</c:formatCode>
                <c:ptCount val="13"/>
                <c:pt idx="0">
                  <c:v>18243</c:v>
                </c:pt>
                <c:pt idx="1">
                  <c:v>20534</c:v>
                </c:pt>
                <c:pt idx="2">
                  <c:v>24012</c:v>
                </c:pt>
                <c:pt idx="3">
                  <c:v>30296</c:v>
                </c:pt>
                <c:pt idx="4">
                  <c:v>35806</c:v>
                </c:pt>
                <c:pt idx="5">
                  <c:v>40191</c:v>
                </c:pt>
                <c:pt idx="6">
                  <c:v>44799</c:v>
                </c:pt>
                <c:pt idx="7">
                  <c:v>51143</c:v>
                </c:pt>
                <c:pt idx="8">
                  <c:v>54353</c:v>
                </c:pt>
                <c:pt idx="9">
                  <c:v>54439</c:v>
                </c:pt>
                <c:pt idx="10">
                  <c:v>52999</c:v>
                </c:pt>
                <c:pt idx="11">
                  <c:v>50685</c:v>
                </c:pt>
                <c:pt idx="12">
                  <c:v>49676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88192"/>
        <c:axId val="145289984"/>
      </c:lineChart>
      <c:catAx>
        <c:axId val="14528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5289984"/>
        <c:crosses val="autoZero"/>
        <c:auto val="1"/>
        <c:lblAlgn val="ctr"/>
        <c:lblOffset val="100"/>
        <c:noMultiLvlLbl val="0"/>
      </c:catAx>
      <c:valAx>
        <c:axId val="14528998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5288192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東紀州地域!$F$1</c:f>
          <c:strCache>
            <c:ptCount val="1"/>
            <c:pt idx="0">
              <c:v>年齢（３区分）別人口の推移　＜東紀州地域＞</c:v>
            </c:pt>
          </c:strCache>
        </c:strRef>
      </c:tx>
      <c:layout>
        <c:manualLayout>
          <c:xMode val="edge"/>
          <c:yMode val="edge"/>
          <c:x val="0.30367519685039368"/>
          <c:y val="8.2311875963958091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東紀州地域!$B$3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東紀州地域!$A$4:$A$16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東紀州地域!$B$4:$B$16</c:f>
              <c:numCache>
                <c:formatCode>#,##0_);[Red]\(#,##0\)</c:formatCode>
                <c:ptCount val="13"/>
                <c:pt idx="0">
                  <c:v>109057</c:v>
                </c:pt>
                <c:pt idx="1">
                  <c:v>105428</c:v>
                </c:pt>
                <c:pt idx="2">
                  <c:v>99372</c:v>
                </c:pt>
                <c:pt idx="3">
                  <c:v>94638</c:v>
                </c:pt>
                <c:pt idx="4">
                  <c:v>90539</c:v>
                </c:pt>
                <c:pt idx="5">
                  <c:v>85847</c:v>
                </c:pt>
                <c:pt idx="6">
                  <c:v>79578</c:v>
                </c:pt>
                <c:pt idx="7">
                  <c:v>73543</c:v>
                </c:pt>
                <c:pt idx="8">
                  <c:v>67793</c:v>
                </c:pt>
                <c:pt idx="9">
                  <c:v>62052</c:v>
                </c:pt>
                <c:pt idx="10">
                  <c:v>56522</c:v>
                </c:pt>
                <c:pt idx="11">
                  <c:v>51301</c:v>
                </c:pt>
                <c:pt idx="12">
                  <c:v>46437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東紀州地域!$C$3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東紀州地域!$A$4:$A$16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東紀州地域!$C$4:$C$16</c:f>
              <c:numCache>
                <c:formatCode>#,##0_);[Red]\(#,##0\)</c:formatCode>
                <c:ptCount val="13"/>
                <c:pt idx="0">
                  <c:v>23811</c:v>
                </c:pt>
                <c:pt idx="1">
                  <c:v>20785</c:v>
                </c:pt>
                <c:pt idx="2">
                  <c:v>17030</c:v>
                </c:pt>
                <c:pt idx="3">
                  <c:v>14216</c:v>
                </c:pt>
                <c:pt idx="4">
                  <c:v>12391</c:v>
                </c:pt>
                <c:pt idx="5">
                  <c:v>10646</c:v>
                </c:pt>
                <c:pt idx="6">
                  <c:v>9109</c:v>
                </c:pt>
                <c:pt idx="7">
                  <c:v>7595</c:v>
                </c:pt>
                <c:pt idx="8">
                  <c:v>6380</c:v>
                </c:pt>
                <c:pt idx="9">
                  <c:v>5429</c:v>
                </c:pt>
                <c:pt idx="10">
                  <c:v>4683</c:v>
                </c:pt>
                <c:pt idx="11">
                  <c:v>4214</c:v>
                </c:pt>
                <c:pt idx="12">
                  <c:v>3881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東紀州地域!$D$3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東紀州地域!$A$4:$A$16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東紀州地域!$D$4:$D$16</c:f>
              <c:numCache>
                <c:formatCode>#,##0_);[Red]\(#,##0\)</c:formatCode>
                <c:ptCount val="13"/>
                <c:pt idx="0">
                  <c:v>69801</c:v>
                </c:pt>
                <c:pt idx="1">
                  <c:v>67286</c:v>
                </c:pt>
                <c:pt idx="2">
                  <c:v>62844</c:v>
                </c:pt>
                <c:pt idx="3">
                  <c:v>57774</c:v>
                </c:pt>
                <c:pt idx="4">
                  <c:v>52967</c:v>
                </c:pt>
                <c:pt idx="5">
                  <c:v>48386</c:v>
                </c:pt>
                <c:pt idx="6">
                  <c:v>42556</c:v>
                </c:pt>
                <c:pt idx="7">
                  <c:v>37228</c:v>
                </c:pt>
                <c:pt idx="8">
                  <c:v>33087</c:v>
                </c:pt>
                <c:pt idx="9">
                  <c:v>29893</c:v>
                </c:pt>
                <c:pt idx="10">
                  <c:v>26751</c:v>
                </c:pt>
                <c:pt idx="11">
                  <c:v>23834</c:v>
                </c:pt>
                <c:pt idx="12">
                  <c:v>20784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東紀州地域!$E$3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東紀州地域!$A$4:$A$16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東紀州地域!$E$4:$E$16</c:f>
              <c:numCache>
                <c:formatCode>#,##0_);[Red]\(#,##0\)</c:formatCode>
                <c:ptCount val="13"/>
                <c:pt idx="0">
                  <c:v>15445</c:v>
                </c:pt>
                <c:pt idx="1">
                  <c:v>17357</c:v>
                </c:pt>
                <c:pt idx="2">
                  <c:v>19486</c:v>
                </c:pt>
                <c:pt idx="3">
                  <c:v>22637</c:v>
                </c:pt>
                <c:pt idx="4">
                  <c:v>25140</c:v>
                </c:pt>
                <c:pt idx="5">
                  <c:v>26809</c:v>
                </c:pt>
                <c:pt idx="6">
                  <c:v>27763</c:v>
                </c:pt>
                <c:pt idx="7">
                  <c:v>28720</c:v>
                </c:pt>
                <c:pt idx="8">
                  <c:v>28326</c:v>
                </c:pt>
                <c:pt idx="9">
                  <c:v>26730</c:v>
                </c:pt>
                <c:pt idx="10">
                  <c:v>25088</c:v>
                </c:pt>
                <c:pt idx="11">
                  <c:v>23253</c:v>
                </c:pt>
                <c:pt idx="12">
                  <c:v>21772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721600"/>
        <c:axId val="145747968"/>
      </c:lineChart>
      <c:catAx>
        <c:axId val="145721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5747968"/>
        <c:crosses val="autoZero"/>
        <c:auto val="1"/>
        <c:lblAlgn val="ctr"/>
        <c:lblOffset val="100"/>
        <c:noMultiLvlLbl val="0"/>
      </c:catAx>
      <c:valAx>
        <c:axId val="145747968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5721600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南部地域!$F$1</c:f>
          <c:strCache>
            <c:ptCount val="1"/>
            <c:pt idx="0">
              <c:v>年齢（３区分）別人口の推移　＜南部地域＞</c:v>
            </c:pt>
          </c:strCache>
        </c:strRef>
      </c:tx>
      <c:layout>
        <c:manualLayout>
          <c:xMode val="edge"/>
          <c:yMode val="edge"/>
          <c:x val="0.30367519685039368"/>
          <c:y val="8.2311875963958091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南部地域!$B$3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南部地域!$A$4:$A$16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南部地域!$B$4:$B$16</c:f>
              <c:numCache>
                <c:formatCode>#,##0_);[Red]\(#,##0\)</c:formatCode>
                <c:ptCount val="13"/>
                <c:pt idx="0">
                  <c:v>409802</c:v>
                </c:pt>
                <c:pt idx="1">
                  <c:v>406794</c:v>
                </c:pt>
                <c:pt idx="2">
                  <c:v>394947</c:v>
                </c:pt>
                <c:pt idx="3">
                  <c:v>388625</c:v>
                </c:pt>
                <c:pt idx="4">
                  <c:v>377755</c:v>
                </c:pt>
                <c:pt idx="5">
                  <c:v>364631</c:v>
                </c:pt>
                <c:pt idx="6">
                  <c:v>345020</c:v>
                </c:pt>
                <c:pt idx="7">
                  <c:v>324632</c:v>
                </c:pt>
                <c:pt idx="8">
                  <c:v>304283</c:v>
                </c:pt>
                <c:pt idx="9">
                  <c:v>283135</c:v>
                </c:pt>
                <c:pt idx="10">
                  <c:v>262215</c:v>
                </c:pt>
                <c:pt idx="11">
                  <c:v>241949</c:v>
                </c:pt>
                <c:pt idx="12">
                  <c:v>222412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南部地域!$C$3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南部地域!$A$4:$A$16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南部地域!$C$4:$C$16</c:f>
              <c:numCache>
                <c:formatCode>#,##0_);[Red]\(#,##0\)</c:formatCode>
                <c:ptCount val="13"/>
                <c:pt idx="0">
                  <c:v>90057</c:v>
                </c:pt>
                <c:pt idx="1">
                  <c:v>81603</c:v>
                </c:pt>
                <c:pt idx="2">
                  <c:v>69211</c:v>
                </c:pt>
                <c:pt idx="3">
                  <c:v>60935</c:v>
                </c:pt>
                <c:pt idx="4">
                  <c:v>54334</c:v>
                </c:pt>
                <c:pt idx="5">
                  <c:v>47906</c:v>
                </c:pt>
                <c:pt idx="6">
                  <c:v>41779</c:v>
                </c:pt>
                <c:pt idx="7">
                  <c:v>35966</c:v>
                </c:pt>
                <c:pt idx="8">
                  <c:v>30796</c:v>
                </c:pt>
                <c:pt idx="9">
                  <c:v>26684</c:v>
                </c:pt>
                <c:pt idx="10">
                  <c:v>23428</c:v>
                </c:pt>
                <c:pt idx="11">
                  <c:v>21360</c:v>
                </c:pt>
                <c:pt idx="12">
                  <c:v>19799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南部地域!$D$3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南部地域!$A$4:$A$16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南部地域!$D$4:$D$16</c:f>
              <c:numCache>
                <c:formatCode>#,##0_);[Red]\(#,##0\)</c:formatCode>
                <c:ptCount val="13"/>
                <c:pt idx="0">
                  <c:v>267824</c:v>
                </c:pt>
                <c:pt idx="1">
                  <c:v>267542</c:v>
                </c:pt>
                <c:pt idx="2">
                  <c:v>260522</c:v>
                </c:pt>
                <c:pt idx="3">
                  <c:v>249737</c:v>
                </c:pt>
                <c:pt idx="4">
                  <c:v>233202</c:v>
                </c:pt>
                <c:pt idx="5">
                  <c:v>217352</c:v>
                </c:pt>
                <c:pt idx="6">
                  <c:v>196725</c:v>
                </c:pt>
                <c:pt idx="7">
                  <c:v>176713</c:v>
                </c:pt>
                <c:pt idx="8">
                  <c:v>161100</c:v>
                </c:pt>
                <c:pt idx="9">
                  <c:v>147983</c:v>
                </c:pt>
                <c:pt idx="10">
                  <c:v>134341</c:v>
                </c:pt>
                <c:pt idx="11">
                  <c:v>120910</c:v>
                </c:pt>
                <c:pt idx="12">
                  <c:v>106686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南部地域!$E$3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南部地域!$A$4:$A$16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南部地域!$E$4:$E$16</c:f>
              <c:numCache>
                <c:formatCode>#,##0_);[Red]\(#,##0\)</c:formatCode>
                <c:ptCount val="13"/>
                <c:pt idx="0">
                  <c:v>51921</c:v>
                </c:pt>
                <c:pt idx="1">
                  <c:v>57649</c:v>
                </c:pt>
                <c:pt idx="2">
                  <c:v>65113</c:v>
                </c:pt>
                <c:pt idx="3">
                  <c:v>77940</c:v>
                </c:pt>
                <c:pt idx="4">
                  <c:v>90081</c:v>
                </c:pt>
                <c:pt idx="5">
                  <c:v>99345</c:v>
                </c:pt>
                <c:pt idx="6">
                  <c:v>105252</c:v>
                </c:pt>
                <c:pt idx="7">
                  <c:v>111953</c:v>
                </c:pt>
                <c:pt idx="8">
                  <c:v>112387</c:v>
                </c:pt>
                <c:pt idx="9">
                  <c:v>108468</c:v>
                </c:pt>
                <c:pt idx="10">
                  <c:v>104446</c:v>
                </c:pt>
                <c:pt idx="11">
                  <c:v>99679</c:v>
                </c:pt>
                <c:pt idx="12">
                  <c:v>95927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08480"/>
        <c:axId val="145910016"/>
      </c:lineChart>
      <c:catAx>
        <c:axId val="1459084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5910016"/>
        <c:crosses val="autoZero"/>
        <c:auto val="1"/>
        <c:lblAlgn val="ctr"/>
        <c:lblOffset val="100"/>
        <c:noMultiLvlLbl val="0"/>
      </c:catAx>
      <c:valAx>
        <c:axId val="14591001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5908480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北中部地域!$F$1</c:f>
          <c:strCache>
            <c:ptCount val="1"/>
            <c:pt idx="0">
              <c:v>年齢（３区分）別人口の推移　＜北中部地域＞</c:v>
            </c:pt>
          </c:strCache>
        </c:strRef>
      </c:tx>
      <c:layout>
        <c:manualLayout>
          <c:xMode val="edge"/>
          <c:yMode val="edge"/>
          <c:x val="0.29117519685039372"/>
          <c:y val="8.2311875963958113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北中部地域!$B$3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北中部地域!$A$4:$A$16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北中部地域!$B$4:$B$16</c:f>
              <c:numCache>
                <c:formatCode>#,##0_);[Red]\(#,##0\)</c:formatCode>
                <c:ptCount val="13"/>
                <c:pt idx="0">
                  <c:v>1277134</c:v>
                </c:pt>
                <c:pt idx="1">
                  <c:v>1340517</c:v>
                </c:pt>
                <c:pt idx="2">
                  <c:v>1397567</c:v>
                </c:pt>
                <c:pt idx="3">
                  <c:v>1452733</c:v>
                </c:pt>
                <c:pt idx="4">
                  <c:v>1479584</c:v>
                </c:pt>
                <c:pt idx="5">
                  <c:v>1502332</c:v>
                </c:pt>
                <c:pt idx="6">
                  <c:v>1509704</c:v>
                </c:pt>
                <c:pt idx="7">
                  <c:v>1496641</c:v>
                </c:pt>
                <c:pt idx="8">
                  <c:v>1468950</c:v>
                </c:pt>
                <c:pt idx="9">
                  <c:v>1431388</c:v>
                </c:pt>
                <c:pt idx="10">
                  <c:v>1387259</c:v>
                </c:pt>
                <c:pt idx="11">
                  <c:v>1338169</c:v>
                </c:pt>
                <c:pt idx="12">
                  <c:v>1285244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北中部地域!$C$3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北中部地域!$A$4:$A$16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北中部地域!$C$4:$C$16</c:f>
              <c:numCache>
                <c:formatCode>#,##0_);[Red]\(#,##0\)</c:formatCode>
                <c:ptCount val="13"/>
                <c:pt idx="0">
                  <c:v>295912</c:v>
                </c:pt>
                <c:pt idx="1">
                  <c:v>290290</c:v>
                </c:pt>
                <c:pt idx="2">
                  <c:v>261040</c:v>
                </c:pt>
                <c:pt idx="3">
                  <c:v>242710</c:v>
                </c:pt>
                <c:pt idx="4">
                  <c:v>228747</c:v>
                </c:pt>
                <c:pt idx="5">
                  <c:v>218835</c:v>
                </c:pt>
                <c:pt idx="6">
                  <c:v>211395</c:v>
                </c:pt>
                <c:pt idx="7">
                  <c:v>199456</c:v>
                </c:pt>
                <c:pt idx="8">
                  <c:v>183157</c:v>
                </c:pt>
                <c:pt idx="9">
                  <c:v>166611</c:v>
                </c:pt>
                <c:pt idx="10">
                  <c:v>152596</c:v>
                </c:pt>
                <c:pt idx="11">
                  <c:v>144244</c:v>
                </c:pt>
                <c:pt idx="12">
                  <c:v>138329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北中部地域!$D$3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北中部地域!$A$4:$A$16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北中部地域!$D$4:$D$16</c:f>
              <c:numCache>
                <c:formatCode>#,##0_);[Red]\(#,##0\)</c:formatCode>
                <c:ptCount val="13"/>
                <c:pt idx="0">
                  <c:v>845988</c:v>
                </c:pt>
                <c:pt idx="1">
                  <c:v>896966</c:v>
                </c:pt>
                <c:pt idx="2">
                  <c:v>957846</c:v>
                </c:pt>
                <c:pt idx="3">
                  <c:v>990691</c:v>
                </c:pt>
                <c:pt idx="4">
                  <c:v>989392</c:v>
                </c:pt>
                <c:pt idx="5">
                  <c:v>979903</c:v>
                </c:pt>
                <c:pt idx="6">
                  <c:v>945550</c:v>
                </c:pt>
                <c:pt idx="7">
                  <c:v>903306</c:v>
                </c:pt>
                <c:pt idx="8">
                  <c:v>870564</c:v>
                </c:pt>
                <c:pt idx="9">
                  <c:v>845256</c:v>
                </c:pt>
                <c:pt idx="10">
                  <c:v>810569</c:v>
                </c:pt>
                <c:pt idx="11">
                  <c:v>764385</c:v>
                </c:pt>
                <c:pt idx="12">
                  <c:v>700429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北中部地域!$E$3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北中部地域!$A$4:$A$16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北中部地域!$E$4:$E$16</c:f>
              <c:numCache>
                <c:formatCode>#,##0_);[Red]\(#,##0\)</c:formatCode>
                <c:ptCount val="13"/>
                <c:pt idx="0">
                  <c:v>135098</c:v>
                </c:pt>
                <c:pt idx="1">
                  <c:v>153166</c:v>
                </c:pt>
                <c:pt idx="2">
                  <c:v>178245</c:v>
                </c:pt>
                <c:pt idx="3">
                  <c:v>219189</c:v>
                </c:pt>
                <c:pt idx="4">
                  <c:v>260878</c:v>
                </c:pt>
                <c:pt idx="5">
                  <c:v>301302</c:v>
                </c:pt>
                <c:pt idx="6">
                  <c:v>341851</c:v>
                </c:pt>
                <c:pt idx="7">
                  <c:v>393879</c:v>
                </c:pt>
                <c:pt idx="8">
                  <c:v>415229</c:v>
                </c:pt>
                <c:pt idx="9">
                  <c:v>419521</c:v>
                </c:pt>
                <c:pt idx="10">
                  <c:v>424094</c:v>
                </c:pt>
                <c:pt idx="11">
                  <c:v>429540</c:v>
                </c:pt>
                <c:pt idx="12">
                  <c:v>446486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972608"/>
        <c:axId val="145978496"/>
      </c:lineChart>
      <c:catAx>
        <c:axId val="145972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5978496"/>
        <c:crosses val="autoZero"/>
        <c:auto val="1"/>
        <c:lblAlgn val="ctr"/>
        <c:lblOffset val="100"/>
        <c:noMultiLvlLbl val="0"/>
      </c:catAx>
      <c:valAx>
        <c:axId val="145978496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597260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津市!$F$1</c:f>
          <c:strCache>
            <c:ptCount val="1"/>
            <c:pt idx="0">
              <c:v>年齢（３区分）別人口の推移　＜津市＞</c:v>
            </c:pt>
          </c:strCache>
        </c:strRef>
      </c:tx>
      <c:layout>
        <c:manualLayout>
          <c:xMode val="edge"/>
          <c:yMode val="edge"/>
          <c:x val="0.33617519685039371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津市!$B$3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津市!$A$4:$A$16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津市!$B$4:$B$16</c:f>
              <c:numCache>
                <c:formatCode>#,##0_);[Red]\(#,##0\)</c:formatCode>
                <c:ptCount val="13"/>
                <c:pt idx="0">
                  <c:v>265443</c:v>
                </c:pt>
                <c:pt idx="1">
                  <c:v>273817</c:v>
                </c:pt>
                <c:pt idx="2">
                  <c:v>280384</c:v>
                </c:pt>
                <c:pt idx="3">
                  <c:v>286519</c:v>
                </c:pt>
                <c:pt idx="4">
                  <c:v>286521</c:v>
                </c:pt>
                <c:pt idx="5">
                  <c:v>288538</c:v>
                </c:pt>
                <c:pt idx="6">
                  <c:v>285746</c:v>
                </c:pt>
                <c:pt idx="7">
                  <c:v>280415</c:v>
                </c:pt>
                <c:pt idx="8">
                  <c:v>272964</c:v>
                </c:pt>
                <c:pt idx="9">
                  <c:v>263732</c:v>
                </c:pt>
                <c:pt idx="10">
                  <c:v>253516</c:v>
                </c:pt>
                <c:pt idx="11">
                  <c:v>242682</c:v>
                </c:pt>
                <c:pt idx="12">
                  <c:v>231321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津市!$C$3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津市!$A$4:$A$16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津市!$C$4:$C$16</c:f>
              <c:numCache>
                <c:formatCode>#,##0_);[Red]\(#,##0\)</c:formatCode>
                <c:ptCount val="13"/>
                <c:pt idx="0">
                  <c:v>58212</c:v>
                </c:pt>
                <c:pt idx="1">
                  <c:v>55793</c:v>
                </c:pt>
                <c:pt idx="2">
                  <c:v>49395</c:v>
                </c:pt>
                <c:pt idx="3">
                  <c:v>45524</c:v>
                </c:pt>
                <c:pt idx="4">
                  <c:v>42176</c:v>
                </c:pt>
                <c:pt idx="5">
                  <c:v>39635</c:v>
                </c:pt>
                <c:pt idx="6">
                  <c:v>37466</c:v>
                </c:pt>
                <c:pt idx="7">
                  <c:v>35119</c:v>
                </c:pt>
                <c:pt idx="8">
                  <c:v>32118</c:v>
                </c:pt>
                <c:pt idx="9">
                  <c:v>29110</c:v>
                </c:pt>
                <c:pt idx="10">
                  <c:v>26545</c:v>
                </c:pt>
                <c:pt idx="11">
                  <c:v>25022</c:v>
                </c:pt>
                <c:pt idx="12">
                  <c:v>23824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津市!$D$3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津市!$A$4:$A$16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津市!$D$4:$D$16</c:f>
              <c:numCache>
                <c:formatCode>#,##0_);[Red]\(#,##0\)</c:formatCode>
                <c:ptCount val="13"/>
                <c:pt idx="0">
                  <c:v>177744</c:v>
                </c:pt>
                <c:pt idx="1">
                  <c:v>184732</c:v>
                </c:pt>
                <c:pt idx="2">
                  <c:v>192789</c:v>
                </c:pt>
                <c:pt idx="3">
                  <c:v>194899</c:v>
                </c:pt>
                <c:pt idx="4">
                  <c:v>189446</c:v>
                </c:pt>
                <c:pt idx="5">
                  <c:v>184992</c:v>
                </c:pt>
                <c:pt idx="6">
                  <c:v>175473</c:v>
                </c:pt>
                <c:pt idx="7">
                  <c:v>165880</c:v>
                </c:pt>
                <c:pt idx="8">
                  <c:v>158051</c:v>
                </c:pt>
                <c:pt idx="9">
                  <c:v>151485</c:v>
                </c:pt>
                <c:pt idx="10">
                  <c:v>143655</c:v>
                </c:pt>
                <c:pt idx="11">
                  <c:v>134408</c:v>
                </c:pt>
                <c:pt idx="12">
                  <c:v>122610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津市!$E$3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津市!$A$4:$A$16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津市!$E$4:$E$16</c:f>
              <c:numCache>
                <c:formatCode>#,##0_);[Red]\(#,##0\)</c:formatCode>
                <c:ptCount val="13"/>
                <c:pt idx="0">
                  <c:v>29409</c:v>
                </c:pt>
                <c:pt idx="1">
                  <c:v>33204</c:v>
                </c:pt>
                <c:pt idx="2">
                  <c:v>38143</c:v>
                </c:pt>
                <c:pt idx="3">
                  <c:v>46058</c:v>
                </c:pt>
                <c:pt idx="4">
                  <c:v>54869</c:v>
                </c:pt>
                <c:pt idx="5">
                  <c:v>63197</c:v>
                </c:pt>
                <c:pt idx="6">
                  <c:v>69937</c:v>
                </c:pt>
                <c:pt idx="7">
                  <c:v>79416</c:v>
                </c:pt>
                <c:pt idx="8">
                  <c:v>82795</c:v>
                </c:pt>
                <c:pt idx="9">
                  <c:v>83137</c:v>
                </c:pt>
                <c:pt idx="10">
                  <c:v>83316</c:v>
                </c:pt>
                <c:pt idx="11">
                  <c:v>83252</c:v>
                </c:pt>
                <c:pt idx="12">
                  <c:v>84887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086144"/>
        <c:axId val="146092032"/>
      </c:lineChart>
      <c:catAx>
        <c:axId val="14608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6092032"/>
        <c:crosses val="autoZero"/>
        <c:auto val="1"/>
        <c:lblAlgn val="ctr"/>
        <c:lblOffset val="100"/>
        <c:noMultiLvlLbl val="0"/>
      </c:catAx>
      <c:valAx>
        <c:axId val="146092032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6086144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四日市市!$F$1</c:f>
          <c:strCache>
            <c:ptCount val="1"/>
            <c:pt idx="0">
              <c:v>年齢（３区分）別人口の推移　＜四日市市＞</c:v>
            </c:pt>
          </c:strCache>
        </c:strRef>
      </c:tx>
      <c:layout>
        <c:manualLayout>
          <c:xMode val="edge"/>
          <c:yMode val="edge"/>
          <c:x val="0.3211751968503937"/>
          <c:y val="4.2595448764780686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57335267302115"/>
          <c:y val="0.11709148469843332"/>
          <c:w val="0.78204765851636959"/>
          <c:h val="0.74317341775577017"/>
        </c:manualLayout>
      </c:layout>
      <c:lineChart>
        <c:grouping val="standard"/>
        <c:varyColors val="0"/>
        <c:ser>
          <c:idx val="0"/>
          <c:order val="0"/>
          <c:tx>
            <c:strRef>
              <c:f>四日市市!$B$3</c:f>
              <c:strCache>
                <c:ptCount val="1"/>
                <c:pt idx="0">
                  <c:v>総数</c:v>
                </c:pt>
              </c:strCache>
            </c:strRef>
          </c:tx>
          <c:marker>
            <c:symbol val="none"/>
          </c:marker>
          <c:cat>
            <c:numRef>
              <c:f>四日市市!$A$4:$A$16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四日市市!$B$4:$B$16</c:f>
              <c:numCache>
                <c:formatCode>#,##0_);[Red]\(#,##0\)</c:formatCode>
                <c:ptCount val="13"/>
                <c:pt idx="0">
                  <c:v>266756</c:v>
                </c:pt>
                <c:pt idx="1">
                  <c:v>273827</c:v>
                </c:pt>
                <c:pt idx="2">
                  <c:v>285015</c:v>
                </c:pt>
                <c:pt idx="3">
                  <c:v>296623</c:v>
                </c:pt>
                <c:pt idx="4">
                  <c:v>302102</c:v>
                </c:pt>
                <c:pt idx="5">
                  <c:v>303845</c:v>
                </c:pt>
                <c:pt idx="6">
                  <c:v>307766</c:v>
                </c:pt>
                <c:pt idx="7">
                  <c:v>306485</c:v>
                </c:pt>
                <c:pt idx="8">
                  <c:v>302248</c:v>
                </c:pt>
                <c:pt idx="9">
                  <c:v>295728</c:v>
                </c:pt>
                <c:pt idx="10">
                  <c:v>287750</c:v>
                </c:pt>
                <c:pt idx="11">
                  <c:v>278718</c:v>
                </c:pt>
                <c:pt idx="12">
                  <c:v>268918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四日市市!$C$3</c:f>
              <c:strCache>
                <c:ptCount val="1"/>
                <c:pt idx="0">
                  <c:v>0～14歳</c:v>
                </c:pt>
              </c:strCache>
            </c:strRef>
          </c:tx>
          <c:marker>
            <c:symbol val="none"/>
          </c:marker>
          <c:cat>
            <c:numRef>
              <c:f>四日市市!$A$4:$A$16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四日市市!$C$4:$C$16</c:f>
              <c:numCache>
                <c:formatCode>#,##0_);[Red]\(#,##0\)</c:formatCode>
                <c:ptCount val="13"/>
                <c:pt idx="0">
                  <c:v>66115</c:v>
                </c:pt>
                <c:pt idx="1">
                  <c:v>61001</c:v>
                </c:pt>
                <c:pt idx="2">
                  <c:v>53024</c:v>
                </c:pt>
                <c:pt idx="3">
                  <c:v>49745</c:v>
                </c:pt>
                <c:pt idx="4">
                  <c:v>47428</c:v>
                </c:pt>
                <c:pt idx="5">
                  <c:v>46099</c:v>
                </c:pt>
                <c:pt idx="6">
                  <c:v>44026</c:v>
                </c:pt>
                <c:pt idx="7">
                  <c:v>41086</c:v>
                </c:pt>
                <c:pt idx="8">
                  <c:v>37505</c:v>
                </c:pt>
                <c:pt idx="9">
                  <c:v>34209</c:v>
                </c:pt>
                <c:pt idx="10">
                  <c:v>31306</c:v>
                </c:pt>
                <c:pt idx="11">
                  <c:v>29601</c:v>
                </c:pt>
                <c:pt idx="12">
                  <c:v>28443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四日市市!$D$3</c:f>
              <c:strCache>
                <c:ptCount val="1"/>
                <c:pt idx="0">
                  <c:v>15～64歳</c:v>
                </c:pt>
              </c:strCache>
            </c:strRef>
          </c:tx>
          <c:marker>
            <c:symbol val="none"/>
          </c:marker>
          <c:cat>
            <c:numRef>
              <c:f>四日市市!$A$4:$A$16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四日市市!$D$4:$D$16</c:f>
              <c:numCache>
                <c:formatCode>#,##0_);[Red]\(#,##0\)</c:formatCode>
                <c:ptCount val="13"/>
                <c:pt idx="0">
                  <c:v>177476</c:v>
                </c:pt>
                <c:pt idx="1">
                  <c:v>186252</c:v>
                </c:pt>
                <c:pt idx="2">
                  <c:v>200529</c:v>
                </c:pt>
                <c:pt idx="3">
                  <c:v>207904</c:v>
                </c:pt>
                <c:pt idx="4">
                  <c:v>206228</c:v>
                </c:pt>
                <c:pt idx="5">
                  <c:v>200024</c:v>
                </c:pt>
                <c:pt idx="6">
                  <c:v>196593</c:v>
                </c:pt>
                <c:pt idx="7">
                  <c:v>190231</c:v>
                </c:pt>
                <c:pt idx="8">
                  <c:v>186569</c:v>
                </c:pt>
                <c:pt idx="9">
                  <c:v>183081</c:v>
                </c:pt>
                <c:pt idx="10">
                  <c:v>176184</c:v>
                </c:pt>
                <c:pt idx="11">
                  <c:v>166098</c:v>
                </c:pt>
                <c:pt idx="12">
                  <c:v>152171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四日市市!$E$3</c:f>
              <c:strCache>
                <c:ptCount val="1"/>
                <c:pt idx="0">
                  <c:v>65歳以上</c:v>
                </c:pt>
              </c:strCache>
            </c:strRef>
          </c:tx>
          <c:marker>
            <c:symbol val="none"/>
          </c:marker>
          <c:cat>
            <c:numRef>
              <c:f>四日市市!$A$4:$A$16</c:f>
              <c:numCache>
                <c:formatCode>General</c:formatCode>
                <c:ptCount val="13"/>
                <c:pt idx="0">
                  <c:v>1980</c:v>
                </c:pt>
                <c:pt idx="1">
                  <c:v>1985</c:v>
                </c:pt>
                <c:pt idx="2">
                  <c:v>1990</c:v>
                </c:pt>
                <c:pt idx="3">
                  <c:v>1995</c:v>
                </c:pt>
                <c:pt idx="4">
                  <c:v>2000</c:v>
                </c:pt>
                <c:pt idx="5">
                  <c:v>2005</c:v>
                </c:pt>
                <c:pt idx="6">
                  <c:v>2010</c:v>
                </c:pt>
                <c:pt idx="7">
                  <c:v>2015</c:v>
                </c:pt>
                <c:pt idx="8">
                  <c:v>2020</c:v>
                </c:pt>
                <c:pt idx="9">
                  <c:v>2025</c:v>
                </c:pt>
                <c:pt idx="10">
                  <c:v>2030</c:v>
                </c:pt>
                <c:pt idx="11">
                  <c:v>2035</c:v>
                </c:pt>
                <c:pt idx="12">
                  <c:v>2040</c:v>
                </c:pt>
              </c:numCache>
            </c:numRef>
          </c:cat>
          <c:val>
            <c:numRef>
              <c:f>四日市市!$E$4:$E$16</c:f>
              <c:numCache>
                <c:formatCode>#,##0_);[Red]\(#,##0\)</c:formatCode>
                <c:ptCount val="13"/>
                <c:pt idx="0">
                  <c:v>23164</c:v>
                </c:pt>
                <c:pt idx="1">
                  <c:v>26567</c:v>
                </c:pt>
                <c:pt idx="2">
                  <c:v>31250</c:v>
                </c:pt>
                <c:pt idx="3">
                  <c:v>38971</c:v>
                </c:pt>
                <c:pt idx="4">
                  <c:v>48055</c:v>
                </c:pt>
                <c:pt idx="5">
                  <c:v>56609</c:v>
                </c:pt>
                <c:pt idx="6">
                  <c:v>65609</c:v>
                </c:pt>
                <c:pt idx="7">
                  <c:v>75168</c:v>
                </c:pt>
                <c:pt idx="8">
                  <c:v>78174</c:v>
                </c:pt>
                <c:pt idx="9">
                  <c:v>78438</c:v>
                </c:pt>
                <c:pt idx="10">
                  <c:v>80260</c:v>
                </c:pt>
                <c:pt idx="11">
                  <c:v>83019</c:v>
                </c:pt>
                <c:pt idx="12">
                  <c:v>88304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232448"/>
        <c:axId val="146233984"/>
      </c:lineChart>
      <c:catAx>
        <c:axId val="146232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46233984"/>
        <c:crosses val="autoZero"/>
        <c:auto val="1"/>
        <c:lblAlgn val="ctr"/>
        <c:lblOffset val="100"/>
        <c:noMultiLvlLbl val="0"/>
      </c:catAx>
      <c:valAx>
        <c:axId val="146233984"/>
        <c:scaling>
          <c:orientation val="minMax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b="0"/>
                </a:pPr>
                <a:r>
                  <a:rPr lang="ja-JP" altLang="en-US" b="0"/>
                  <a:t>人口（人）</a:t>
                </a:r>
              </a:p>
            </c:rich>
          </c:tx>
          <c:layout>
            <c:manualLayout>
              <c:xMode val="edge"/>
              <c:yMode val="edge"/>
              <c:x val="1.8984497441416944E-3"/>
              <c:y val="0.28119436101415163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46232448"/>
        <c:crosses val="autoZero"/>
        <c:crossBetween val="midCat"/>
      </c:valAx>
      <c:spPr>
        <a:noFill/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0.59583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26833" y="426410"/>
          <a:ext cx="179017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0.69965</cdr:x>
      <cdr:y>0.11192</cdr:y>
    </cdr:from>
    <cdr:to>
      <cdr:x>0.93885</cdr:x>
      <cdr:y>0.16896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54222" y="413641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0.34217</cdr:x>
      <cdr:y>0.41679</cdr:y>
    </cdr:from>
    <cdr:to>
      <cdr:x>0.52382</cdr:x>
      <cdr:y>0.47395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38206" y="1540319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0.53442</cdr:x>
      <cdr:y>0.7345</cdr:y>
    </cdr:from>
    <cdr:to>
      <cdr:x>0.68437</cdr:x>
      <cdr:y>0.78969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714854" y="2714507"/>
          <a:ext cx="761746" cy="203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0.39129</cdr:x>
      <cdr:y>0.62444</cdr:y>
    </cdr:from>
    <cdr:to>
      <cdr:x>0.52918</cdr:x>
      <cdr:y>0.68041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987737" y="2307747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0.43601</cdr:x>
      <cdr:y>0.24789</cdr:y>
    </cdr:from>
    <cdr:to>
      <cdr:x>0.5393</cdr:x>
      <cdr:y>0.30631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14931" y="916131"/>
          <a:ext cx="524713" cy="2159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0.59583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26833" y="426410"/>
          <a:ext cx="179017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0.69965</cdr:x>
      <cdr:y>0.11192</cdr:y>
    </cdr:from>
    <cdr:to>
      <cdr:x>0.93885</cdr:x>
      <cdr:y>0.16896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54222" y="413641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0.213</cdr:x>
      <cdr:y>0.46547</cdr:y>
    </cdr:from>
    <cdr:to>
      <cdr:x>0.39465</cdr:x>
      <cdr:y>0.52263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082057" y="1720248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0.53442</cdr:x>
      <cdr:y>0.7345</cdr:y>
    </cdr:from>
    <cdr:to>
      <cdr:x>0.68437</cdr:x>
      <cdr:y>0.78969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714854" y="2714507"/>
          <a:ext cx="761746" cy="203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0.39129</cdr:x>
      <cdr:y>0.62444</cdr:y>
    </cdr:from>
    <cdr:to>
      <cdr:x>0.52918</cdr:x>
      <cdr:y>0.68041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987737" y="2307747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0.35059</cdr:x>
      <cdr:y>0.25362</cdr:y>
    </cdr:from>
    <cdr:to>
      <cdr:x>0.45388</cdr:x>
      <cdr:y>0.31204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781014" y="937294"/>
          <a:ext cx="524713" cy="2159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0.59583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26833" y="426410"/>
          <a:ext cx="179017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0.69965</cdr:x>
      <cdr:y>0.11192</cdr:y>
    </cdr:from>
    <cdr:to>
      <cdr:x>0.93885</cdr:x>
      <cdr:y>0.16896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54222" y="413641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0.288</cdr:x>
      <cdr:y>0.42538</cdr:y>
    </cdr:from>
    <cdr:to>
      <cdr:x>0.46965</cdr:x>
      <cdr:y>0.48254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463040" y="1572071"/>
          <a:ext cx="922782" cy="2112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0.63859</cdr:x>
      <cdr:y>0.70873</cdr:y>
    </cdr:from>
    <cdr:to>
      <cdr:x>0.78854</cdr:x>
      <cdr:y>0.76392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244020" y="2619242"/>
          <a:ext cx="761746" cy="2039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0.44546</cdr:x>
      <cdr:y>0.61012</cdr:y>
    </cdr:from>
    <cdr:to>
      <cdr:x>0.58335</cdr:x>
      <cdr:y>0.66609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62920" y="2254826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0.47767</cdr:x>
      <cdr:y>0.18203</cdr:y>
    </cdr:from>
    <cdr:to>
      <cdr:x>0.58096</cdr:x>
      <cdr:y>0.24045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426580" y="672720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0.59375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16251" y="426410"/>
          <a:ext cx="1800758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0.69965</cdr:x>
      <cdr:y>0.12338</cdr:y>
    </cdr:from>
    <cdr:to>
      <cdr:x>0.93885</cdr:x>
      <cdr:y>0.18041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705263" y="455970"/>
          <a:ext cx="1266787" cy="210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0.31717</cdr:x>
      <cdr:y>0.46833</cdr:y>
    </cdr:from>
    <cdr:to>
      <cdr:x>0.49882</cdr:x>
      <cdr:y>0.52549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11207" y="1730820"/>
          <a:ext cx="922782" cy="211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0.18442</cdr:x>
      <cdr:y>0.66578</cdr:y>
    </cdr:from>
    <cdr:to>
      <cdr:x>0.33437</cdr:x>
      <cdr:y>0.72097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36854" y="2460530"/>
          <a:ext cx="761732" cy="203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0.47253</cdr:x>
      <cdr:y>0.64735</cdr:y>
    </cdr:from>
    <cdr:to>
      <cdr:x>0.61042</cdr:x>
      <cdr:y>0.70332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400435" y="2392421"/>
          <a:ext cx="700481" cy="20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0.44226</cdr:x>
      <cdr:y>0.26221</cdr:y>
    </cdr:from>
    <cdr:to>
      <cdr:x>0.54555</cdr:x>
      <cdr:y>0.32063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46667" y="969043"/>
          <a:ext cx="524725" cy="2159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0.59792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37417" y="426410"/>
          <a:ext cx="177959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0.31717</cdr:x>
      <cdr:y>0.46833</cdr:y>
    </cdr:from>
    <cdr:to>
      <cdr:x>0.49882</cdr:x>
      <cdr:y>0.52549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11207" y="1730820"/>
          <a:ext cx="922782" cy="211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0.18442</cdr:x>
      <cdr:y>0.66578</cdr:y>
    </cdr:from>
    <cdr:to>
      <cdr:x>0.33437</cdr:x>
      <cdr:y>0.72097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36854" y="2460530"/>
          <a:ext cx="761732" cy="2039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0.47253</cdr:x>
      <cdr:y>0.64735</cdr:y>
    </cdr:from>
    <cdr:to>
      <cdr:x>0.61042</cdr:x>
      <cdr:y>0.70332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400435" y="2392421"/>
          <a:ext cx="700481" cy="2068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0.44226</cdr:x>
      <cdr:y>0.26221</cdr:y>
    </cdr:from>
    <cdr:to>
      <cdr:x>0.54555</cdr:x>
      <cdr:y>0.32063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46667" y="969043"/>
          <a:ext cx="524725" cy="21591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0.70167</cdr:x>
      <cdr:y>0.12829</cdr:y>
    </cdr:from>
    <cdr:to>
      <cdr:x>0.94087</cdr:x>
      <cdr:y>0.18532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3564466" y="474133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95083" y="426410"/>
          <a:ext cx="182192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0.69965</cdr:x>
      <cdr:y>0.11192</cdr:y>
    </cdr:from>
    <cdr:to>
      <cdr:x>0.93885</cdr:x>
      <cdr:y>0.16896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54222" y="413641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0.3255</cdr:x>
      <cdr:y>0.43969</cdr:y>
    </cdr:from>
    <cdr:to>
      <cdr:x>0.50715</cdr:x>
      <cdr:y>0.49685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53558" y="1624974"/>
          <a:ext cx="922782" cy="2112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0.18442</cdr:x>
      <cdr:y>0.66578</cdr:y>
    </cdr:from>
    <cdr:to>
      <cdr:x>0.33437</cdr:x>
      <cdr:y>0.72097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36854" y="2460530"/>
          <a:ext cx="761732" cy="2039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0.5142</cdr:x>
      <cdr:y>0.60153</cdr:y>
    </cdr:from>
    <cdr:to>
      <cdr:x>0.65209</cdr:x>
      <cdr:y>0.6575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612119" y="2223078"/>
          <a:ext cx="700482" cy="206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0.45476</cdr:x>
      <cdr:y>0.2078</cdr:y>
    </cdr:from>
    <cdr:to>
      <cdr:x>0.55805</cdr:x>
      <cdr:y>0.26622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10181" y="767965"/>
          <a:ext cx="524713" cy="2159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0.59583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26833" y="426410"/>
          <a:ext cx="179017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0.30467</cdr:x>
      <cdr:y>0.48265</cdr:y>
    </cdr:from>
    <cdr:to>
      <cdr:x>0.48632</cdr:x>
      <cdr:y>0.53981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47724" y="1783724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0.64573</cdr:y>
    </cdr:from>
    <cdr:to>
      <cdr:x>0.34062</cdr:x>
      <cdr:y>0.70092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04" y="23864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0.47045</cdr:x>
      <cdr:y>0.61585</cdr:y>
    </cdr:from>
    <cdr:to>
      <cdr:x>0.60834</cdr:x>
      <cdr:y>0.67182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89869" y="2275994"/>
          <a:ext cx="700482" cy="2068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0.44226</cdr:x>
      <cdr:y>0.26221</cdr:y>
    </cdr:from>
    <cdr:to>
      <cdr:x>0.54555</cdr:x>
      <cdr:y>0.32063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46667" y="969043"/>
          <a:ext cx="524725" cy="2159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0.70167</cdr:x>
      <cdr:y>0.12543</cdr:y>
    </cdr:from>
    <cdr:to>
      <cdr:x>0.94087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64467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0.30467</cdr:x>
      <cdr:y>0.48265</cdr:y>
    </cdr:from>
    <cdr:to>
      <cdr:x>0.48632</cdr:x>
      <cdr:y>0.53981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47724" y="1783724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0.64573</cdr:y>
    </cdr:from>
    <cdr:to>
      <cdr:x>0.34062</cdr:x>
      <cdr:y>0.70092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04" y="23864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0.47045</cdr:x>
      <cdr:y>0.61585</cdr:y>
    </cdr:from>
    <cdr:to>
      <cdr:x>0.60834</cdr:x>
      <cdr:y>0.67182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89869" y="2275994"/>
          <a:ext cx="700482" cy="2068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0.44226</cdr:x>
      <cdr:y>0.26221</cdr:y>
    </cdr:from>
    <cdr:to>
      <cdr:x>0.54555</cdr:x>
      <cdr:y>0.32063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46667" y="969043"/>
          <a:ext cx="524725" cy="2159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0.5875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84501" y="426410"/>
          <a:ext cx="1832508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0.30467</cdr:x>
      <cdr:y>0.48265</cdr:y>
    </cdr:from>
    <cdr:to>
      <cdr:x>0.48632</cdr:x>
      <cdr:y>0.53981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47724" y="1783724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0.64573</cdr:y>
    </cdr:from>
    <cdr:to>
      <cdr:x>0.34062</cdr:x>
      <cdr:y>0.70092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04" y="23864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0.47045</cdr:x>
      <cdr:y>0.61585</cdr:y>
    </cdr:from>
    <cdr:to>
      <cdr:x>0.60834</cdr:x>
      <cdr:y>0.67182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89869" y="2275994"/>
          <a:ext cx="700482" cy="2068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0.44226</cdr:x>
      <cdr:y>0.26221</cdr:y>
    </cdr:from>
    <cdr:to>
      <cdr:x>0.54555</cdr:x>
      <cdr:y>0.32063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46667" y="969043"/>
          <a:ext cx="524725" cy="21591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0.59583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26833" y="426410"/>
          <a:ext cx="179017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0.34425</cdr:x>
      <cdr:y>0.5027</cdr:y>
    </cdr:from>
    <cdr:to>
      <cdr:x>0.5259</cdr:x>
      <cdr:y>0.55986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48807" y="1857813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0.64573</cdr:y>
    </cdr:from>
    <cdr:to>
      <cdr:x>0.34062</cdr:x>
      <cdr:y>0.70092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04" y="23864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0.60795</cdr:x>
      <cdr:y>0.6359</cdr:y>
    </cdr:from>
    <cdr:to>
      <cdr:x>0.74584</cdr:x>
      <cdr:y>0.69187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088403" y="2350082"/>
          <a:ext cx="700481" cy="2068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0.43809</cdr:x>
      <cdr:y>0.19635</cdr:y>
    </cdr:from>
    <cdr:to>
      <cdr:x>0.54138</cdr:x>
      <cdr:y>0.25477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25515" y="725633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0.6975</cdr:x>
      <cdr:y>0.13116</cdr:y>
    </cdr:from>
    <cdr:to>
      <cdr:x>0.9367</cdr:x>
      <cdr:y>0.18819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43300" y="484717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0.59792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37417" y="426410"/>
          <a:ext cx="177959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0.34633</cdr:x>
      <cdr:y>0.44256</cdr:y>
    </cdr:from>
    <cdr:to>
      <cdr:x>0.52798</cdr:x>
      <cdr:y>0.49972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59374" y="1635578"/>
          <a:ext cx="922782" cy="21124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0.64573</cdr:y>
    </cdr:from>
    <cdr:to>
      <cdr:x>0.34062</cdr:x>
      <cdr:y>0.70092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04" y="23864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0.48712</cdr:x>
      <cdr:y>0.60726</cdr:y>
    </cdr:from>
    <cdr:to>
      <cdr:x>0.62501</cdr:x>
      <cdr:y>0.66323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474586" y="2244251"/>
          <a:ext cx="700481" cy="20684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0.43809</cdr:x>
      <cdr:y>0.19635</cdr:y>
    </cdr:from>
    <cdr:to>
      <cdr:x>0.54138</cdr:x>
      <cdr:y>0.25477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25515" y="725633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0.12829</cdr:y>
    </cdr:from>
    <cdr:to>
      <cdr:x>0.93878</cdr:x>
      <cdr:y>0.18532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74133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0.59375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16251" y="426410"/>
          <a:ext cx="1800758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0.34633</cdr:x>
      <cdr:y>0.44256</cdr:y>
    </cdr:from>
    <cdr:to>
      <cdr:x>0.52798</cdr:x>
      <cdr:y>0.49972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59374" y="1635578"/>
          <a:ext cx="922782" cy="21124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0.17192</cdr:x>
      <cdr:y>0.62568</cdr:y>
    </cdr:from>
    <cdr:to>
      <cdr:x>0.32187</cdr:x>
      <cdr:y>0.68087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873354" y="23123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0.45588</cdr:x>
      <cdr:y>0.72753</cdr:y>
    </cdr:from>
    <cdr:to>
      <cdr:x>0.59377</cdr:x>
      <cdr:y>0.7835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15855" y="2688733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0.43809</cdr:x>
      <cdr:y>0.19635</cdr:y>
    </cdr:from>
    <cdr:to>
      <cdr:x>0.54138</cdr:x>
      <cdr:y>0.25477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25515" y="725633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0.12829</cdr:y>
    </cdr:from>
    <cdr:to>
      <cdr:x>0.93878</cdr:x>
      <cdr:y>0.18532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4" y="474133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0.3505</cdr:x>
      <cdr:y>0.3681</cdr:y>
    </cdr:from>
    <cdr:to>
      <cdr:x>0.53215</cdr:x>
      <cdr:y>0.42526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80523" y="1360402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0.64573</cdr:y>
    </cdr:from>
    <cdr:to>
      <cdr:x>0.34062</cdr:x>
      <cdr:y>0.70092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04" y="23864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0.63296</cdr:x>
      <cdr:y>0.61585</cdr:y>
    </cdr:from>
    <cdr:to>
      <cdr:x>0.77085</cdr:x>
      <cdr:y>0.67182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215419" y="2275997"/>
          <a:ext cx="700481" cy="20684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0.41309</cdr:x>
      <cdr:y>0.16485</cdr:y>
    </cdr:from>
    <cdr:to>
      <cdr:x>0.51638</cdr:x>
      <cdr:y>0.22327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098497" y="609234"/>
          <a:ext cx="524713" cy="21590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0.6975</cdr:x>
      <cdr:y>0.13116</cdr:y>
    </cdr:from>
    <cdr:to>
      <cdr:x>0.9367</cdr:x>
      <cdr:y>0.18819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43300" y="484716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95083" y="426410"/>
          <a:ext cx="182192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0.23592</cdr:x>
      <cdr:y>0.39674</cdr:y>
    </cdr:from>
    <cdr:to>
      <cdr:x>0.41757</cdr:x>
      <cdr:y>0.4539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98457" y="1466221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0.64573</cdr:y>
    </cdr:from>
    <cdr:to>
      <cdr:x>0.34062</cdr:x>
      <cdr:y>0.70092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04" y="23864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0.45795</cdr:x>
      <cdr:y>0.6588</cdr:y>
    </cdr:from>
    <cdr:to>
      <cdr:x>0.59584</cdr:x>
      <cdr:y>0.71478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26404" y="2434745"/>
          <a:ext cx="700481" cy="2068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0.44226</cdr:x>
      <cdr:y>0.2479</cdr:y>
    </cdr:from>
    <cdr:to>
      <cdr:x>0.54555</cdr:x>
      <cdr:y>0.30632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46663" y="916153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0.6975</cdr:x>
      <cdr:y>0.12829</cdr:y>
    </cdr:from>
    <cdr:to>
      <cdr:x>0.9367</cdr:x>
      <cdr:y>0.18532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43300" y="474133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95083" y="426410"/>
          <a:ext cx="182192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0.23592</cdr:x>
      <cdr:y>0.39674</cdr:y>
    </cdr:from>
    <cdr:to>
      <cdr:x>0.41757</cdr:x>
      <cdr:y>0.4539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98457" y="1466221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0.1865</cdr:x>
      <cdr:y>0.80037</cdr:y>
    </cdr:from>
    <cdr:to>
      <cdr:x>0.33645</cdr:x>
      <cdr:y>0.85556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47437" y="2957924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0.31837</cdr:x>
      <cdr:y>0.63876</cdr:y>
    </cdr:from>
    <cdr:to>
      <cdr:x>0.45626</cdr:x>
      <cdr:y>0.69473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617320" y="2360661"/>
          <a:ext cx="700481" cy="20684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0.44226</cdr:x>
      <cdr:y>0.2479</cdr:y>
    </cdr:from>
    <cdr:to>
      <cdr:x>0.54555</cdr:x>
      <cdr:y>0.30632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46663" y="916153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0.12829</cdr:y>
    </cdr:from>
    <cdr:to>
      <cdr:x>0.93878</cdr:x>
      <cdr:y>0.18532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74133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0.21717</cdr:x>
      <cdr:y>0.34519</cdr:y>
    </cdr:from>
    <cdr:to>
      <cdr:x>0.39882</cdr:x>
      <cdr:y>0.40235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03224" y="1275732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0.44067</cdr:x>
      <cdr:y>0.78032</cdr:y>
    </cdr:from>
    <cdr:to>
      <cdr:x>0.59062</cdr:x>
      <cdr:y>0.83551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238586" y="2883844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0.44546</cdr:x>
      <cdr:y>0.6273</cdr:y>
    </cdr:from>
    <cdr:to>
      <cdr:x>0.58335</cdr:x>
      <cdr:y>0.68327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62921" y="2318317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0.44226</cdr:x>
      <cdr:y>0.21067</cdr:y>
    </cdr:from>
    <cdr:to>
      <cdr:x>0.54555</cdr:x>
      <cdr:y>0.26909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46681" y="778580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0.6975</cdr:x>
      <cdr:y>0.12543</cdr:y>
    </cdr:from>
    <cdr:to>
      <cdr:x>0.9367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43300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0.69965</cdr:x>
      <cdr:y>0.11192</cdr:y>
    </cdr:from>
    <cdr:to>
      <cdr:x>0.93885</cdr:x>
      <cdr:y>0.16896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54222" y="413641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0.29008</cdr:x>
      <cdr:y>0.45974</cdr:y>
    </cdr:from>
    <cdr:to>
      <cdr:x>0.47173</cdr:x>
      <cdr:y>0.5169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473623" y="1699045"/>
          <a:ext cx="922782" cy="2112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0.18442</cdr:x>
      <cdr:y>0.66578</cdr:y>
    </cdr:from>
    <cdr:to>
      <cdr:x>0.33437</cdr:x>
      <cdr:y>0.72097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36854" y="2460530"/>
          <a:ext cx="761732" cy="2039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0.5142</cdr:x>
      <cdr:y>0.61012</cdr:y>
    </cdr:from>
    <cdr:to>
      <cdr:x>0.65209</cdr:x>
      <cdr:y>0.66609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612136" y="2254824"/>
          <a:ext cx="700481" cy="2068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0.45476</cdr:x>
      <cdr:y>0.2393</cdr:y>
    </cdr:from>
    <cdr:to>
      <cdr:x>0.55805</cdr:x>
      <cdr:y>0.29772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10181" y="884383"/>
          <a:ext cx="524713" cy="2159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0.59375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16251" y="426410"/>
          <a:ext cx="1800758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0.21717</cdr:x>
      <cdr:y>0.34519</cdr:y>
    </cdr:from>
    <cdr:to>
      <cdr:x>0.39882</cdr:x>
      <cdr:y>0.40235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03224" y="1275732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0.71359</cdr:x>
      <cdr:y>0.75168</cdr:y>
    </cdr:from>
    <cdr:to>
      <cdr:x>0.86354</cdr:x>
      <cdr:y>0.80687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625037" y="2777982"/>
          <a:ext cx="761746" cy="203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0.44962</cdr:x>
      <cdr:y>0.59866</cdr:y>
    </cdr:from>
    <cdr:to>
      <cdr:x>0.58751</cdr:x>
      <cdr:y>0.65463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84086" y="2212484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0.45892</cdr:x>
      <cdr:y>0.14195</cdr:y>
    </cdr:from>
    <cdr:to>
      <cdr:x>0.56221</cdr:x>
      <cdr:y>0.20037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31331" y="524589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0.12829</cdr:y>
    </cdr:from>
    <cdr:to>
      <cdr:x>0.93878</cdr:x>
      <cdr:y>0.18532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4" y="474133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0.5875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84501" y="426410"/>
          <a:ext cx="1832508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0.21925</cdr:x>
      <cdr:y>0.38528</cdr:y>
    </cdr:from>
    <cdr:to>
      <cdr:x>0.4009</cdr:x>
      <cdr:y>0.44244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113807" y="1423886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0.724</cdr:x>
      <cdr:y>0.74022</cdr:y>
    </cdr:from>
    <cdr:to>
      <cdr:x>0.87395</cdr:x>
      <cdr:y>0.79541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677937" y="2735639"/>
          <a:ext cx="761746" cy="203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0.43921</cdr:x>
      <cdr:y>0.62443</cdr:y>
    </cdr:from>
    <cdr:to>
      <cdr:x>0.5771</cdr:x>
      <cdr:y>0.6804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31169" y="2307714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0.46934</cdr:x>
      <cdr:y>0.14767</cdr:y>
    </cdr:from>
    <cdr:to>
      <cdr:x>0.57263</cdr:x>
      <cdr:y>0.20609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84247" y="545740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0.13116</cdr:y>
    </cdr:from>
    <cdr:to>
      <cdr:x>0.93878</cdr:x>
      <cdr:y>0.18819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4" y="484717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95083" y="426410"/>
          <a:ext cx="182192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0.2755</cdr:x>
      <cdr:y>0.42824</cdr:y>
    </cdr:from>
    <cdr:to>
      <cdr:x>0.45715</cdr:x>
      <cdr:y>0.4854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399540" y="1582629"/>
          <a:ext cx="922782" cy="21124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0.21984</cdr:x>
      <cdr:y>0.63713</cdr:y>
    </cdr:from>
    <cdr:to>
      <cdr:x>0.36979</cdr:x>
      <cdr:y>0.69232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116772" y="2354639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0.63296</cdr:x>
      <cdr:y>0.59579</cdr:y>
    </cdr:from>
    <cdr:to>
      <cdr:x>0.77085</cdr:x>
      <cdr:y>0.65176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215420" y="2201870"/>
          <a:ext cx="700481" cy="2068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0.51517</cdr:x>
      <cdr:y>0.14194</cdr:y>
    </cdr:from>
    <cdr:to>
      <cdr:x>0.61846</cdr:x>
      <cdr:y>0.20036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617080" y="524574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0.12829</cdr:y>
    </cdr:from>
    <cdr:to>
      <cdr:x>0.93878</cdr:x>
      <cdr:y>0.18532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74133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0.59375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16251" y="426410"/>
          <a:ext cx="1800758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0.34008</cdr:x>
      <cdr:y>0.4397</cdr:y>
    </cdr:from>
    <cdr:to>
      <cdr:x>0.52173</cdr:x>
      <cdr:y>0.49685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27623" y="1624981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0.21984</cdr:x>
      <cdr:y>0.63713</cdr:y>
    </cdr:from>
    <cdr:to>
      <cdr:x>0.36979</cdr:x>
      <cdr:y>0.69232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116787" y="2354641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0.68504</cdr:x>
      <cdr:y>0.6817</cdr:y>
    </cdr:from>
    <cdr:to>
      <cdr:x>0.8125</cdr:x>
      <cdr:y>0.73024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479986" y="2519370"/>
          <a:ext cx="647496" cy="17939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0.46725</cdr:x>
      <cdr:y>0.13908</cdr:y>
    </cdr:from>
    <cdr:to>
      <cdr:x>0.57054</cdr:x>
      <cdr:y>0.1975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73648" y="513984"/>
          <a:ext cx="524713" cy="21590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0.70167</cdr:x>
      <cdr:y>0.12829</cdr:y>
    </cdr:from>
    <cdr:to>
      <cdr:x>0.94087</cdr:x>
      <cdr:y>0.18532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64467" y="474133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0.36091</cdr:x>
      <cdr:y>0.47693</cdr:y>
    </cdr:from>
    <cdr:to>
      <cdr:x>0.54256</cdr:x>
      <cdr:y>0.53408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33440" y="1762583"/>
          <a:ext cx="922782" cy="2112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0.65145</cdr:y>
    </cdr:from>
    <cdr:to>
      <cdr:x>0.34062</cdr:x>
      <cdr:y>0.70664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20" y="2407557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0.6392</cdr:x>
      <cdr:y>0.6187</cdr:y>
    </cdr:from>
    <cdr:to>
      <cdr:x>0.76666</cdr:x>
      <cdr:y>0.66724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247154" y="2286519"/>
          <a:ext cx="647496" cy="17939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0.41934</cdr:x>
      <cdr:y>0.13908</cdr:y>
    </cdr:from>
    <cdr:to>
      <cdr:x>0.52263</cdr:x>
      <cdr:y>0.1975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130231" y="513982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95083" y="426410"/>
          <a:ext cx="182192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0.33383</cdr:x>
      <cdr:y>0.63157</cdr:y>
    </cdr:from>
    <cdr:to>
      <cdr:x>0.51548</cdr:x>
      <cdr:y>0.68872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95856" y="2334093"/>
          <a:ext cx="922782" cy="2112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0.17817</cdr:x>
      <cdr:y>0.68868</cdr:y>
    </cdr:from>
    <cdr:to>
      <cdr:x>0.32812</cdr:x>
      <cdr:y>0.74387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05103" y="2545147"/>
          <a:ext cx="761746" cy="20396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0.79337</cdr:x>
      <cdr:y>0.67024</cdr:y>
    </cdr:from>
    <cdr:to>
      <cdr:x>0.92083</cdr:x>
      <cdr:y>0.71878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030320" y="2477020"/>
          <a:ext cx="647496" cy="17939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0.46309</cdr:x>
      <cdr:y>0.2393</cdr:y>
    </cdr:from>
    <cdr:to>
      <cdr:x>0.56638</cdr:x>
      <cdr:y>0.29772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52480" y="884399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0.6975</cdr:x>
      <cdr:y>0.12543</cdr:y>
    </cdr:from>
    <cdr:to>
      <cdr:x>0.9367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43299" y="463549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0.59583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26833" y="426410"/>
          <a:ext cx="179017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0.41091</cdr:x>
      <cdr:y>0.54566</cdr:y>
    </cdr:from>
    <cdr:to>
      <cdr:x>0.59256</cdr:x>
      <cdr:y>0.60281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87406" y="2016594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0.19067</cdr:x>
      <cdr:y>0.68868</cdr:y>
    </cdr:from>
    <cdr:to>
      <cdr:x>0.34062</cdr:x>
      <cdr:y>0.74387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68604" y="2545147"/>
          <a:ext cx="761746" cy="20396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0.77045</cdr:x>
      <cdr:y>0.63588</cdr:y>
    </cdr:from>
    <cdr:to>
      <cdr:x>0.89791</cdr:x>
      <cdr:y>0.68442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913904" y="2350020"/>
          <a:ext cx="647496" cy="17939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0.486</cdr:x>
      <cdr:y>0.20494</cdr:y>
    </cdr:from>
    <cdr:to>
      <cdr:x>0.58929</cdr:x>
      <cdr:y>0.26336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468898" y="757398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0.5875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84501" y="426410"/>
          <a:ext cx="1832508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0.37132</cdr:x>
      <cdr:y>0.36811</cdr:y>
    </cdr:from>
    <cdr:to>
      <cdr:x>0.55297</cdr:x>
      <cdr:y>0.42526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86322" y="1360428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0.6615</cdr:x>
      <cdr:y>0.71159</cdr:y>
    </cdr:from>
    <cdr:to>
      <cdr:x>0.81145</cdr:x>
      <cdr:y>0.76678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360420" y="2629837"/>
          <a:ext cx="761746" cy="203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0.4392</cdr:x>
      <cdr:y>0.61583</cdr:y>
    </cdr:from>
    <cdr:to>
      <cdr:x>0.56666</cdr:x>
      <cdr:y>0.66437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31153" y="2275935"/>
          <a:ext cx="647496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0.411</cdr:x>
      <cdr:y>0.22212</cdr:y>
    </cdr:from>
    <cdr:to>
      <cdr:x>0.51429</cdr:x>
      <cdr:y>0.28054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087880" y="820897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0.37132</cdr:x>
      <cdr:y>0.36811</cdr:y>
    </cdr:from>
    <cdr:to>
      <cdr:x>0.55297</cdr:x>
      <cdr:y>0.42526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86322" y="1360428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0.43859</cdr:x>
      <cdr:y>0.78318</cdr:y>
    </cdr:from>
    <cdr:to>
      <cdr:x>0.58854</cdr:x>
      <cdr:y>0.83837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228020" y="2894412"/>
          <a:ext cx="761746" cy="20396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0.45587</cdr:x>
      <cdr:y>0.59579</cdr:y>
    </cdr:from>
    <cdr:to>
      <cdr:x>0.58333</cdr:x>
      <cdr:y>0.64433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15820" y="2201852"/>
          <a:ext cx="647496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0.411</cdr:x>
      <cdr:y>0.22212</cdr:y>
    </cdr:from>
    <cdr:to>
      <cdr:x>0.51429</cdr:x>
      <cdr:y>0.28054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087880" y="820897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0.36924</cdr:x>
      <cdr:y>0.41393</cdr:y>
    </cdr:from>
    <cdr:to>
      <cdr:x>0.55089</cdr:x>
      <cdr:y>0.47108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75723" y="1529758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0.69692</cdr:x>
      <cdr:y>0.75455</cdr:y>
    </cdr:from>
    <cdr:to>
      <cdr:x>0.84687</cdr:x>
      <cdr:y>0.80974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540337" y="2788580"/>
          <a:ext cx="761746" cy="2039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0.3767</cdr:x>
      <cdr:y>0.60724</cdr:y>
    </cdr:from>
    <cdr:to>
      <cdr:x>0.50416</cdr:x>
      <cdr:y>0.65578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913653" y="2244185"/>
          <a:ext cx="647496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0.44642</cdr:x>
      <cdr:y>0.19062</cdr:y>
    </cdr:from>
    <cdr:to>
      <cdr:x>0.54971</cdr:x>
      <cdr:y>0.24904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67796" y="704472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0.69965</cdr:x>
      <cdr:y>0.11192</cdr:y>
    </cdr:from>
    <cdr:to>
      <cdr:x>0.93885</cdr:x>
      <cdr:y>0.16896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54222" y="413641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0.19633</cdr:x>
      <cdr:y>0.47692</cdr:y>
    </cdr:from>
    <cdr:to>
      <cdr:x>0.37798</cdr:x>
      <cdr:y>0.53408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997373" y="1762551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0.17817</cdr:x>
      <cdr:y>0.66291</cdr:y>
    </cdr:from>
    <cdr:to>
      <cdr:x>0.32812</cdr:x>
      <cdr:y>0.7181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05104" y="2449924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0.4517</cdr:x>
      <cdr:y>0.61871</cdr:y>
    </cdr:from>
    <cdr:to>
      <cdr:x>0.58959</cdr:x>
      <cdr:y>0.67468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294653" y="2286580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0.46934</cdr:x>
      <cdr:y>0.23071</cdr:y>
    </cdr:from>
    <cdr:to>
      <cdr:x>0.57263</cdr:x>
      <cdr:y>0.28913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384264" y="852627"/>
          <a:ext cx="524713" cy="2159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0.36924</cdr:x>
      <cdr:y>0.39961</cdr:y>
    </cdr:from>
    <cdr:to>
      <cdr:x>0.55089</cdr:x>
      <cdr:y>0.45676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75739" y="1476844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0.43858</cdr:x>
      <cdr:y>0.78318</cdr:y>
    </cdr:from>
    <cdr:to>
      <cdr:x>0.58853</cdr:x>
      <cdr:y>0.83837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227986" y="2894402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0.63295</cdr:x>
      <cdr:y>0.62155</cdr:y>
    </cdr:from>
    <cdr:to>
      <cdr:x>0.76041</cdr:x>
      <cdr:y>0.67009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3215369" y="2297080"/>
          <a:ext cx="647497" cy="1793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0.44642</cdr:x>
      <cdr:y>0.16485</cdr:y>
    </cdr:from>
    <cdr:to>
      <cdr:x>0.54971</cdr:x>
      <cdr:y>0.22327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67814" y="609224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95083" y="426410"/>
          <a:ext cx="182192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0.38591</cdr:x>
      <cdr:y>0.34806</cdr:y>
    </cdr:from>
    <cdr:to>
      <cdr:x>0.56756</cdr:x>
      <cdr:y>0.40521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960405" y="1286339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0.35941</cdr:x>
      <cdr:y>0.79464</cdr:y>
    </cdr:from>
    <cdr:to>
      <cdr:x>0.50936</cdr:x>
      <cdr:y>0.84983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25820" y="2936735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0.45795</cdr:x>
      <cdr:y>0.61869</cdr:y>
    </cdr:from>
    <cdr:to>
      <cdr:x>0.58541</cdr:x>
      <cdr:y>0.66723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26369" y="2286497"/>
          <a:ext cx="647497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0.4235</cdr:x>
      <cdr:y>0.23358</cdr:y>
    </cdr:from>
    <cdr:to>
      <cdr:x>0.52679</cdr:x>
      <cdr:y>0.292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151397" y="863236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0.35257</cdr:x>
      <cdr:y>0.43684</cdr:y>
    </cdr:from>
    <cdr:to>
      <cdr:x>0.53422</cdr:x>
      <cdr:y>0.49399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91056" y="1614412"/>
          <a:ext cx="922782" cy="2112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0.69066</cdr:x>
      <cdr:y>0.76887</cdr:y>
    </cdr:from>
    <cdr:to>
      <cdr:x>0.84061</cdr:x>
      <cdr:y>0.82406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508535" y="2841501"/>
          <a:ext cx="761746" cy="203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0.32045</cdr:x>
      <cdr:y>0.63587</cdr:y>
    </cdr:from>
    <cdr:to>
      <cdr:x>0.44791</cdr:x>
      <cdr:y>0.68441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627886" y="2349993"/>
          <a:ext cx="647497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0.41517</cdr:x>
      <cdr:y>0.24503</cdr:y>
    </cdr:from>
    <cdr:to>
      <cdr:x>0.51846</cdr:x>
      <cdr:y>0.30345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109064" y="905552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0.58958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2995083" y="426410"/>
          <a:ext cx="1821925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0.35466</cdr:x>
      <cdr:y>0.44256</cdr:y>
    </cdr:from>
    <cdr:to>
      <cdr:x>0.53631</cdr:x>
      <cdr:y>0.49971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801655" y="1635567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0.60941</cdr:x>
      <cdr:y>0.766</cdr:y>
    </cdr:from>
    <cdr:to>
      <cdr:x>0.75936</cdr:x>
      <cdr:y>0.82119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095785" y="2830904"/>
          <a:ext cx="761746" cy="20396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0.32045</cdr:x>
      <cdr:y>0.63587</cdr:y>
    </cdr:from>
    <cdr:to>
      <cdr:x>0.44791</cdr:x>
      <cdr:y>0.68441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627886" y="2349993"/>
          <a:ext cx="647497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0.40892</cdr:x>
      <cdr:y>0.22498</cdr:y>
    </cdr:from>
    <cdr:to>
      <cdr:x>0.51221</cdr:x>
      <cdr:y>0.2834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077314" y="831470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0.32965</cdr:x>
      <cdr:y>0.43111</cdr:y>
    </cdr:from>
    <cdr:to>
      <cdr:x>0.5113</cdr:x>
      <cdr:y>0.48826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674639" y="1593245"/>
          <a:ext cx="922782" cy="2112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0.64482</cdr:x>
      <cdr:y>0.74882</cdr:y>
    </cdr:from>
    <cdr:to>
      <cdr:x>0.79477</cdr:x>
      <cdr:y>0.80401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275702" y="2767418"/>
          <a:ext cx="761746" cy="203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0.32045</cdr:x>
      <cdr:y>0.63587</cdr:y>
    </cdr:from>
    <cdr:to>
      <cdr:x>0.44791</cdr:x>
      <cdr:y>0.68441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627886" y="2349993"/>
          <a:ext cx="647497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0.28392</cdr:x>
      <cdr:y>0.16198</cdr:y>
    </cdr:from>
    <cdr:to>
      <cdr:x>0.38721</cdr:x>
      <cdr:y>0.2204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442314" y="598634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6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0.37757</cdr:x>
      <cdr:y>0.42538</cdr:y>
    </cdr:from>
    <cdr:to>
      <cdr:x>0.55922</cdr:x>
      <cdr:y>0.48253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918072" y="1572061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0.72399</cdr:x>
      <cdr:y>0.7431</cdr:y>
    </cdr:from>
    <cdr:to>
      <cdr:x>0.87394</cdr:x>
      <cdr:y>0.79829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677869" y="2746263"/>
          <a:ext cx="761746" cy="2039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0.30795</cdr:x>
      <cdr:y>0.61582</cdr:y>
    </cdr:from>
    <cdr:to>
      <cdr:x>0.43541</cdr:x>
      <cdr:y>0.66436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1564386" y="2275902"/>
          <a:ext cx="647497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0.36934</cdr:x>
      <cdr:y>0.26794</cdr:y>
    </cdr:from>
    <cdr:to>
      <cdr:x>0.47263</cdr:x>
      <cdr:y>0.32636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1876247" y="990218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7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0.39633</cdr:x>
      <cdr:y>0.37097</cdr:y>
    </cdr:from>
    <cdr:to>
      <cdr:x>0.57798</cdr:x>
      <cdr:y>0.42812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13339" y="1370982"/>
          <a:ext cx="922782" cy="2112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0.38649</cdr:x>
      <cdr:y>0.78319</cdr:y>
    </cdr:from>
    <cdr:to>
      <cdr:x>0.53644</cdr:x>
      <cdr:y>0.83838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963369" y="289443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0.46212</cdr:x>
      <cdr:y>0.6015</cdr:y>
    </cdr:from>
    <cdr:to>
      <cdr:x>0.58958</cdr:x>
      <cdr:y>0.65004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47552" y="2222970"/>
          <a:ext cx="647497" cy="17938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0.40476</cdr:x>
      <cdr:y>0.20494</cdr:y>
    </cdr:from>
    <cdr:to>
      <cdr:x>0.50805</cdr:x>
      <cdr:y>0.26336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056164" y="757384"/>
          <a:ext cx="524713" cy="21590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  <cdr:relSizeAnchor xmlns:cdr="http://schemas.openxmlformats.org/drawingml/2006/chartDrawing">
    <cdr:from>
      <cdr:x>0.69958</cdr:x>
      <cdr:y>0.12543</cdr:y>
    </cdr:from>
    <cdr:to>
      <cdr:x>0.93878</cdr:x>
      <cdr:y>0.18246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>
          <a:off x="3553883" y="463550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36000" rIns="0" bIns="3600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0.59167</cdr:x>
      <cdr:y>0.11538</cdr:y>
    </cdr:from>
    <cdr:to>
      <cdr:x>0.94823</cdr:x>
      <cdr:y>0.86037</cdr:y>
    </cdr:to>
    <cdr:sp macro="" textlink="">
      <cdr:nvSpPr>
        <cdr:cNvPr id="6" name="正方形/長方形 5"/>
        <cdr:cNvSpPr/>
      </cdr:nvSpPr>
      <cdr:spPr>
        <a:xfrm xmlns:a="http://schemas.openxmlformats.org/drawingml/2006/main">
          <a:off x="3005667" y="426410"/>
          <a:ext cx="1811341" cy="2753259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square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0.69965</cdr:x>
      <cdr:y>0.11192</cdr:y>
    </cdr:from>
    <cdr:to>
      <cdr:x>0.93885</cdr:x>
      <cdr:y>0.16896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54222" y="413641"/>
          <a:ext cx="1215136" cy="2107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 b="1"/>
            <a:t>社人研による推計値</a:t>
          </a:r>
        </a:p>
      </cdr:txBody>
    </cdr:sp>
  </cdr:relSizeAnchor>
  <cdr:relSizeAnchor xmlns:cdr="http://schemas.openxmlformats.org/drawingml/2006/chartDrawing">
    <cdr:from>
      <cdr:x>0.338</cdr:x>
      <cdr:y>0.44256</cdr:y>
    </cdr:from>
    <cdr:to>
      <cdr:x>0.51965</cdr:x>
      <cdr:y>0.49972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17040" y="1635551"/>
          <a:ext cx="922782" cy="2112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生産年齢人口</a:t>
          </a:r>
        </a:p>
      </cdr:txBody>
    </cdr:sp>
  </cdr:relSizeAnchor>
  <cdr:relSizeAnchor xmlns:cdr="http://schemas.openxmlformats.org/drawingml/2006/chartDrawing">
    <cdr:from>
      <cdr:x>0.17817</cdr:x>
      <cdr:y>0.64573</cdr:y>
    </cdr:from>
    <cdr:to>
      <cdr:x>0.32812</cdr:x>
      <cdr:y>0.70092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905104" y="2386440"/>
          <a:ext cx="761746" cy="20396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年少人口</a:t>
          </a:r>
        </a:p>
      </cdr:txBody>
    </cdr:sp>
  </cdr:relSizeAnchor>
  <cdr:relSizeAnchor xmlns:cdr="http://schemas.openxmlformats.org/drawingml/2006/chartDrawing">
    <cdr:from>
      <cdr:x>0.45587</cdr:x>
      <cdr:y>0.61585</cdr:y>
    </cdr:from>
    <cdr:to>
      <cdr:x>0.59376</cdr:x>
      <cdr:y>0.67182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2315820" y="2275997"/>
          <a:ext cx="700481" cy="206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lIns="36000" tIns="36000" rIns="36000" bIns="3600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老年人口</a:t>
          </a:r>
        </a:p>
      </cdr:txBody>
    </cdr:sp>
  </cdr:relSizeAnchor>
  <cdr:relSizeAnchor xmlns:cdr="http://schemas.openxmlformats.org/drawingml/2006/chartDrawing">
    <cdr:from>
      <cdr:x>0.43601</cdr:x>
      <cdr:y>0.24789</cdr:y>
    </cdr:from>
    <cdr:to>
      <cdr:x>0.5393</cdr:x>
      <cdr:y>0.30631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2214931" y="916131"/>
          <a:ext cx="524713" cy="2159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lIns="36000" tIns="36000" rIns="36000" bIns="36000" rtlCol="0" anchor="ctr"/>
        <a:lstStyle xmlns:a="http://schemas.openxmlformats.org/drawingml/2006/main"/>
        <a:p xmlns:a="http://schemas.openxmlformats.org/drawingml/2006/main">
          <a:r>
            <a:rPr lang="ja-JP" altLang="en-US" sz="1100"/>
            <a:t>総人口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17</xdr:row>
      <xdr:rowOff>0</xdr:rowOff>
    </xdr:from>
    <xdr:to>
      <xdr:col>8</xdr:col>
      <xdr:colOff>169333</xdr:colOff>
      <xdr:row>41</xdr:row>
      <xdr:rowOff>139700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5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32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3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34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36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3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showGridLines="0" zoomScale="90" zoomScaleNormal="90" workbookViewId="0">
      <selection activeCell="J26" sqref="J26"/>
    </sheetView>
  </sheetViews>
  <sheetFormatPr defaultRowHeight="12" x14ac:dyDescent="0.15"/>
  <cols>
    <col min="2" max="2" width="6.140625" bestFit="1" customWidth="1"/>
    <col min="3" max="3" width="12.28515625" customWidth="1"/>
    <col min="4" max="4" width="5.42578125" bestFit="1" customWidth="1"/>
    <col min="5" max="14" width="8.5703125" customWidth="1"/>
    <col min="15" max="15" width="2" customWidth="1"/>
    <col min="16" max="16" width="13.7109375" customWidth="1"/>
    <col min="17" max="17" width="3.85546875" bestFit="1" customWidth="1"/>
  </cols>
  <sheetData>
    <row r="1" spans="1:17" x14ac:dyDescent="0.15">
      <c r="A1" s="27" t="s">
        <v>108</v>
      </c>
      <c r="B1" s="27"/>
    </row>
    <row r="2" spans="1:17" x14ac:dyDescent="0.15">
      <c r="A2" s="28" t="s">
        <v>109</v>
      </c>
      <c r="B2" s="28" t="s">
        <v>112</v>
      </c>
      <c r="C2" s="29" t="s">
        <v>110</v>
      </c>
      <c r="D2" s="29" t="s">
        <v>78</v>
      </c>
      <c r="E2" s="11">
        <v>1</v>
      </c>
      <c r="F2" s="11">
        <v>2</v>
      </c>
      <c r="G2" s="11">
        <v>3</v>
      </c>
      <c r="H2" s="11">
        <v>4</v>
      </c>
      <c r="I2" s="11">
        <v>5</v>
      </c>
      <c r="J2" s="11">
        <v>6</v>
      </c>
      <c r="K2" s="11">
        <v>7</v>
      </c>
      <c r="L2" s="11">
        <v>8</v>
      </c>
      <c r="M2" s="11">
        <v>9</v>
      </c>
      <c r="N2" s="11">
        <v>10</v>
      </c>
      <c r="P2" s="30" t="s">
        <v>102</v>
      </c>
      <c r="Q2" s="30">
        <f>29-Q3</f>
        <v>16</v>
      </c>
    </row>
    <row r="3" spans="1:17" x14ac:dyDescent="0.15">
      <c r="A3" s="30" t="s">
        <v>4</v>
      </c>
      <c r="B3" s="30">
        <v>202</v>
      </c>
      <c r="C3" s="31" t="s">
        <v>83</v>
      </c>
      <c r="D3" s="32"/>
      <c r="E3" s="33" t="s">
        <v>4</v>
      </c>
      <c r="F3" s="33" t="s">
        <v>24</v>
      </c>
      <c r="G3" s="33"/>
      <c r="H3" s="33"/>
      <c r="I3" s="33"/>
      <c r="J3" s="33"/>
      <c r="K3" s="33"/>
      <c r="L3" s="33"/>
      <c r="M3" s="33"/>
      <c r="N3" s="33"/>
      <c r="P3" s="30" t="s">
        <v>103</v>
      </c>
      <c r="Q3" s="30">
        <f>COUNTIF($D$3:$D$35,1)</f>
        <v>13</v>
      </c>
    </row>
    <row r="4" spans="1:17" x14ac:dyDescent="0.15">
      <c r="A4" s="30" t="s">
        <v>7</v>
      </c>
      <c r="B4" s="30">
        <v>205</v>
      </c>
      <c r="C4" s="31" t="s">
        <v>83</v>
      </c>
      <c r="D4" s="32"/>
      <c r="E4" s="33" t="s">
        <v>7</v>
      </c>
      <c r="F4" s="33" t="s">
        <v>16</v>
      </c>
      <c r="G4" s="33" t="s">
        <v>17</v>
      </c>
      <c r="H4" s="33"/>
      <c r="I4" s="33"/>
      <c r="J4" s="33"/>
      <c r="K4" s="33"/>
      <c r="L4" s="33"/>
      <c r="M4" s="33"/>
      <c r="N4" s="33"/>
      <c r="P4" s="30"/>
      <c r="Q4" s="30"/>
    </row>
    <row r="5" spans="1:17" x14ac:dyDescent="0.15">
      <c r="A5" s="30" t="s">
        <v>9</v>
      </c>
      <c r="B5" s="30">
        <v>207</v>
      </c>
      <c r="C5" s="31" t="s">
        <v>83</v>
      </c>
      <c r="D5" s="32"/>
      <c r="E5" s="33"/>
      <c r="F5" s="33"/>
      <c r="G5" s="33"/>
      <c r="H5" s="33"/>
      <c r="I5" s="33"/>
      <c r="J5" s="33"/>
      <c r="K5" s="33"/>
      <c r="L5" s="33"/>
      <c r="M5" s="33"/>
      <c r="N5" s="33"/>
      <c r="P5" s="105" t="s">
        <v>104</v>
      </c>
      <c r="Q5" s="30">
        <f>COUNTIF($C$3:$C$35,P5)</f>
        <v>10</v>
      </c>
    </row>
    <row r="6" spans="1:17" x14ac:dyDescent="0.15">
      <c r="A6" s="30" t="s">
        <v>12</v>
      </c>
      <c r="B6" s="30">
        <v>210</v>
      </c>
      <c r="C6" s="31" t="s">
        <v>83</v>
      </c>
      <c r="D6" s="32"/>
      <c r="E6" s="33" t="s">
        <v>12</v>
      </c>
      <c r="F6" s="33" t="s">
        <v>27</v>
      </c>
      <c r="G6" s="33"/>
      <c r="H6" s="33"/>
      <c r="I6" s="33"/>
      <c r="J6" s="33"/>
      <c r="K6" s="33"/>
      <c r="L6" s="33"/>
      <c r="M6" s="33"/>
      <c r="N6" s="33"/>
      <c r="P6" s="105" t="s">
        <v>161</v>
      </c>
      <c r="Q6" s="30">
        <f>COUNTIF($C$3:$C$35,P6)</f>
        <v>5</v>
      </c>
    </row>
    <row r="7" spans="1:17" x14ac:dyDescent="0.15">
      <c r="A7" s="30" t="s">
        <v>72</v>
      </c>
      <c r="B7" s="30">
        <v>214</v>
      </c>
      <c r="C7" s="31" t="s">
        <v>83</v>
      </c>
      <c r="D7" s="32"/>
      <c r="E7" s="33" t="s">
        <v>18</v>
      </c>
      <c r="F7" s="33" t="s">
        <v>19</v>
      </c>
      <c r="G7" s="33" t="s">
        <v>20</v>
      </c>
      <c r="H7" s="33" t="s">
        <v>22</v>
      </c>
      <c r="I7" s="33"/>
      <c r="J7" s="33"/>
      <c r="K7" s="33"/>
      <c r="L7" s="33"/>
      <c r="M7" s="33"/>
      <c r="N7" s="33"/>
      <c r="P7" s="105" t="s">
        <v>163</v>
      </c>
      <c r="Q7" s="30">
        <f>COUNTIF($C$3:$C$35,P7)</f>
        <v>7</v>
      </c>
    </row>
    <row r="8" spans="1:17" x14ac:dyDescent="0.15">
      <c r="A8" s="30" t="s">
        <v>70</v>
      </c>
      <c r="B8" s="30">
        <v>303</v>
      </c>
      <c r="C8" s="31" t="s">
        <v>83</v>
      </c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P8" s="105" t="s">
        <v>105</v>
      </c>
      <c r="Q8" s="30">
        <f>COUNTIF($C$3:$C$35,P8)</f>
        <v>2</v>
      </c>
    </row>
    <row r="9" spans="1:17" x14ac:dyDescent="0.15">
      <c r="A9" s="30" t="s">
        <v>21</v>
      </c>
      <c r="B9" s="30">
        <v>324</v>
      </c>
      <c r="C9" s="31" t="s">
        <v>83</v>
      </c>
      <c r="D9" s="32"/>
      <c r="E9" s="33"/>
      <c r="F9" s="33"/>
      <c r="G9" s="33"/>
      <c r="H9" s="33"/>
      <c r="I9" s="33"/>
      <c r="J9" s="33"/>
      <c r="K9" s="33"/>
      <c r="L9" s="33"/>
      <c r="M9" s="33"/>
      <c r="N9" s="33"/>
      <c r="P9" s="105" t="s">
        <v>106</v>
      </c>
      <c r="Q9" s="30">
        <f>COUNTIF($C$3:$C$35,P9)</f>
        <v>5</v>
      </c>
    </row>
    <row r="10" spans="1:17" x14ac:dyDescent="0.15">
      <c r="A10" s="30" t="s">
        <v>23</v>
      </c>
      <c r="B10" s="30">
        <v>341</v>
      </c>
      <c r="C10" s="31" t="s">
        <v>83</v>
      </c>
      <c r="D10" s="32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7" x14ac:dyDescent="0.15">
      <c r="A11" s="30" t="s">
        <v>25</v>
      </c>
      <c r="B11" s="30">
        <v>343</v>
      </c>
      <c r="C11" s="31" t="s">
        <v>83</v>
      </c>
      <c r="D11" s="32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7" x14ac:dyDescent="0.15">
      <c r="A12" s="30" t="s">
        <v>26</v>
      </c>
      <c r="B12" s="30">
        <v>344</v>
      </c>
      <c r="C12" s="31" t="s">
        <v>83</v>
      </c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7" x14ac:dyDescent="0.15">
      <c r="A13" s="30"/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7" x14ac:dyDescent="0.15">
      <c r="A14" s="30" t="s">
        <v>3</v>
      </c>
      <c r="B14" s="30">
        <v>201</v>
      </c>
      <c r="C14" s="31" t="s">
        <v>160</v>
      </c>
      <c r="D14" s="32"/>
      <c r="E14" s="33" t="s">
        <v>3</v>
      </c>
      <c r="F14" s="33" t="s">
        <v>15</v>
      </c>
      <c r="G14" s="33" t="s">
        <v>28</v>
      </c>
      <c r="H14" s="33" t="s">
        <v>29</v>
      </c>
      <c r="I14" s="33" t="s">
        <v>30</v>
      </c>
      <c r="J14" s="33" t="s">
        <v>31</v>
      </c>
      <c r="K14" s="33" t="s">
        <v>32</v>
      </c>
      <c r="L14" s="33" t="s">
        <v>33</v>
      </c>
      <c r="M14" s="33" t="s">
        <v>34</v>
      </c>
      <c r="N14" s="33" t="s">
        <v>36</v>
      </c>
    </row>
    <row r="15" spans="1:17" x14ac:dyDescent="0.15">
      <c r="A15" s="30" t="s">
        <v>6</v>
      </c>
      <c r="B15" s="30">
        <v>204</v>
      </c>
      <c r="C15" s="31" t="s">
        <v>160</v>
      </c>
      <c r="D15" s="32"/>
      <c r="E15" s="33" t="s">
        <v>6</v>
      </c>
      <c r="F15" s="33" t="s">
        <v>35</v>
      </c>
      <c r="G15" s="33" t="s">
        <v>71</v>
      </c>
      <c r="H15" s="33" t="s">
        <v>37</v>
      </c>
      <c r="I15" s="33" t="s">
        <v>38</v>
      </c>
      <c r="J15" s="33"/>
      <c r="K15" s="33"/>
      <c r="L15" s="33"/>
      <c r="M15" s="33"/>
      <c r="N15" s="33"/>
    </row>
    <row r="16" spans="1:17" x14ac:dyDescent="0.15">
      <c r="A16" s="30" t="s">
        <v>39</v>
      </c>
      <c r="B16" s="30">
        <v>441</v>
      </c>
      <c r="C16" s="31" t="s">
        <v>160</v>
      </c>
      <c r="D16" s="32"/>
      <c r="E16" s="33" t="s">
        <v>39</v>
      </c>
      <c r="F16" s="33" t="s">
        <v>42</v>
      </c>
      <c r="G16" s="33"/>
      <c r="H16" s="33"/>
      <c r="I16" s="33"/>
      <c r="J16" s="33"/>
      <c r="K16" s="33"/>
      <c r="L16" s="33"/>
      <c r="M16" s="33"/>
      <c r="N16" s="33"/>
    </row>
    <row r="17" spans="1:14" x14ac:dyDescent="0.15">
      <c r="A17" s="30" t="s">
        <v>40</v>
      </c>
      <c r="B17" s="30">
        <v>442</v>
      </c>
      <c r="C17" s="31" t="s">
        <v>160</v>
      </c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</row>
    <row r="18" spans="1:14" x14ac:dyDescent="0.15">
      <c r="A18" s="30" t="s">
        <v>41</v>
      </c>
      <c r="B18" s="30">
        <v>443</v>
      </c>
      <c r="C18" s="31" t="s">
        <v>160</v>
      </c>
      <c r="D18" s="32">
        <v>1</v>
      </c>
      <c r="E18" s="33" t="s">
        <v>41</v>
      </c>
      <c r="F18" s="33" t="s">
        <v>43</v>
      </c>
      <c r="G18" s="33"/>
      <c r="H18" s="33"/>
      <c r="I18" s="33"/>
      <c r="J18" s="33"/>
      <c r="K18" s="33"/>
      <c r="L18" s="33"/>
      <c r="M18" s="33"/>
      <c r="N18" s="33"/>
    </row>
    <row r="19" spans="1:14" x14ac:dyDescent="0.15">
      <c r="A19" s="30"/>
      <c r="B19" s="30"/>
      <c r="C19" s="31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</row>
    <row r="20" spans="1:14" x14ac:dyDescent="0.15">
      <c r="A20" s="30" t="s">
        <v>5</v>
      </c>
      <c r="B20" s="30">
        <v>203</v>
      </c>
      <c r="C20" s="31" t="s">
        <v>162</v>
      </c>
      <c r="D20" s="32">
        <v>1</v>
      </c>
      <c r="E20" s="33" t="s">
        <v>5</v>
      </c>
      <c r="F20" s="33" t="s">
        <v>45</v>
      </c>
      <c r="G20" s="33" t="s">
        <v>46</v>
      </c>
      <c r="H20" s="33" t="s">
        <v>51</v>
      </c>
      <c r="I20" s="33"/>
      <c r="J20" s="33"/>
      <c r="K20" s="33"/>
      <c r="L20" s="33"/>
      <c r="M20" s="33"/>
      <c r="N20" s="33"/>
    </row>
    <row r="21" spans="1:14" x14ac:dyDescent="0.15">
      <c r="A21" s="30" t="s">
        <v>13</v>
      </c>
      <c r="B21" s="30">
        <v>211</v>
      </c>
      <c r="C21" s="31" t="s">
        <v>162</v>
      </c>
      <c r="D21" s="32">
        <v>1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</row>
    <row r="22" spans="1:14" x14ac:dyDescent="0.15">
      <c r="A22" s="30" t="s">
        <v>73</v>
      </c>
      <c r="B22" s="30">
        <v>215</v>
      </c>
      <c r="C22" s="31" t="s">
        <v>162</v>
      </c>
      <c r="D22" s="32">
        <v>1</v>
      </c>
      <c r="E22" s="33" t="s">
        <v>59</v>
      </c>
      <c r="F22" s="33" t="s">
        <v>60</v>
      </c>
      <c r="G22" s="33" t="s">
        <v>61</v>
      </c>
      <c r="H22" s="33" t="s">
        <v>62</v>
      </c>
      <c r="I22" s="33" t="s">
        <v>63</v>
      </c>
      <c r="J22" s="33"/>
      <c r="K22" s="33"/>
      <c r="L22" s="33"/>
      <c r="M22" s="33"/>
      <c r="N22" s="33"/>
    </row>
    <row r="23" spans="1:14" x14ac:dyDescent="0.15">
      <c r="A23" s="30" t="s">
        <v>44</v>
      </c>
      <c r="B23" s="30">
        <v>461</v>
      </c>
      <c r="C23" s="31" t="s">
        <v>162</v>
      </c>
      <c r="D23" s="32">
        <v>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</row>
    <row r="24" spans="1:14" x14ac:dyDescent="0.15">
      <c r="A24" s="30" t="s">
        <v>53</v>
      </c>
      <c r="B24" s="30">
        <v>470</v>
      </c>
      <c r="C24" s="31" t="s">
        <v>162</v>
      </c>
      <c r="D24" s="32">
        <v>1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</row>
    <row r="25" spans="1:14" x14ac:dyDescent="0.15">
      <c r="A25" s="30" t="s">
        <v>76</v>
      </c>
      <c r="B25" s="30">
        <v>472</v>
      </c>
      <c r="C25" s="31" t="s">
        <v>162</v>
      </c>
      <c r="D25" s="32">
        <v>1</v>
      </c>
      <c r="E25" s="33" t="s">
        <v>47</v>
      </c>
      <c r="F25" s="33" t="s">
        <v>48</v>
      </c>
      <c r="G25" s="33"/>
      <c r="H25" s="33"/>
      <c r="I25" s="33"/>
      <c r="J25" s="33"/>
      <c r="K25" s="33"/>
      <c r="L25" s="33"/>
      <c r="M25" s="33"/>
      <c r="N25" s="33"/>
    </row>
    <row r="26" spans="1:14" x14ac:dyDescent="0.15">
      <c r="A26" s="30" t="s">
        <v>75</v>
      </c>
      <c r="B26" s="30">
        <v>471</v>
      </c>
      <c r="C26" s="31" t="s">
        <v>162</v>
      </c>
      <c r="D26" s="32">
        <v>1</v>
      </c>
      <c r="E26" s="33" t="s">
        <v>49</v>
      </c>
      <c r="F26" s="33" t="s">
        <v>50</v>
      </c>
      <c r="G26" s="33" t="s">
        <v>52</v>
      </c>
      <c r="H26" s="33"/>
      <c r="I26" s="33"/>
      <c r="J26" s="33"/>
      <c r="K26" s="33"/>
      <c r="L26" s="33"/>
      <c r="M26" s="33"/>
      <c r="N26" s="33"/>
    </row>
    <row r="27" spans="1:14" x14ac:dyDescent="0.15">
      <c r="A27" s="30"/>
      <c r="B27" s="30"/>
      <c r="C27" s="31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8" spans="1:14" x14ac:dyDescent="0.15">
      <c r="A28" s="30" t="s">
        <v>74</v>
      </c>
      <c r="B28" s="30">
        <v>216</v>
      </c>
      <c r="C28" s="31" t="s">
        <v>86</v>
      </c>
      <c r="D28" s="32"/>
      <c r="E28" s="33" t="s">
        <v>8</v>
      </c>
      <c r="F28" s="33" t="s">
        <v>54</v>
      </c>
      <c r="G28" s="33" t="s">
        <v>111</v>
      </c>
      <c r="H28" s="33" t="s">
        <v>56</v>
      </c>
      <c r="I28" s="33" t="s">
        <v>57</v>
      </c>
      <c r="J28" s="33" t="s">
        <v>58</v>
      </c>
      <c r="K28" s="33"/>
      <c r="L28" s="33"/>
      <c r="M28" s="33"/>
      <c r="N28" s="33"/>
    </row>
    <row r="29" spans="1:14" x14ac:dyDescent="0.15">
      <c r="A29" s="30" t="s">
        <v>10</v>
      </c>
      <c r="B29" s="30">
        <v>208</v>
      </c>
      <c r="C29" s="31" t="s">
        <v>86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 x14ac:dyDescent="0.15">
      <c r="A30" s="30"/>
      <c r="B30" s="30"/>
      <c r="C30" s="31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1" spans="1:14" x14ac:dyDescent="0.15">
      <c r="A31" s="30" t="s">
        <v>11</v>
      </c>
      <c r="B31" s="30">
        <v>209</v>
      </c>
      <c r="C31" s="31" t="s">
        <v>88</v>
      </c>
      <c r="D31" s="32">
        <v>1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</row>
    <row r="32" spans="1:14" x14ac:dyDescent="0.15">
      <c r="A32" s="30" t="s">
        <v>14</v>
      </c>
      <c r="B32" s="30">
        <v>212</v>
      </c>
      <c r="C32" s="31" t="s">
        <v>88</v>
      </c>
      <c r="D32" s="32">
        <v>1</v>
      </c>
      <c r="E32" s="33" t="s">
        <v>14</v>
      </c>
      <c r="F32" s="33" t="s">
        <v>68</v>
      </c>
      <c r="G32" s="33"/>
      <c r="H32" s="33"/>
      <c r="I32" s="33"/>
      <c r="J32" s="33"/>
      <c r="K32" s="33"/>
      <c r="L32" s="33"/>
      <c r="M32" s="33"/>
      <c r="N32" s="33"/>
    </row>
    <row r="33" spans="1:14" x14ac:dyDescent="0.15">
      <c r="A33" s="30" t="s">
        <v>77</v>
      </c>
      <c r="B33" s="30">
        <v>543</v>
      </c>
      <c r="C33" s="31" t="s">
        <v>88</v>
      </c>
      <c r="D33" s="32">
        <v>1</v>
      </c>
      <c r="E33" s="33" t="s">
        <v>64</v>
      </c>
      <c r="F33" s="33" t="s">
        <v>65</v>
      </c>
      <c r="G33" s="33"/>
      <c r="H33" s="33"/>
      <c r="I33" s="33"/>
      <c r="J33" s="33"/>
      <c r="K33" s="33"/>
      <c r="L33" s="33"/>
      <c r="M33" s="33"/>
      <c r="N33" s="33"/>
    </row>
    <row r="34" spans="1:14" x14ac:dyDescent="0.15">
      <c r="A34" s="30" t="s">
        <v>66</v>
      </c>
      <c r="B34" s="30">
        <v>561</v>
      </c>
      <c r="C34" s="31" t="s">
        <v>88</v>
      </c>
      <c r="D34" s="32">
        <v>1</v>
      </c>
      <c r="E34" s="33"/>
      <c r="F34" s="33"/>
      <c r="G34" s="33"/>
      <c r="H34" s="33"/>
      <c r="I34" s="33"/>
      <c r="J34" s="33"/>
      <c r="K34" s="33"/>
      <c r="L34" s="33"/>
      <c r="M34" s="33"/>
      <c r="N34" s="33"/>
    </row>
    <row r="35" spans="1:14" x14ac:dyDescent="0.15">
      <c r="A35" s="30" t="s">
        <v>67</v>
      </c>
      <c r="B35" s="30">
        <v>562</v>
      </c>
      <c r="C35" s="31" t="s">
        <v>88</v>
      </c>
      <c r="D35" s="32">
        <v>1</v>
      </c>
      <c r="E35" s="33" t="s">
        <v>67</v>
      </c>
      <c r="F35" s="33" t="s">
        <v>69</v>
      </c>
      <c r="G35" s="33"/>
      <c r="H35" s="33"/>
      <c r="I35" s="33"/>
      <c r="J35" s="33"/>
      <c r="K35" s="33"/>
      <c r="L35" s="33"/>
      <c r="M35" s="33"/>
      <c r="N35" s="33"/>
    </row>
  </sheetData>
  <phoneticPr fontId="2"/>
  <pageMargins left="0.75" right="0.75" top="1" bottom="1" header="0.51200000000000001" footer="0.5120000000000000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4" sqref="N24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119" t="str">
        <f ca="1">MID(CELL("filename",$K$1),FIND("]",CELL("filename",$K$1))+1,31)</f>
        <v>東紀州地域</v>
      </c>
      <c r="E1" s="37"/>
      <c r="F1" s="80" t="str">
        <f ca="1">"年齢（３区分）別人口の推移　＜"&amp;D1&amp;"＞"</f>
        <v>年齢（３区分）別人口の推移　＜東紀州地域＞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81" t="s">
        <v>114</v>
      </c>
      <c r="C3" s="81" t="s">
        <v>115</v>
      </c>
      <c r="D3" s="81" t="s">
        <v>0</v>
      </c>
      <c r="E3" s="81" t="s">
        <v>116</v>
      </c>
      <c r="F3" s="81" t="s">
        <v>115</v>
      </c>
      <c r="G3" s="81" t="s">
        <v>0</v>
      </c>
      <c r="H3" s="81" t="s">
        <v>116</v>
      </c>
    </row>
    <row r="4" spans="1:9" x14ac:dyDescent="0.15">
      <c r="A4" s="61">
        <v>1980</v>
      </c>
      <c r="B4" s="73">
        <f ca="1">VLOOKUP($D$1,国調!$D$5:$AF$40,2,FALSE)</f>
        <v>109057</v>
      </c>
      <c r="C4" s="73">
        <f ca="1">VLOOKUP($D$1,国調!$D$5:$AF$40,9,FALSE)</f>
        <v>23811</v>
      </c>
      <c r="D4" s="73">
        <f ca="1">VLOOKUP($D$1,国調!$D$5:$AF$40,16,FALSE)</f>
        <v>69801</v>
      </c>
      <c r="E4" s="73">
        <f ca="1">VLOOKUP($D$1,国調!$D$5:$AF$40,23,FALSE)</f>
        <v>15445</v>
      </c>
      <c r="F4" s="43">
        <f ca="1">C4/SUM($C4:$E4)*100</f>
        <v>21.833536590957024</v>
      </c>
      <c r="G4" s="43">
        <f t="shared" ref="G4:H16" ca="1" si="0">D4/SUM($C4:$E4)*100</f>
        <v>64.004144621619886</v>
      </c>
      <c r="H4" s="43">
        <f t="shared" ca="1" si="0"/>
        <v>14.162318787423089</v>
      </c>
      <c r="I4" s="39"/>
    </row>
    <row r="5" spans="1:9" x14ac:dyDescent="0.15">
      <c r="A5" s="61">
        <v>1985</v>
      </c>
      <c r="B5" s="73">
        <f ca="1">VLOOKUP($D$1,国調!$D$5:$AF$40,3,FALSE)</f>
        <v>105428</v>
      </c>
      <c r="C5" s="73">
        <f ca="1">VLOOKUP($D$1,国調!$D$5:$AF$40,10,FALSE)</f>
        <v>20785</v>
      </c>
      <c r="D5" s="73">
        <f ca="1">VLOOKUP($D$1,国調!$D$5:$AF$40,17,FALSE)</f>
        <v>67286</v>
      </c>
      <c r="E5" s="73">
        <f ca="1">VLOOKUP($D$1,国調!$D$5:$AF$40,24,FALSE)</f>
        <v>17357</v>
      </c>
      <c r="F5" s="43">
        <f t="shared" ref="F5:F16" ca="1" si="1">C5/SUM($C5:$E5)*100</f>
        <v>19.714876503395683</v>
      </c>
      <c r="G5" s="43">
        <f t="shared" ca="1" si="0"/>
        <v>63.82175513146413</v>
      </c>
      <c r="H5" s="43">
        <f t="shared" ref="H5:H16" ca="1" si="2">E5/SUM($C5:$E5)*100</f>
        <v>16.463368365140191</v>
      </c>
      <c r="I5" s="39"/>
    </row>
    <row r="6" spans="1:9" x14ac:dyDescent="0.15">
      <c r="A6" s="61">
        <v>1990</v>
      </c>
      <c r="B6" s="73">
        <f ca="1">VLOOKUP($D$1,国調!$D$5:$AF$40,4,FALSE)</f>
        <v>99372</v>
      </c>
      <c r="C6" s="73">
        <f ca="1">VLOOKUP($D$1,国調!$D$5:$AF$40,11,FALSE)</f>
        <v>17030</v>
      </c>
      <c r="D6" s="73">
        <f ca="1">VLOOKUP($D$1,国調!$D$5:$AF$40,18,FALSE)</f>
        <v>62844</v>
      </c>
      <c r="E6" s="73">
        <f ca="1">VLOOKUP($D$1,国調!$D$5:$AF$40,25,FALSE)</f>
        <v>19486</v>
      </c>
      <c r="F6" s="43">
        <f t="shared" ca="1" si="1"/>
        <v>17.139694041867955</v>
      </c>
      <c r="G6" s="43">
        <f t="shared" ca="1" si="0"/>
        <v>63.248792270531403</v>
      </c>
      <c r="H6" s="43">
        <f t="shared" ca="1" si="2"/>
        <v>19.611513687600642</v>
      </c>
      <c r="I6" s="39"/>
    </row>
    <row r="7" spans="1:9" x14ac:dyDescent="0.15">
      <c r="A7" s="61">
        <v>1995</v>
      </c>
      <c r="B7" s="73">
        <f ca="1">VLOOKUP($D$1,国調!$D$5:$AF$40,5,FALSE)</f>
        <v>94638</v>
      </c>
      <c r="C7" s="73">
        <f ca="1">VLOOKUP($D$1,国調!$D$5:$AF$40,12,FALSE)</f>
        <v>14216</v>
      </c>
      <c r="D7" s="73">
        <f ca="1">VLOOKUP($D$1,国調!$D$5:$AF$40,19,FALSE)</f>
        <v>57774</v>
      </c>
      <c r="E7" s="73">
        <f ca="1">VLOOKUP($D$1,国調!$D$5:$AF$40,26,FALSE)</f>
        <v>22637</v>
      </c>
      <c r="F7" s="43">
        <f t="shared" ca="1" si="1"/>
        <v>15.023196339311189</v>
      </c>
      <c r="G7" s="43">
        <f t="shared" ca="1" si="0"/>
        <v>61.054455916387496</v>
      </c>
      <c r="H7" s="43">
        <f t="shared" ca="1" si="2"/>
        <v>23.922347744301309</v>
      </c>
      <c r="I7" s="39"/>
    </row>
    <row r="8" spans="1:9" x14ac:dyDescent="0.15">
      <c r="A8" s="61">
        <v>2000</v>
      </c>
      <c r="B8" s="73">
        <f ca="1">VLOOKUP($D$1,国調!$D$5:$AF$40,6,FALSE)</f>
        <v>90539</v>
      </c>
      <c r="C8" s="73">
        <f ca="1">VLOOKUP($D$1,国調!$D$5:$AF$40,13,FALSE)</f>
        <v>12391</v>
      </c>
      <c r="D8" s="73">
        <f ca="1">VLOOKUP($D$1,国調!$D$5:$AF$40,20,FALSE)</f>
        <v>52967</v>
      </c>
      <c r="E8" s="73">
        <f ca="1">VLOOKUP($D$1,国調!$D$5:$AF$40,27,FALSE)</f>
        <v>25140</v>
      </c>
      <c r="F8" s="43">
        <f t="shared" ca="1" si="1"/>
        <v>13.692015293155649</v>
      </c>
      <c r="G8" s="43">
        <f t="shared" ca="1" si="0"/>
        <v>58.528365267740725</v>
      </c>
      <c r="H8" s="43">
        <f t="shared" ca="1" si="2"/>
        <v>27.779619439103627</v>
      </c>
      <c r="I8" s="39"/>
    </row>
    <row r="9" spans="1:9" x14ac:dyDescent="0.15">
      <c r="A9" s="61">
        <v>2005</v>
      </c>
      <c r="B9" s="73">
        <f ca="1">VLOOKUP($D$1,国調!$D$5:$AF$40,7,FALSE)</f>
        <v>85847</v>
      </c>
      <c r="C9" s="73">
        <f ca="1">VLOOKUP($D$1,国調!$D$5:$AF$40,14,FALSE)</f>
        <v>10646</v>
      </c>
      <c r="D9" s="73">
        <f ca="1">VLOOKUP($D$1,国調!$D$5:$AF$40,21,FALSE)</f>
        <v>48386</v>
      </c>
      <c r="E9" s="73">
        <f ca="1">VLOOKUP($D$1,国調!$D$5:$AF$40,28,FALSE)</f>
        <v>26809</v>
      </c>
      <c r="F9" s="43">
        <f t="shared" ca="1" si="1"/>
        <v>12.401999044745518</v>
      </c>
      <c r="G9" s="43">
        <f t="shared" ca="1" si="0"/>
        <v>56.367004112254051</v>
      </c>
      <c r="H9" s="43">
        <f t="shared" ca="1" si="2"/>
        <v>31.23099684300043</v>
      </c>
      <c r="I9" s="39"/>
    </row>
    <row r="10" spans="1:9" ht="12.75" thickBot="1" x14ac:dyDescent="0.2">
      <c r="A10" s="62">
        <v>2010</v>
      </c>
      <c r="B10" s="74">
        <f ca="1">VLOOKUP($D$1,国調!$D$5:$AF$40,8,FALSE)</f>
        <v>79578</v>
      </c>
      <c r="C10" s="74">
        <f ca="1">VLOOKUP($D$1,国調!$D$5:$AF$40,15,FALSE)</f>
        <v>9109</v>
      </c>
      <c r="D10" s="74">
        <f ca="1">VLOOKUP($D$1,国調!$D$5:$AF$40,22,FALSE)</f>
        <v>42556</v>
      </c>
      <c r="E10" s="74">
        <f ca="1">VLOOKUP($D$1,国調!$D$5:$AF$40,29,FALSE)</f>
        <v>27763</v>
      </c>
      <c r="F10" s="44">
        <f t="shared" ca="1" si="1"/>
        <v>11.468247973006999</v>
      </c>
      <c r="G10" s="44">
        <f t="shared" ca="1" si="0"/>
        <v>53.578083295563275</v>
      </c>
      <c r="H10" s="44">
        <f t="shared" ca="1" si="2"/>
        <v>34.953668731429723</v>
      </c>
      <c r="I10" s="39"/>
    </row>
    <row r="11" spans="1:9" ht="12.75" thickTop="1" x14ac:dyDescent="0.15">
      <c r="A11" s="63">
        <v>2015</v>
      </c>
      <c r="B11" s="75">
        <f t="shared" ref="B11:B16" ca="1" si="3">SUM(C11:E11)</f>
        <v>73543</v>
      </c>
      <c r="C11" s="75">
        <f ca="1">VLOOKUP($D$1,将来!$D$5:$AF$40,10,FALSE)</f>
        <v>7595</v>
      </c>
      <c r="D11" s="75">
        <f ca="1">VLOOKUP($D$1,将来!$D$5:$AF$40,17,FALSE)</f>
        <v>37228</v>
      </c>
      <c r="E11" s="75">
        <f ca="1">VLOOKUP($D$1,将来!$D$5:$AF$40,24,FALSE)</f>
        <v>28720</v>
      </c>
      <c r="F11" s="45">
        <f t="shared" ca="1" si="1"/>
        <v>10.327291516527746</v>
      </c>
      <c r="G11" s="45">
        <f t="shared" ca="1" si="0"/>
        <v>50.620725289966416</v>
      </c>
      <c r="H11" s="45">
        <f t="shared" ca="1" si="2"/>
        <v>39.051983193505841</v>
      </c>
      <c r="I11" s="39"/>
    </row>
    <row r="12" spans="1:9" x14ac:dyDescent="0.15">
      <c r="A12" s="61">
        <v>2020</v>
      </c>
      <c r="B12" s="75">
        <f t="shared" ca="1" si="3"/>
        <v>67793</v>
      </c>
      <c r="C12" s="75">
        <f ca="1">VLOOKUP($D$1,将来!$D$5:$AF$40,11,FALSE)</f>
        <v>6380</v>
      </c>
      <c r="D12" s="75">
        <f ca="1">VLOOKUP($D$1,将来!$D$5:$AF$40,18,FALSE)</f>
        <v>33087</v>
      </c>
      <c r="E12" s="75">
        <f ca="1">VLOOKUP($D$1,将来!$D$5:$AF$40,25,FALSE)</f>
        <v>28326</v>
      </c>
      <c r="F12" s="43">
        <f t="shared" ca="1" si="1"/>
        <v>9.4110011358104817</v>
      </c>
      <c r="G12" s="43">
        <f t="shared" ca="1" si="0"/>
        <v>48.805923915448496</v>
      </c>
      <c r="H12" s="43">
        <f t="shared" ca="1" si="2"/>
        <v>41.783074948741024</v>
      </c>
      <c r="I12" s="39"/>
    </row>
    <row r="13" spans="1:9" x14ac:dyDescent="0.15">
      <c r="A13" s="61">
        <v>2025</v>
      </c>
      <c r="B13" s="75">
        <f t="shared" ca="1" si="3"/>
        <v>62052</v>
      </c>
      <c r="C13" s="75">
        <f ca="1">VLOOKUP($D$1,将来!$D$5:$AF$40,12,FALSE)</f>
        <v>5429</v>
      </c>
      <c r="D13" s="75">
        <f ca="1">VLOOKUP($D$1,将来!$D$5:$AF$40,19,FALSE)</f>
        <v>29893</v>
      </c>
      <c r="E13" s="75">
        <f ca="1">VLOOKUP($D$1,将来!$D$5:$AF$40,26,FALSE)</f>
        <v>26730</v>
      </c>
      <c r="F13" s="43">
        <f t="shared" ca="1" si="1"/>
        <v>8.7491136466189658</v>
      </c>
      <c r="G13" s="43">
        <f t="shared" ca="1" si="0"/>
        <v>48.17411203506736</v>
      </c>
      <c r="H13" s="43">
        <f t="shared" ca="1" si="2"/>
        <v>43.076774318313667</v>
      </c>
      <c r="I13" s="39"/>
    </row>
    <row r="14" spans="1:9" x14ac:dyDescent="0.15">
      <c r="A14" s="61">
        <v>2030</v>
      </c>
      <c r="B14" s="75">
        <f t="shared" ca="1" si="3"/>
        <v>56522</v>
      </c>
      <c r="C14" s="75">
        <f ca="1">VLOOKUP($D$1,将来!$D$5:$AF$40,13,FALSE)</f>
        <v>4683</v>
      </c>
      <c r="D14" s="75">
        <f ca="1">VLOOKUP($D$1,将来!$D$5:$AF$40,20,FALSE)</f>
        <v>26751</v>
      </c>
      <c r="E14" s="75">
        <f ca="1">VLOOKUP($D$1,将来!$D$5:$AF$40,27,FALSE)</f>
        <v>25088</v>
      </c>
      <c r="F14" s="43">
        <f t="shared" ca="1" si="1"/>
        <v>8.2852694526025275</v>
      </c>
      <c r="G14" s="43">
        <f t="shared" ca="1" si="0"/>
        <v>47.328473868582144</v>
      </c>
      <c r="H14" s="43">
        <f t="shared" ca="1" si="2"/>
        <v>44.386256678815329</v>
      </c>
      <c r="I14" s="39"/>
    </row>
    <row r="15" spans="1:9" x14ac:dyDescent="0.15">
      <c r="A15" s="61">
        <v>2035</v>
      </c>
      <c r="B15" s="75">
        <f t="shared" ca="1" si="3"/>
        <v>51301</v>
      </c>
      <c r="C15" s="75">
        <f ca="1">VLOOKUP($D$1,将来!$D$5:$AF$40,14,FALSE)</f>
        <v>4214</v>
      </c>
      <c r="D15" s="75">
        <f ca="1">VLOOKUP($D$1,将来!$D$5:$AF$40,21,FALSE)</f>
        <v>23834</v>
      </c>
      <c r="E15" s="75">
        <f ca="1">VLOOKUP($D$1,将来!$D$5:$AF$40,28,FALSE)</f>
        <v>23253</v>
      </c>
      <c r="F15" s="43">
        <f t="shared" ca="1" si="1"/>
        <v>8.2142648291456304</v>
      </c>
      <c r="G15" s="43">
        <f t="shared" ca="1" si="0"/>
        <v>46.459133350227091</v>
      </c>
      <c r="H15" s="43">
        <f t="shared" ca="1" si="2"/>
        <v>45.326601820627275</v>
      </c>
      <c r="I15" s="39"/>
    </row>
    <row r="16" spans="1:9" x14ac:dyDescent="0.15">
      <c r="A16" s="61">
        <v>2040</v>
      </c>
      <c r="B16" s="75">
        <f t="shared" ca="1" si="3"/>
        <v>46437</v>
      </c>
      <c r="C16" s="75">
        <f ca="1">VLOOKUP($D$1,将来!$D$5:$AF$40,15,FALSE)</f>
        <v>3881</v>
      </c>
      <c r="D16" s="75">
        <f ca="1">VLOOKUP($D$1,将来!$D$5:$AF$40,22,FALSE)</f>
        <v>20784</v>
      </c>
      <c r="E16" s="75">
        <f ca="1">VLOOKUP($D$1,将来!$D$5:$AF$40,29,FALSE)</f>
        <v>21772</v>
      </c>
      <c r="F16" s="43">
        <f t="shared" ca="1" si="1"/>
        <v>8.3575597045459435</v>
      </c>
      <c r="G16" s="43">
        <f t="shared" ca="1" si="0"/>
        <v>44.757413269591055</v>
      </c>
      <c r="H16" s="43">
        <f t="shared" ca="1" si="2"/>
        <v>46.885027025862996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showGridLines="0" zoomScale="90" zoomScaleNormal="90" workbookViewId="0">
      <selection activeCell="P32" sqref="P32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119" t="str">
        <f ca="1">MID(CELL("filename",$K$1),FIND("]",CELL("filename",$K$1))+1,31)</f>
        <v>南部地域</v>
      </c>
      <c r="E1" s="37"/>
      <c r="F1" s="80" t="str">
        <f ca="1">"年齢（３区分）別人口の推移　＜"&amp;D1&amp;"＞"</f>
        <v>年齢（３区分）別人口の推移　＜南部地域＞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81" t="s">
        <v>114</v>
      </c>
      <c r="C3" s="81" t="s">
        <v>115</v>
      </c>
      <c r="D3" s="81" t="s">
        <v>0</v>
      </c>
      <c r="E3" s="81" t="s">
        <v>116</v>
      </c>
      <c r="F3" s="81" t="s">
        <v>115</v>
      </c>
      <c r="G3" s="81" t="s">
        <v>0</v>
      </c>
      <c r="H3" s="81" t="s">
        <v>116</v>
      </c>
    </row>
    <row r="4" spans="1:9" x14ac:dyDescent="0.15">
      <c r="A4" s="61">
        <v>1980</v>
      </c>
      <c r="B4" s="73">
        <f ca="1">VLOOKUP($D$1,国調!$D$5:$AF$40,2,FALSE)</f>
        <v>409802</v>
      </c>
      <c r="C4" s="73">
        <f ca="1">VLOOKUP($D$1,国調!$D$5:$AF$40,9,FALSE)</f>
        <v>90057</v>
      </c>
      <c r="D4" s="73">
        <f ca="1">VLOOKUP($D$1,国調!$D$5:$AF$40,16,FALSE)</f>
        <v>267824</v>
      </c>
      <c r="E4" s="73">
        <f ca="1">VLOOKUP($D$1,国調!$D$5:$AF$40,23,FALSE)</f>
        <v>51921</v>
      </c>
      <c r="F4" s="43">
        <f ca="1">C4/SUM($C4:$E4)*100</f>
        <v>21.975734623061868</v>
      </c>
      <c r="G4" s="43">
        <f t="shared" ref="G4:H16" ca="1" si="0">D4/SUM($C4:$E4)*100</f>
        <v>65.354488265064589</v>
      </c>
      <c r="H4" s="43">
        <f t="shared" ca="1" si="0"/>
        <v>12.66977711187354</v>
      </c>
      <c r="I4" s="39"/>
    </row>
    <row r="5" spans="1:9" x14ac:dyDescent="0.15">
      <c r="A5" s="61">
        <v>1985</v>
      </c>
      <c r="B5" s="73">
        <f ca="1">VLOOKUP($D$1,国調!$D$5:$AF$40,3,FALSE)</f>
        <v>406794</v>
      </c>
      <c r="C5" s="73">
        <f ca="1">VLOOKUP($D$1,国調!$D$5:$AF$40,10,FALSE)</f>
        <v>81603</v>
      </c>
      <c r="D5" s="73">
        <f ca="1">VLOOKUP($D$1,国調!$D$5:$AF$40,17,FALSE)</f>
        <v>267542</v>
      </c>
      <c r="E5" s="73">
        <f ca="1">VLOOKUP($D$1,国調!$D$5:$AF$40,24,FALSE)</f>
        <v>57649</v>
      </c>
      <c r="F5" s="43">
        <f t="shared" ref="F5:F16" ca="1" si="1">C5/SUM($C5:$E5)*100</f>
        <v>20.060030383928968</v>
      </c>
      <c r="G5" s="43">
        <f t="shared" ca="1" si="0"/>
        <v>65.768423329744294</v>
      </c>
      <c r="H5" s="43">
        <f t="shared" ref="H5:H16" ca="1" si="2">E5/SUM($C5:$E5)*100</f>
        <v>14.171546286326741</v>
      </c>
      <c r="I5" s="39"/>
    </row>
    <row r="6" spans="1:9" x14ac:dyDescent="0.15">
      <c r="A6" s="61">
        <v>1990</v>
      </c>
      <c r="B6" s="73">
        <f ca="1">VLOOKUP($D$1,国調!$D$5:$AF$40,4,FALSE)</f>
        <v>394947</v>
      </c>
      <c r="C6" s="73">
        <f ca="1">VLOOKUP($D$1,国調!$D$5:$AF$40,11,FALSE)</f>
        <v>69211</v>
      </c>
      <c r="D6" s="73">
        <f ca="1">VLOOKUP($D$1,国調!$D$5:$AF$40,18,FALSE)</f>
        <v>260522</v>
      </c>
      <c r="E6" s="73">
        <f ca="1">VLOOKUP($D$1,国調!$D$5:$AF$40,25,FALSE)</f>
        <v>65113</v>
      </c>
      <c r="F6" s="43">
        <f t="shared" ca="1" si="1"/>
        <v>17.528606089462727</v>
      </c>
      <c r="G6" s="43">
        <f t="shared" ca="1" si="0"/>
        <v>65.980660814596064</v>
      </c>
      <c r="H6" s="43">
        <f t="shared" ca="1" si="2"/>
        <v>16.490733095941202</v>
      </c>
      <c r="I6" s="39"/>
    </row>
    <row r="7" spans="1:9" x14ac:dyDescent="0.15">
      <c r="A7" s="61">
        <v>1995</v>
      </c>
      <c r="B7" s="73">
        <f ca="1">VLOOKUP($D$1,国調!$D$5:$AF$40,5,FALSE)</f>
        <v>388625</v>
      </c>
      <c r="C7" s="73">
        <f ca="1">VLOOKUP($D$1,国調!$D$5:$AF$40,12,FALSE)</f>
        <v>60935</v>
      </c>
      <c r="D7" s="73">
        <f ca="1">VLOOKUP($D$1,国調!$D$5:$AF$40,19,FALSE)</f>
        <v>249737</v>
      </c>
      <c r="E7" s="73">
        <f ca="1">VLOOKUP($D$1,国調!$D$5:$AF$40,26,FALSE)</f>
        <v>77940</v>
      </c>
      <c r="F7" s="43">
        <f t="shared" ca="1" si="1"/>
        <v>15.680164276965201</v>
      </c>
      <c r="G7" s="43">
        <f t="shared" ca="1" si="0"/>
        <v>64.263841569483176</v>
      </c>
      <c r="H7" s="43">
        <f t="shared" ca="1" si="2"/>
        <v>20.055994153551616</v>
      </c>
      <c r="I7" s="39"/>
    </row>
    <row r="8" spans="1:9" x14ac:dyDescent="0.15">
      <c r="A8" s="61">
        <v>2000</v>
      </c>
      <c r="B8" s="73">
        <f ca="1">VLOOKUP($D$1,国調!$D$5:$AF$40,6,FALSE)</f>
        <v>377755</v>
      </c>
      <c r="C8" s="73">
        <f ca="1">VLOOKUP($D$1,国調!$D$5:$AF$40,13,FALSE)</f>
        <v>54334</v>
      </c>
      <c r="D8" s="73">
        <f ca="1">VLOOKUP($D$1,国調!$D$5:$AF$40,20,FALSE)</f>
        <v>233202</v>
      </c>
      <c r="E8" s="73">
        <f ca="1">VLOOKUP($D$1,国調!$D$5:$AF$40,27,FALSE)</f>
        <v>90081</v>
      </c>
      <c r="F8" s="43">
        <f t="shared" ca="1" si="1"/>
        <v>14.388653053225889</v>
      </c>
      <c r="G8" s="43">
        <f t="shared" ca="1" si="0"/>
        <v>61.756223898818121</v>
      </c>
      <c r="H8" s="43">
        <f t="shared" ca="1" si="2"/>
        <v>23.855123047955999</v>
      </c>
      <c r="I8" s="39"/>
    </row>
    <row r="9" spans="1:9" x14ac:dyDescent="0.15">
      <c r="A9" s="61">
        <v>2005</v>
      </c>
      <c r="B9" s="73">
        <f ca="1">VLOOKUP($D$1,国調!$D$5:$AF$40,7,FALSE)</f>
        <v>364631</v>
      </c>
      <c r="C9" s="73">
        <f ca="1">VLOOKUP($D$1,国調!$D$5:$AF$40,14,FALSE)</f>
        <v>47906</v>
      </c>
      <c r="D9" s="73">
        <f ca="1">VLOOKUP($D$1,国調!$D$5:$AF$40,21,FALSE)</f>
        <v>217352</v>
      </c>
      <c r="E9" s="73">
        <f ca="1">VLOOKUP($D$1,国調!$D$5:$AF$40,28,FALSE)</f>
        <v>99345</v>
      </c>
      <c r="F9" s="43">
        <f t="shared" ca="1" si="1"/>
        <v>13.139222661360439</v>
      </c>
      <c r="G9" s="43">
        <f t="shared" ca="1" si="0"/>
        <v>59.613332857930402</v>
      </c>
      <c r="H9" s="43">
        <f t="shared" ca="1" si="2"/>
        <v>27.247444480709156</v>
      </c>
      <c r="I9" s="39"/>
    </row>
    <row r="10" spans="1:9" ht="12.75" thickBot="1" x14ac:dyDescent="0.2">
      <c r="A10" s="62">
        <v>2010</v>
      </c>
      <c r="B10" s="74">
        <f ca="1">VLOOKUP($D$1,国調!$D$5:$AF$40,8,FALSE)</f>
        <v>345020</v>
      </c>
      <c r="C10" s="74">
        <f ca="1">VLOOKUP($D$1,国調!$D$5:$AF$40,15,FALSE)</f>
        <v>41779</v>
      </c>
      <c r="D10" s="74">
        <f ca="1">VLOOKUP($D$1,国調!$D$5:$AF$40,22,FALSE)</f>
        <v>196725</v>
      </c>
      <c r="E10" s="74">
        <f ca="1">VLOOKUP($D$1,国調!$D$5:$AF$40,29,FALSE)</f>
        <v>105252</v>
      </c>
      <c r="F10" s="44">
        <f t="shared" ca="1" si="1"/>
        <v>12.15367877215234</v>
      </c>
      <c r="G10" s="44">
        <f t="shared" ca="1" si="0"/>
        <v>57.228092018757494</v>
      </c>
      <c r="H10" s="44">
        <f t="shared" ca="1" si="2"/>
        <v>30.61822920909017</v>
      </c>
      <c r="I10" s="39"/>
    </row>
    <row r="11" spans="1:9" ht="12.75" thickTop="1" x14ac:dyDescent="0.15">
      <c r="A11" s="63">
        <v>2015</v>
      </c>
      <c r="B11" s="123">
        <f t="shared" ref="B11:B16" ca="1" si="3">SUM(C11:E11)</f>
        <v>324632</v>
      </c>
      <c r="C11" s="75">
        <f ca="1">VLOOKUP($D$1,将来!$D$5:$AF$40,10,FALSE)</f>
        <v>35966</v>
      </c>
      <c r="D11" s="75">
        <f ca="1">VLOOKUP($D$1,将来!$D$5:$AF$40,17,FALSE)</f>
        <v>176713</v>
      </c>
      <c r="E11" s="123">
        <f ca="1">VLOOKUP($D$1,将来!$D$5:$AF$40,24,FALSE)</f>
        <v>111953</v>
      </c>
      <c r="F11" s="124">
        <f t="shared" ca="1" si="1"/>
        <v>11.079006382611697</v>
      </c>
      <c r="G11" s="124">
        <f t="shared" ca="1" si="0"/>
        <v>54.434867788757735</v>
      </c>
      <c r="H11" s="124">
        <f t="shared" ca="1" si="2"/>
        <v>34.48612582863057</v>
      </c>
      <c r="I11" s="39"/>
    </row>
    <row r="12" spans="1:9" x14ac:dyDescent="0.15">
      <c r="A12" s="61">
        <v>2020</v>
      </c>
      <c r="B12" s="123">
        <f t="shared" ca="1" si="3"/>
        <v>304283</v>
      </c>
      <c r="C12" s="75">
        <f ca="1">VLOOKUP($D$1,将来!$D$5:$AF$40,11,FALSE)</f>
        <v>30796</v>
      </c>
      <c r="D12" s="75">
        <f ca="1">VLOOKUP($D$1,将来!$D$5:$AF$40,18,FALSE)</f>
        <v>161100</v>
      </c>
      <c r="E12" s="123">
        <f ca="1">VLOOKUP($D$1,将来!$D$5:$AF$40,25,FALSE)</f>
        <v>112387</v>
      </c>
      <c r="F12" s="125">
        <f t="shared" ca="1" si="1"/>
        <v>10.120841453515313</v>
      </c>
      <c r="G12" s="125">
        <f t="shared" ca="1" si="0"/>
        <v>52.944134243451003</v>
      </c>
      <c r="H12" s="125">
        <f t="shared" ca="1" si="2"/>
        <v>36.935024303033686</v>
      </c>
      <c r="I12" s="39"/>
    </row>
    <row r="13" spans="1:9" x14ac:dyDescent="0.15">
      <c r="A13" s="61">
        <v>2025</v>
      </c>
      <c r="B13" s="123">
        <f t="shared" ca="1" si="3"/>
        <v>283135</v>
      </c>
      <c r="C13" s="75">
        <f ca="1">VLOOKUP($D$1,将来!$D$5:$AF$40,12,FALSE)</f>
        <v>26684</v>
      </c>
      <c r="D13" s="75">
        <f ca="1">VLOOKUP($D$1,将来!$D$5:$AF$40,19,FALSE)</f>
        <v>147983</v>
      </c>
      <c r="E13" s="123">
        <f ca="1">VLOOKUP($D$1,将来!$D$5:$AF$40,26,FALSE)</f>
        <v>108468</v>
      </c>
      <c r="F13" s="125">
        <f t="shared" ca="1" si="1"/>
        <v>9.4244794885831844</v>
      </c>
      <c r="G13" s="125">
        <f t="shared" ca="1" si="0"/>
        <v>52.265880233810726</v>
      </c>
      <c r="H13" s="125">
        <f t="shared" ca="1" si="2"/>
        <v>38.309640277606086</v>
      </c>
      <c r="I13" s="39"/>
    </row>
    <row r="14" spans="1:9" x14ac:dyDescent="0.15">
      <c r="A14" s="61">
        <v>2030</v>
      </c>
      <c r="B14" s="123">
        <f t="shared" ca="1" si="3"/>
        <v>262215</v>
      </c>
      <c r="C14" s="75">
        <f ca="1">VLOOKUP($D$1,将来!$D$5:$AF$40,13,FALSE)</f>
        <v>23428</v>
      </c>
      <c r="D14" s="75">
        <f ca="1">VLOOKUP($D$1,将来!$D$5:$AF$40,20,FALSE)</f>
        <v>134341</v>
      </c>
      <c r="E14" s="123">
        <f ca="1">VLOOKUP($D$1,将来!$D$5:$AF$40,27,FALSE)</f>
        <v>104446</v>
      </c>
      <c r="F14" s="125">
        <f t="shared" ca="1" si="1"/>
        <v>8.9346528612016858</v>
      </c>
      <c r="G14" s="125">
        <f t="shared" ca="1" si="0"/>
        <v>51.2331483706119</v>
      </c>
      <c r="H14" s="125">
        <f t="shared" ca="1" si="2"/>
        <v>39.832198768186409</v>
      </c>
      <c r="I14" s="39"/>
    </row>
    <row r="15" spans="1:9" x14ac:dyDescent="0.15">
      <c r="A15" s="61">
        <v>2035</v>
      </c>
      <c r="B15" s="123">
        <f t="shared" ca="1" si="3"/>
        <v>241949</v>
      </c>
      <c r="C15" s="75">
        <f ca="1">VLOOKUP($D$1,将来!$D$5:$AF$40,14,FALSE)</f>
        <v>21360</v>
      </c>
      <c r="D15" s="75">
        <f ca="1">VLOOKUP($D$1,将来!$D$5:$AF$40,21,FALSE)</f>
        <v>120910</v>
      </c>
      <c r="E15" s="123">
        <f ca="1">VLOOKUP($D$1,将来!$D$5:$AF$40,28,FALSE)</f>
        <v>99679</v>
      </c>
      <c r="F15" s="125">
        <f t="shared" ca="1" si="1"/>
        <v>8.8283067919272256</v>
      </c>
      <c r="G15" s="125">
        <f t="shared" ca="1" si="0"/>
        <v>49.973341489322131</v>
      </c>
      <c r="H15" s="125">
        <f t="shared" ca="1" si="2"/>
        <v>41.198351718750651</v>
      </c>
      <c r="I15" s="39"/>
    </row>
    <row r="16" spans="1:9" x14ac:dyDescent="0.15">
      <c r="A16" s="61">
        <v>2040</v>
      </c>
      <c r="B16" s="123">
        <f t="shared" ca="1" si="3"/>
        <v>222412</v>
      </c>
      <c r="C16" s="75">
        <f ca="1">VLOOKUP($D$1,将来!$D$5:$AF$40,15,FALSE)</f>
        <v>19799</v>
      </c>
      <c r="D16" s="75">
        <f ca="1">VLOOKUP($D$1,将来!$D$5:$AF$40,22,FALSE)</f>
        <v>106686</v>
      </c>
      <c r="E16" s="123">
        <f ca="1">VLOOKUP($D$1,将来!$D$5:$AF$40,29,FALSE)</f>
        <v>95927</v>
      </c>
      <c r="F16" s="125">
        <f t="shared" ca="1" si="1"/>
        <v>8.9019477366329163</v>
      </c>
      <c r="G16" s="125">
        <f t="shared" ca="1" si="0"/>
        <v>47.967735553837024</v>
      </c>
      <c r="H16" s="125">
        <f t="shared" ca="1" si="2"/>
        <v>43.130316709530057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E13" sqref="E13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119" t="str">
        <f ca="1">MID(CELL("filename",$K$1),FIND("]",CELL("filename",$K$1))+1,31)</f>
        <v>北中部地域</v>
      </c>
      <c r="E1" s="37"/>
      <c r="F1" s="80" t="str">
        <f ca="1">"年齢（３区分）別人口の推移　＜"&amp;D1&amp;"＞"</f>
        <v>年齢（３区分）別人口の推移　＜北中部地域＞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81" t="s">
        <v>114</v>
      </c>
      <c r="C3" s="81" t="s">
        <v>115</v>
      </c>
      <c r="D3" s="81" t="s">
        <v>0</v>
      </c>
      <c r="E3" s="81" t="s">
        <v>116</v>
      </c>
      <c r="F3" s="81" t="s">
        <v>115</v>
      </c>
      <c r="G3" s="81" t="s">
        <v>0</v>
      </c>
      <c r="H3" s="81" t="s">
        <v>116</v>
      </c>
    </row>
    <row r="4" spans="1:9" x14ac:dyDescent="0.15">
      <c r="A4" s="61">
        <v>1980</v>
      </c>
      <c r="B4" s="73">
        <f ca="1">VLOOKUP($D$1,国調!$D$5:$AF$40,2,FALSE)</f>
        <v>1277134</v>
      </c>
      <c r="C4" s="73">
        <f ca="1">VLOOKUP($D$1,国調!$D$5:$AF$40,9,FALSE)</f>
        <v>295912</v>
      </c>
      <c r="D4" s="73">
        <f ca="1">VLOOKUP($D$1,国調!$D$5:$AF$40,16,FALSE)</f>
        <v>845988</v>
      </c>
      <c r="E4" s="73">
        <f ca="1">VLOOKUP($D$1,国調!$D$5:$AF$40,23,FALSE)</f>
        <v>135098</v>
      </c>
      <c r="F4" s="43">
        <f ca="1">C4/SUM($C4:$E4)*100</f>
        <v>23.172471687504601</v>
      </c>
      <c r="G4" s="43">
        <f t="shared" ref="G4:H16" ca="1" si="0">D4/SUM($C4:$E4)*100</f>
        <v>66.248185196844474</v>
      </c>
      <c r="H4" s="43">
        <f t="shared" ca="1" si="0"/>
        <v>10.579343115650925</v>
      </c>
      <c r="I4" s="39"/>
    </row>
    <row r="5" spans="1:9" x14ac:dyDescent="0.15">
      <c r="A5" s="61">
        <v>1985</v>
      </c>
      <c r="B5" s="73">
        <f ca="1">VLOOKUP($D$1,国調!$D$5:$AF$40,3,FALSE)</f>
        <v>1340517</v>
      </c>
      <c r="C5" s="73">
        <f ca="1">VLOOKUP($D$1,国調!$D$5:$AF$40,10,FALSE)</f>
        <v>290290</v>
      </c>
      <c r="D5" s="73">
        <f ca="1">VLOOKUP($D$1,国調!$D$5:$AF$40,17,FALSE)</f>
        <v>896966</v>
      </c>
      <c r="E5" s="73">
        <f ca="1">VLOOKUP($D$1,国調!$D$5:$AF$40,24,FALSE)</f>
        <v>153166</v>
      </c>
      <c r="F5" s="43">
        <f t="shared" ref="F5:F16" ca="1" si="1">C5/SUM($C5:$E5)*100</f>
        <v>21.656612619011028</v>
      </c>
      <c r="G5" s="43">
        <f t="shared" ca="1" si="0"/>
        <v>66.916687431271654</v>
      </c>
      <c r="H5" s="43">
        <f t="shared" ref="H5:H16" ca="1" si="2">E5/SUM($C5:$E5)*100</f>
        <v>11.426699949717328</v>
      </c>
      <c r="I5" s="39"/>
    </row>
    <row r="6" spans="1:9" x14ac:dyDescent="0.15">
      <c r="A6" s="61">
        <v>1990</v>
      </c>
      <c r="B6" s="73">
        <f ca="1">VLOOKUP($D$1,国調!$D$5:$AF$40,4,FALSE)</f>
        <v>1397567</v>
      </c>
      <c r="C6" s="73">
        <f ca="1">VLOOKUP($D$1,国調!$D$5:$AF$40,11,FALSE)</f>
        <v>261040</v>
      </c>
      <c r="D6" s="73">
        <f ca="1">VLOOKUP($D$1,国調!$D$5:$AF$40,18,FALSE)</f>
        <v>957846</v>
      </c>
      <c r="E6" s="73">
        <f ca="1">VLOOKUP($D$1,国調!$D$5:$AF$40,25,FALSE)</f>
        <v>178245</v>
      </c>
      <c r="F6" s="43">
        <f t="shared" ca="1" si="1"/>
        <v>18.684003146447971</v>
      </c>
      <c r="G6" s="43">
        <f t="shared" ca="1" si="0"/>
        <v>68.558066494838357</v>
      </c>
      <c r="H6" s="43">
        <f t="shared" ca="1" si="2"/>
        <v>12.757930358713679</v>
      </c>
      <c r="I6" s="39"/>
    </row>
    <row r="7" spans="1:9" x14ac:dyDescent="0.15">
      <c r="A7" s="61">
        <v>1995</v>
      </c>
      <c r="B7" s="73">
        <f ca="1">VLOOKUP($D$1,国調!$D$5:$AF$40,5,FALSE)</f>
        <v>1452733</v>
      </c>
      <c r="C7" s="73">
        <f ca="1">VLOOKUP($D$1,国調!$D$5:$AF$40,12,FALSE)</f>
        <v>242710</v>
      </c>
      <c r="D7" s="73">
        <f ca="1">VLOOKUP($D$1,国調!$D$5:$AF$40,19,FALSE)</f>
        <v>990691</v>
      </c>
      <c r="E7" s="73">
        <f ca="1">VLOOKUP($D$1,国調!$D$5:$AF$40,26,FALSE)</f>
        <v>219189</v>
      </c>
      <c r="F7" s="43">
        <f t="shared" ca="1" si="1"/>
        <v>16.70877535987443</v>
      </c>
      <c r="G7" s="43">
        <f t="shared" ca="1" si="0"/>
        <v>68.201694903586002</v>
      </c>
      <c r="H7" s="43">
        <f t="shared" ca="1" si="2"/>
        <v>15.089529736539561</v>
      </c>
      <c r="I7" s="39"/>
    </row>
    <row r="8" spans="1:9" x14ac:dyDescent="0.15">
      <c r="A8" s="61">
        <v>2000</v>
      </c>
      <c r="B8" s="73">
        <f ca="1">VLOOKUP($D$1,国調!$D$5:$AF$40,6,FALSE)</f>
        <v>1479584</v>
      </c>
      <c r="C8" s="73">
        <f ca="1">VLOOKUP($D$1,国調!$D$5:$AF$40,13,FALSE)</f>
        <v>228747</v>
      </c>
      <c r="D8" s="73">
        <f ca="1">VLOOKUP($D$1,国調!$D$5:$AF$40,20,FALSE)</f>
        <v>989392</v>
      </c>
      <c r="E8" s="73">
        <f ca="1">VLOOKUP($D$1,国調!$D$5:$AF$40,27,FALSE)</f>
        <v>260878</v>
      </c>
      <c r="F8" s="43">
        <f t="shared" ca="1" si="1"/>
        <v>15.466150828557076</v>
      </c>
      <c r="G8" s="43">
        <f t="shared" ca="1" si="0"/>
        <v>66.895241907293837</v>
      </c>
      <c r="H8" s="43">
        <f t="shared" ca="1" si="2"/>
        <v>17.638607264149094</v>
      </c>
      <c r="I8" s="39"/>
    </row>
    <row r="9" spans="1:9" x14ac:dyDescent="0.15">
      <c r="A9" s="61">
        <v>2005</v>
      </c>
      <c r="B9" s="73">
        <f ca="1">VLOOKUP($D$1,国調!$D$5:$AF$40,7,FALSE)</f>
        <v>1502332</v>
      </c>
      <c r="C9" s="73">
        <f ca="1">VLOOKUP($D$1,国調!$D$5:$AF$40,14,FALSE)</f>
        <v>218835</v>
      </c>
      <c r="D9" s="73">
        <f ca="1">VLOOKUP($D$1,国調!$D$5:$AF$40,21,FALSE)</f>
        <v>979903</v>
      </c>
      <c r="E9" s="73">
        <f ca="1">VLOOKUP($D$1,国調!$D$5:$AF$40,28,FALSE)</f>
        <v>301302</v>
      </c>
      <c r="F9" s="43">
        <f t="shared" ca="1" si="1"/>
        <v>14.588610970374125</v>
      </c>
      <c r="G9" s="43">
        <f t="shared" ca="1" si="0"/>
        <v>65.325124663342322</v>
      </c>
      <c r="H9" s="43">
        <f t="shared" ca="1" si="2"/>
        <v>20.086264366283565</v>
      </c>
      <c r="I9" s="39"/>
    </row>
    <row r="10" spans="1:9" ht="12.75" thickBot="1" x14ac:dyDescent="0.2">
      <c r="A10" s="62">
        <v>2010</v>
      </c>
      <c r="B10" s="74">
        <f ca="1">VLOOKUP($D$1,国調!$D$5:$AF$40,8,FALSE)</f>
        <v>1509704</v>
      </c>
      <c r="C10" s="74">
        <f ca="1">VLOOKUP($D$1,国調!$D$5:$AF$40,15,FALSE)</f>
        <v>211395</v>
      </c>
      <c r="D10" s="74">
        <f ca="1">VLOOKUP($D$1,国調!$D$5:$AF$40,22,FALSE)</f>
        <v>945550</v>
      </c>
      <c r="E10" s="74">
        <f ca="1">VLOOKUP($D$1,国調!$D$5:$AF$40,29,FALSE)</f>
        <v>341851</v>
      </c>
      <c r="F10" s="44">
        <f t="shared" ca="1" si="1"/>
        <v>14.104321068377551</v>
      </c>
      <c r="G10" s="44">
        <f t="shared" ca="1" si="0"/>
        <v>63.087304743273933</v>
      </c>
      <c r="H10" s="44">
        <f t="shared" ca="1" si="2"/>
        <v>22.808374188348516</v>
      </c>
      <c r="I10" s="39"/>
    </row>
    <row r="11" spans="1:9" ht="12.75" thickTop="1" x14ac:dyDescent="0.15">
      <c r="A11" s="63">
        <v>2015</v>
      </c>
      <c r="B11" s="75">
        <f t="shared" ref="B11:B16" ca="1" si="3">SUM(C11:E11)</f>
        <v>1496641</v>
      </c>
      <c r="C11" s="75">
        <f ca="1">VLOOKUP($D$1,将来!$D$5:$AF$40,10,FALSE)</f>
        <v>199456</v>
      </c>
      <c r="D11" s="75">
        <f ca="1">VLOOKUP($D$1,将来!$D$5:$AF$40,17,FALSE)</f>
        <v>903306</v>
      </c>
      <c r="E11" s="75">
        <f ca="1">VLOOKUP($D$1,将来!$D$5:$AF$40,24,FALSE)</f>
        <v>393879</v>
      </c>
      <c r="F11" s="45">
        <f t="shared" ca="1" si="1"/>
        <v>13.326910060595695</v>
      </c>
      <c r="G11" s="45">
        <f t="shared" ca="1" si="0"/>
        <v>60.355556208870397</v>
      </c>
      <c r="H11" s="45">
        <f t="shared" ca="1" si="2"/>
        <v>26.31753373053391</v>
      </c>
      <c r="I11" s="39"/>
    </row>
    <row r="12" spans="1:9" x14ac:dyDescent="0.15">
      <c r="A12" s="61">
        <v>2020</v>
      </c>
      <c r="B12" s="75">
        <f t="shared" ca="1" si="3"/>
        <v>1468950</v>
      </c>
      <c r="C12" s="75">
        <f ca="1">VLOOKUP($D$1,将来!$D$5:$AF$40,11,FALSE)</f>
        <v>183157</v>
      </c>
      <c r="D12" s="75">
        <f ca="1">VLOOKUP($D$1,将来!$D$5:$AF$40,18,FALSE)</f>
        <v>870564</v>
      </c>
      <c r="E12" s="75">
        <f ca="1">VLOOKUP($D$1,将来!$D$5:$AF$40,25,FALSE)</f>
        <v>415229</v>
      </c>
      <c r="F12" s="43">
        <f t="shared" ca="1" si="1"/>
        <v>12.468565982504511</v>
      </c>
      <c r="G12" s="43">
        <f t="shared" ca="1" si="0"/>
        <v>59.264372510977225</v>
      </c>
      <c r="H12" s="43">
        <f t="shared" ca="1" si="2"/>
        <v>28.26706150651826</v>
      </c>
      <c r="I12" s="39"/>
    </row>
    <row r="13" spans="1:9" x14ac:dyDescent="0.15">
      <c r="A13" s="61">
        <v>2025</v>
      </c>
      <c r="B13" s="75">
        <f t="shared" ca="1" si="3"/>
        <v>1431388</v>
      </c>
      <c r="C13" s="75">
        <f ca="1">VLOOKUP($D$1,将来!$D$5:$AF$40,12,FALSE)</f>
        <v>166611</v>
      </c>
      <c r="D13" s="75">
        <f ca="1">VLOOKUP($D$1,将来!$D$5:$AF$40,19,FALSE)</f>
        <v>845256</v>
      </c>
      <c r="E13" s="75">
        <f ca="1">VLOOKUP($D$1,将来!$D$5:$AF$40,26,FALSE)</f>
        <v>419521</v>
      </c>
      <c r="F13" s="43">
        <f t="shared" ca="1" si="1"/>
        <v>11.639820929056272</v>
      </c>
      <c r="G13" s="43">
        <f t="shared" ca="1" si="0"/>
        <v>59.051494074283141</v>
      </c>
      <c r="H13" s="43">
        <f t="shared" ca="1" si="2"/>
        <v>29.308684996660585</v>
      </c>
      <c r="I13" s="39"/>
    </row>
    <row r="14" spans="1:9" x14ac:dyDescent="0.15">
      <c r="A14" s="61">
        <v>2030</v>
      </c>
      <c r="B14" s="75">
        <f t="shared" ca="1" si="3"/>
        <v>1387259</v>
      </c>
      <c r="C14" s="75">
        <f ca="1">VLOOKUP($D$1,将来!$D$5:$AF$40,13,FALSE)</f>
        <v>152596</v>
      </c>
      <c r="D14" s="75">
        <f ca="1">VLOOKUP($D$1,将来!$D$5:$AF$40,20,FALSE)</f>
        <v>810569</v>
      </c>
      <c r="E14" s="75">
        <f ca="1">VLOOKUP($D$1,将来!$D$5:$AF$40,27,FALSE)</f>
        <v>424094</v>
      </c>
      <c r="F14" s="43">
        <f t="shared" ca="1" si="1"/>
        <v>10.999820509364149</v>
      </c>
      <c r="G14" s="43">
        <f t="shared" ca="1" si="0"/>
        <v>58.429536229355875</v>
      </c>
      <c r="H14" s="43">
        <f t="shared" ca="1" si="2"/>
        <v>30.570643261279979</v>
      </c>
      <c r="I14" s="39"/>
    </row>
    <row r="15" spans="1:9" x14ac:dyDescent="0.15">
      <c r="A15" s="61">
        <v>2035</v>
      </c>
      <c r="B15" s="75">
        <f t="shared" ca="1" si="3"/>
        <v>1338169</v>
      </c>
      <c r="C15" s="75">
        <f ca="1">VLOOKUP($D$1,将来!$D$5:$AF$40,14,FALSE)</f>
        <v>144244</v>
      </c>
      <c r="D15" s="75">
        <f ca="1">VLOOKUP($D$1,将来!$D$5:$AF$40,21,FALSE)</f>
        <v>764385</v>
      </c>
      <c r="E15" s="75">
        <f ca="1">VLOOKUP($D$1,将来!$D$5:$AF$40,28,FALSE)</f>
        <v>429540</v>
      </c>
      <c r="F15" s="43">
        <f t="shared" ca="1" si="1"/>
        <v>10.779206512779776</v>
      </c>
      <c r="G15" s="43">
        <f t="shared" ca="1" si="0"/>
        <v>57.121708842455618</v>
      </c>
      <c r="H15" s="43">
        <f t="shared" ca="1" si="2"/>
        <v>32.099084644764595</v>
      </c>
      <c r="I15" s="39"/>
    </row>
    <row r="16" spans="1:9" x14ac:dyDescent="0.15">
      <c r="A16" s="61">
        <v>2040</v>
      </c>
      <c r="B16" s="75">
        <f t="shared" ca="1" si="3"/>
        <v>1285244</v>
      </c>
      <c r="C16" s="75">
        <f ca="1">VLOOKUP($D$1,将来!$D$5:$AF$40,15,FALSE)</f>
        <v>138329</v>
      </c>
      <c r="D16" s="75">
        <f ca="1">VLOOKUP($D$1,将来!$D$5:$AF$40,22,FALSE)</f>
        <v>700429</v>
      </c>
      <c r="E16" s="75">
        <f ca="1">VLOOKUP($D$1,将来!$D$5:$AF$40,29,FALSE)</f>
        <v>446486</v>
      </c>
      <c r="F16" s="43">
        <f t="shared" ca="1" si="1"/>
        <v>10.762859036883269</v>
      </c>
      <c r="G16" s="43">
        <f t="shared" ca="1" si="0"/>
        <v>54.49774517523521</v>
      </c>
      <c r="H16" s="43">
        <f t="shared" ca="1" si="2"/>
        <v>34.73939578788152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L33" sqref="L33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津市</v>
      </c>
      <c r="E1" s="37"/>
      <c r="F1" s="80" t="str">
        <f ca="1">"年齢（３区分）別人口の推移　＜"&amp;D1&amp;"＞"</f>
        <v>年齢（３区分）別人口の推移　＜津市＞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265443</v>
      </c>
      <c r="C4" s="73">
        <f ca="1">VLOOKUP($D$1,国調!$D$5:$AF$33,9,FALSE)</f>
        <v>58212</v>
      </c>
      <c r="D4" s="73">
        <f ca="1">VLOOKUP($D$1,国調!$D$5:$AF$33,16,FALSE)</f>
        <v>177744</v>
      </c>
      <c r="E4" s="73">
        <f ca="1">VLOOKUP($D$1,国調!$D$5:$AF$33,23,FALSE)</f>
        <v>29409</v>
      </c>
      <c r="F4" s="43">
        <f ca="1">C4/SUM($C4:$E4)*100</f>
        <v>21.93657792097677</v>
      </c>
      <c r="G4" s="43">
        <f t="shared" ref="G4:H4" ca="1" si="0">D4/SUM($C4:$E4)*100</f>
        <v>66.980950765926167</v>
      </c>
      <c r="H4" s="43">
        <f t="shared" ca="1" si="0"/>
        <v>11.082471313097054</v>
      </c>
      <c r="I4" s="39"/>
    </row>
    <row r="5" spans="1:9" x14ac:dyDescent="0.15">
      <c r="A5" s="61">
        <v>1985</v>
      </c>
      <c r="B5" s="73">
        <f ca="1">VLOOKUP($D$1,国調!$D$5:$AF$33,3,FALSE)</f>
        <v>273817</v>
      </c>
      <c r="C5" s="73">
        <f ca="1">VLOOKUP($D$1,国調!$D$5:$AF$33,10,FALSE)</f>
        <v>55793</v>
      </c>
      <c r="D5" s="73">
        <f ca="1">VLOOKUP($D$1,国調!$D$5:$AF$33,17,FALSE)</f>
        <v>184732</v>
      </c>
      <c r="E5" s="73">
        <f ca="1">VLOOKUP($D$1,国調!$D$5:$AF$33,24,FALSE)</f>
        <v>33204</v>
      </c>
      <c r="F5" s="43">
        <f t="shared" ref="F5:F16" ca="1" si="1">C5/SUM($C5:$E5)*100</f>
        <v>20.382568160479892</v>
      </c>
      <c r="G5" s="43">
        <f t="shared" ref="G5:G16" ca="1" si="2">D5/SUM($C5:$E5)*100</f>
        <v>67.487186231637864</v>
      </c>
      <c r="H5" s="43">
        <f t="shared" ref="H5:H16" ca="1" si="3">E5/SUM($C5:$E5)*100</f>
        <v>12.130245607882248</v>
      </c>
      <c r="I5" s="39"/>
    </row>
    <row r="6" spans="1:9" x14ac:dyDescent="0.15">
      <c r="A6" s="61">
        <v>1990</v>
      </c>
      <c r="B6" s="73">
        <f ca="1">VLOOKUP($D$1,国調!$D$5:$AF$33,4,FALSE)</f>
        <v>280384</v>
      </c>
      <c r="C6" s="73">
        <f ca="1">VLOOKUP($D$1,国調!$D$5:$AF$33,11,FALSE)</f>
        <v>49395</v>
      </c>
      <c r="D6" s="73">
        <f ca="1">VLOOKUP($D$1,国調!$D$5:$AF$33,18,FALSE)</f>
        <v>192789</v>
      </c>
      <c r="E6" s="73">
        <f ca="1">VLOOKUP($D$1,国調!$D$5:$AF$33,25,FALSE)</f>
        <v>38143</v>
      </c>
      <c r="F6" s="43">
        <f t="shared" ca="1" si="1"/>
        <v>17.620493209715796</v>
      </c>
      <c r="G6" s="43">
        <f t="shared" ca="1" si="2"/>
        <v>68.772897366290081</v>
      </c>
      <c r="H6" s="43">
        <f t="shared" ca="1" si="3"/>
        <v>13.60660942399412</v>
      </c>
      <c r="I6" s="39"/>
    </row>
    <row r="7" spans="1:9" x14ac:dyDescent="0.15">
      <c r="A7" s="61">
        <v>1995</v>
      </c>
      <c r="B7" s="73">
        <f ca="1">VLOOKUP($D$1,国調!$D$5:$AF$33,5,FALSE)</f>
        <v>286519</v>
      </c>
      <c r="C7" s="73">
        <f ca="1">VLOOKUP($D$1,国調!$D$5:$AF$33,12,FALSE)</f>
        <v>45524</v>
      </c>
      <c r="D7" s="73">
        <f ca="1">VLOOKUP($D$1,国調!$D$5:$AF$33,19,FALSE)</f>
        <v>194899</v>
      </c>
      <c r="E7" s="73">
        <f ca="1">VLOOKUP($D$1,国調!$D$5:$AF$33,26,FALSE)</f>
        <v>46058</v>
      </c>
      <c r="F7" s="43">
        <f t="shared" ca="1" si="1"/>
        <v>15.890757153179443</v>
      </c>
      <c r="G7" s="43">
        <f t="shared" ca="1" si="2"/>
        <v>68.032085897494071</v>
      </c>
      <c r="H7" s="43">
        <f t="shared" ca="1" si="3"/>
        <v>16.077156949326483</v>
      </c>
      <c r="I7" s="39"/>
    </row>
    <row r="8" spans="1:9" x14ac:dyDescent="0.15">
      <c r="A8" s="61">
        <v>2000</v>
      </c>
      <c r="B8" s="73">
        <f ca="1">VLOOKUP($D$1,国調!$D$5:$AF$33,6,FALSE)</f>
        <v>286521</v>
      </c>
      <c r="C8" s="73">
        <f ca="1">VLOOKUP($D$1,国調!$D$5:$AF$33,13,FALSE)</f>
        <v>42176</v>
      </c>
      <c r="D8" s="73">
        <f ca="1">VLOOKUP($D$1,国調!$D$5:$AF$33,20,FALSE)</f>
        <v>189446</v>
      </c>
      <c r="E8" s="73">
        <f ca="1">VLOOKUP($D$1,国調!$D$5:$AF$33,27,FALSE)</f>
        <v>54869</v>
      </c>
      <c r="F8" s="43">
        <f t="shared" ca="1" si="1"/>
        <v>14.72157938643797</v>
      </c>
      <c r="G8" s="43">
        <f t="shared" ca="1" si="2"/>
        <v>66.126335556788874</v>
      </c>
      <c r="H8" s="43">
        <f t="shared" ca="1" si="3"/>
        <v>19.152085056773164</v>
      </c>
      <c r="I8" s="39"/>
    </row>
    <row r="9" spans="1:9" x14ac:dyDescent="0.15">
      <c r="A9" s="61">
        <v>2005</v>
      </c>
      <c r="B9" s="73">
        <f ca="1">VLOOKUP($D$1,国調!$D$5:$AF$33,7,FALSE)</f>
        <v>288538</v>
      </c>
      <c r="C9" s="73">
        <f ca="1">VLOOKUP($D$1,国調!$D$5:$AF$33,14,FALSE)</f>
        <v>39635</v>
      </c>
      <c r="D9" s="73">
        <f ca="1">VLOOKUP($D$1,国調!$D$5:$AF$33,21,FALSE)</f>
        <v>184992</v>
      </c>
      <c r="E9" s="73">
        <f ca="1">VLOOKUP($D$1,国調!$D$5:$AF$33,28,FALSE)</f>
        <v>63197</v>
      </c>
      <c r="F9" s="43">
        <f t="shared" ca="1" si="1"/>
        <v>13.770568124965257</v>
      </c>
      <c r="G9" s="43">
        <f t="shared" ca="1" si="2"/>
        <v>64.272611040080051</v>
      </c>
      <c r="H9" s="43">
        <f t="shared" ca="1" si="3"/>
        <v>21.956820834954694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285746</v>
      </c>
      <c r="C10" s="74">
        <f ca="1">VLOOKUP($D$1,国調!$D$5:$AF$33,15,FALSE)</f>
        <v>37466</v>
      </c>
      <c r="D10" s="74">
        <f ca="1">VLOOKUP($D$1,国調!$D$5:$AF$33,22,FALSE)</f>
        <v>175473</v>
      </c>
      <c r="E10" s="74">
        <f ca="1">VLOOKUP($D$1,国調!$D$5:$AF$33,29,FALSE)</f>
        <v>69937</v>
      </c>
      <c r="F10" s="44">
        <f t="shared" ca="1" si="1"/>
        <v>13.244672577383728</v>
      </c>
      <c r="G10" s="44">
        <f t="shared" ca="1" si="2"/>
        <v>62.031773639333132</v>
      </c>
      <c r="H10" s="44">
        <f t="shared" ca="1" si="3"/>
        <v>24.723553783283133</v>
      </c>
      <c r="I10" s="39"/>
    </row>
    <row r="11" spans="1:9" ht="12.75" thickTop="1" x14ac:dyDescent="0.15">
      <c r="A11" s="63">
        <v>2015</v>
      </c>
      <c r="B11" s="75">
        <f t="shared" ref="B11:B16" ca="1" si="4">SUM(C11:E11)</f>
        <v>280415</v>
      </c>
      <c r="C11" s="75">
        <f ca="1">VLOOKUP($D$1,将来!$D$5:$AF$33,10,FALSE)</f>
        <v>35119</v>
      </c>
      <c r="D11" s="75">
        <f ca="1">VLOOKUP($D$1,将来!$D$5:$AF$33,17,FALSE)</f>
        <v>165880</v>
      </c>
      <c r="E11" s="75">
        <f ca="1">VLOOKUP($D$1,将来!$D$5:$AF$33,24,FALSE)</f>
        <v>79416</v>
      </c>
      <c r="F11" s="45">
        <f t="shared" ca="1" si="1"/>
        <v>12.523937735142557</v>
      </c>
      <c r="G11" s="45">
        <f t="shared" ca="1" si="2"/>
        <v>59.155180714298453</v>
      </c>
      <c r="H11" s="45">
        <f t="shared" ca="1" si="3"/>
        <v>28.32088155055899</v>
      </c>
      <c r="I11" s="39"/>
    </row>
    <row r="12" spans="1:9" x14ac:dyDescent="0.15">
      <c r="A12" s="61">
        <v>2020</v>
      </c>
      <c r="B12" s="75">
        <f t="shared" ca="1" si="4"/>
        <v>272964</v>
      </c>
      <c r="C12" s="75">
        <f ca="1">VLOOKUP($D$1,将来!$D$5:$AF$33,11,FALSE)</f>
        <v>32118</v>
      </c>
      <c r="D12" s="75">
        <f ca="1">VLOOKUP($D$1,将来!$D$5:$AF$33,18,FALSE)</f>
        <v>158051</v>
      </c>
      <c r="E12" s="75">
        <f ca="1">VLOOKUP($D$1,将来!$D$5:$AF$33,25,FALSE)</f>
        <v>82795</v>
      </c>
      <c r="F12" s="43">
        <f t="shared" ca="1" si="1"/>
        <v>11.766386776278189</v>
      </c>
      <c r="G12" s="43">
        <f t="shared" ca="1" si="2"/>
        <v>57.901774592986619</v>
      </c>
      <c r="H12" s="43">
        <f t="shared" ca="1" si="3"/>
        <v>30.331838630735184</v>
      </c>
      <c r="I12" s="39"/>
    </row>
    <row r="13" spans="1:9" x14ac:dyDescent="0.15">
      <c r="A13" s="61">
        <v>2025</v>
      </c>
      <c r="B13" s="75">
        <f t="shared" ca="1" si="4"/>
        <v>263732</v>
      </c>
      <c r="C13" s="75">
        <f ca="1">VLOOKUP($D$1,将来!$D$5:$AF$33,12,FALSE)</f>
        <v>29110</v>
      </c>
      <c r="D13" s="75">
        <f ca="1">VLOOKUP($D$1,将来!$D$5:$AF$33,19,FALSE)</f>
        <v>151485</v>
      </c>
      <c r="E13" s="75">
        <f ca="1">VLOOKUP($D$1,将来!$D$5:$AF$33,26,FALSE)</f>
        <v>83137</v>
      </c>
      <c r="F13" s="43">
        <f t="shared" ca="1" si="1"/>
        <v>11.037720109808442</v>
      </c>
      <c r="G13" s="43">
        <f t="shared" ca="1" si="2"/>
        <v>57.438991097022743</v>
      </c>
      <c r="H13" s="43">
        <f t="shared" ca="1" si="3"/>
        <v>31.523288793168824</v>
      </c>
      <c r="I13" s="39"/>
    </row>
    <row r="14" spans="1:9" x14ac:dyDescent="0.15">
      <c r="A14" s="61">
        <v>2030</v>
      </c>
      <c r="B14" s="75">
        <f t="shared" ca="1" si="4"/>
        <v>253516</v>
      </c>
      <c r="C14" s="75">
        <f ca="1">VLOOKUP($D$1,将来!$D$5:$AF$33,13,FALSE)</f>
        <v>26545</v>
      </c>
      <c r="D14" s="75">
        <f ca="1">VLOOKUP($D$1,将来!$D$5:$AF$33,20,FALSE)</f>
        <v>143655</v>
      </c>
      <c r="E14" s="75">
        <f ca="1">VLOOKUP($D$1,将来!$D$5:$AF$33,27,FALSE)</f>
        <v>83316</v>
      </c>
      <c r="F14" s="43">
        <f t="shared" ca="1" si="1"/>
        <v>10.470739519399171</v>
      </c>
      <c r="G14" s="43">
        <f t="shared" ca="1" si="2"/>
        <v>56.665062560153991</v>
      </c>
      <c r="H14" s="43">
        <f t="shared" ca="1" si="3"/>
        <v>32.864197920446834</v>
      </c>
      <c r="I14" s="39"/>
    </row>
    <row r="15" spans="1:9" x14ac:dyDescent="0.15">
      <c r="A15" s="61">
        <v>2035</v>
      </c>
      <c r="B15" s="75">
        <f t="shared" ca="1" si="4"/>
        <v>242682</v>
      </c>
      <c r="C15" s="75">
        <f ca="1">VLOOKUP($D$1,将来!$D$5:$AF$33,14,FALSE)</f>
        <v>25022</v>
      </c>
      <c r="D15" s="75">
        <f ca="1">VLOOKUP($D$1,将来!$D$5:$AF$33,21,FALSE)</f>
        <v>134408</v>
      </c>
      <c r="E15" s="75">
        <f ca="1">VLOOKUP($D$1,将来!$D$5:$AF$33,28,FALSE)</f>
        <v>83252</v>
      </c>
      <c r="F15" s="43">
        <f t="shared" ca="1" si="1"/>
        <v>10.310612241534189</v>
      </c>
      <c r="G15" s="43">
        <f t="shared" ca="1" si="2"/>
        <v>55.384412523384505</v>
      </c>
      <c r="H15" s="43">
        <f t="shared" ca="1" si="3"/>
        <v>34.304975235081301</v>
      </c>
      <c r="I15" s="39"/>
    </row>
    <row r="16" spans="1:9" x14ac:dyDescent="0.15">
      <c r="A16" s="61">
        <v>2040</v>
      </c>
      <c r="B16" s="75">
        <f t="shared" ca="1" si="4"/>
        <v>231321</v>
      </c>
      <c r="C16" s="75">
        <f ca="1">VLOOKUP($D$1,将来!$D$5:$AF$33,15,FALSE)</f>
        <v>23824</v>
      </c>
      <c r="D16" s="75">
        <f ca="1">VLOOKUP($D$1,将来!$D$5:$AF$33,22,FALSE)</f>
        <v>122610</v>
      </c>
      <c r="E16" s="75">
        <f ca="1">VLOOKUP($D$1,将来!$D$5:$AF$33,29,FALSE)</f>
        <v>84887</v>
      </c>
      <c r="F16" s="43">
        <f t="shared" ca="1" si="1"/>
        <v>10.299108165709123</v>
      </c>
      <c r="G16" s="43">
        <f t="shared" ca="1" si="2"/>
        <v>53.004266798085773</v>
      </c>
      <c r="H16" s="43">
        <f t="shared" ca="1" si="3"/>
        <v>36.696625036205099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1"/>
    </row>
    <row r="26" spans="9:9" x14ac:dyDescent="0.15">
      <c r="I26" s="41"/>
    </row>
    <row r="27" spans="9:9" x14ac:dyDescent="0.15">
      <c r="I27" s="41"/>
    </row>
    <row r="28" spans="9:9" x14ac:dyDescent="0.15">
      <c r="I28" s="41"/>
    </row>
    <row r="29" spans="9:9" x14ac:dyDescent="0.15">
      <c r="I29" s="41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L30" sqref="L30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四日市市</v>
      </c>
      <c r="E1" s="37"/>
      <c r="F1" s="80" t="str">
        <f ca="1">"年齢（３区分）別人口の推移　＜"&amp;D1&amp;"＞"</f>
        <v>年齢（３区分）別人口の推移　＜四日市市＞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266756</v>
      </c>
      <c r="C4" s="73">
        <f ca="1">VLOOKUP($D$1,国調!$D$5:$AF$33,9,FALSE)</f>
        <v>66115</v>
      </c>
      <c r="D4" s="73">
        <f ca="1">VLOOKUP($D$1,国調!$D$5:$AF$33,16,FALSE)</f>
        <v>177476</v>
      </c>
      <c r="E4" s="73">
        <f ca="1">VLOOKUP($D$1,国調!$D$5:$AF$33,23,FALSE)</f>
        <v>23164</v>
      </c>
      <c r="F4" s="43">
        <f ca="1">C4/SUM($C4:$E4)*100</f>
        <v>24.784914996907276</v>
      </c>
      <c r="G4" s="43">
        <f t="shared" ref="G4:H16" ca="1" si="0">D4/SUM($C4:$E4)*100</f>
        <v>66.531461453393561</v>
      </c>
      <c r="H4" s="43">
        <f t="shared" ca="1" si="0"/>
        <v>8.6836235496991634</v>
      </c>
      <c r="I4" s="39"/>
    </row>
    <row r="5" spans="1:9" x14ac:dyDescent="0.15">
      <c r="A5" s="61">
        <v>1985</v>
      </c>
      <c r="B5" s="73">
        <f ca="1">VLOOKUP($D$1,国調!$D$5:$AF$33,3,FALSE)</f>
        <v>273827</v>
      </c>
      <c r="C5" s="73">
        <f ca="1">VLOOKUP($D$1,国調!$D$5:$AF$33,10,FALSE)</f>
        <v>61001</v>
      </c>
      <c r="D5" s="73">
        <f ca="1">VLOOKUP($D$1,国調!$D$5:$AF$33,17,FALSE)</f>
        <v>186252</v>
      </c>
      <c r="E5" s="73">
        <f ca="1">VLOOKUP($D$1,国調!$D$5:$AF$33,24,FALSE)</f>
        <v>26567</v>
      </c>
      <c r="F5" s="43">
        <f t="shared" ref="F5:F16" ca="1" si="1">C5/SUM($C5:$E5)*100</f>
        <v>22.277773719962017</v>
      </c>
      <c r="G5" s="43">
        <f t="shared" ca="1" si="0"/>
        <v>68.019867065955737</v>
      </c>
      <c r="H5" s="43">
        <f t="shared" ca="1" si="0"/>
        <v>9.7023592140822448</v>
      </c>
      <c r="I5" s="39"/>
    </row>
    <row r="6" spans="1:9" x14ac:dyDescent="0.15">
      <c r="A6" s="61">
        <v>1990</v>
      </c>
      <c r="B6" s="73">
        <f ca="1">VLOOKUP($D$1,国調!$D$5:$AF$33,4,FALSE)</f>
        <v>285015</v>
      </c>
      <c r="C6" s="73">
        <f ca="1">VLOOKUP($D$1,国調!$D$5:$AF$33,11,FALSE)</f>
        <v>53024</v>
      </c>
      <c r="D6" s="73">
        <f ca="1">VLOOKUP($D$1,国調!$D$5:$AF$33,18,FALSE)</f>
        <v>200529</v>
      </c>
      <c r="E6" s="73">
        <f ca="1">VLOOKUP($D$1,国調!$D$5:$AF$33,25,FALSE)</f>
        <v>31250</v>
      </c>
      <c r="F6" s="43">
        <f t="shared" ca="1" si="1"/>
        <v>18.617781413819376</v>
      </c>
      <c r="G6" s="43">
        <f t="shared" ca="1" si="0"/>
        <v>70.409721807705665</v>
      </c>
      <c r="H6" s="43">
        <f t="shared" ca="1" si="0"/>
        <v>10.972496778474945</v>
      </c>
      <c r="I6" s="39"/>
    </row>
    <row r="7" spans="1:9" x14ac:dyDescent="0.15">
      <c r="A7" s="61">
        <v>1995</v>
      </c>
      <c r="B7" s="73">
        <f ca="1">VLOOKUP($D$1,国調!$D$5:$AF$33,5,FALSE)</f>
        <v>296623</v>
      </c>
      <c r="C7" s="73">
        <f ca="1">VLOOKUP($D$1,国調!$D$5:$AF$33,12,FALSE)</f>
        <v>49745</v>
      </c>
      <c r="D7" s="73">
        <f ca="1">VLOOKUP($D$1,国調!$D$5:$AF$33,19,FALSE)</f>
        <v>207904</v>
      </c>
      <c r="E7" s="73">
        <f ca="1">VLOOKUP($D$1,国調!$D$5:$AF$33,26,FALSE)</f>
        <v>38971</v>
      </c>
      <c r="F7" s="43">
        <f t="shared" ca="1" si="1"/>
        <v>16.77061560245432</v>
      </c>
      <c r="G7" s="43">
        <f t="shared" ca="1" si="0"/>
        <v>70.09102555458162</v>
      </c>
      <c r="H7" s="43">
        <f t="shared" ca="1" si="0"/>
        <v>13.138358842964063</v>
      </c>
      <c r="I7" s="39"/>
    </row>
    <row r="8" spans="1:9" x14ac:dyDescent="0.15">
      <c r="A8" s="61">
        <v>2000</v>
      </c>
      <c r="B8" s="73">
        <f ca="1">VLOOKUP($D$1,国調!$D$5:$AF$33,6,FALSE)</f>
        <v>302102</v>
      </c>
      <c r="C8" s="73">
        <f ca="1">VLOOKUP($D$1,国調!$D$5:$AF$33,13,FALSE)</f>
        <v>47428</v>
      </c>
      <c r="D8" s="73">
        <f ca="1">VLOOKUP($D$1,国調!$D$5:$AF$33,20,FALSE)</f>
        <v>206228</v>
      </c>
      <c r="E8" s="73">
        <f ca="1">VLOOKUP($D$1,国調!$D$5:$AF$33,27,FALSE)</f>
        <v>48055</v>
      </c>
      <c r="F8" s="43">
        <f t="shared" ca="1" si="1"/>
        <v>15.719678765441101</v>
      </c>
      <c r="G8" s="43">
        <f t="shared" ca="1" si="0"/>
        <v>68.352827705983543</v>
      </c>
      <c r="H8" s="43">
        <f t="shared" ca="1" si="0"/>
        <v>15.92749352857536</v>
      </c>
      <c r="I8" s="39"/>
    </row>
    <row r="9" spans="1:9" x14ac:dyDescent="0.15">
      <c r="A9" s="61">
        <v>2005</v>
      </c>
      <c r="B9" s="73">
        <f ca="1">VLOOKUP($D$1,国調!$D$5:$AF$33,7,FALSE)</f>
        <v>303845</v>
      </c>
      <c r="C9" s="73">
        <f ca="1">VLOOKUP($D$1,国調!$D$5:$AF$33,14,FALSE)</f>
        <v>46099</v>
      </c>
      <c r="D9" s="73">
        <f ca="1">VLOOKUP($D$1,国調!$D$5:$AF$33,21,FALSE)</f>
        <v>200024</v>
      </c>
      <c r="E9" s="73">
        <f ca="1">VLOOKUP($D$1,国調!$D$5:$AF$33,28,FALSE)</f>
        <v>56609</v>
      </c>
      <c r="F9" s="43">
        <f t="shared" ca="1" si="1"/>
        <v>15.227660108610916</v>
      </c>
      <c r="G9" s="43">
        <f t="shared" ca="1" si="0"/>
        <v>66.072962224013324</v>
      </c>
      <c r="H9" s="43">
        <f t="shared" ca="1" si="0"/>
        <v>18.699377667375764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307766</v>
      </c>
      <c r="C10" s="74">
        <f ca="1">VLOOKUP($D$1,国調!$D$5:$AF$33,15,FALSE)</f>
        <v>44026</v>
      </c>
      <c r="D10" s="74">
        <f ca="1">VLOOKUP($D$1,国調!$D$5:$AF$33,22,FALSE)</f>
        <v>196593</v>
      </c>
      <c r="E10" s="74">
        <f ca="1">VLOOKUP($D$1,国調!$D$5:$AF$33,29,FALSE)</f>
        <v>65609</v>
      </c>
      <c r="F10" s="44">
        <f t="shared" ca="1" si="1"/>
        <v>14.376869522055463</v>
      </c>
      <c r="G10" s="44">
        <f t="shared" ca="1" si="0"/>
        <v>64.198244445315254</v>
      </c>
      <c r="H10" s="44">
        <f t="shared" ca="1" si="0"/>
        <v>21.424886032629285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306485</v>
      </c>
      <c r="C11" s="75">
        <f ca="1">VLOOKUP($D$1,将来!$D$5:$AF$33,10,FALSE)</f>
        <v>41086</v>
      </c>
      <c r="D11" s="75">
        <f ca="1">VLOOKUP($D$1,将来!$D$5:$AF$33,17,FALSE)</f>
        <v>190231</v>
      </c>
      <c r="E11" s="75">
        <f ca="1">VLOOKUP($D$1,将来!$D$5:$AF$33,24,FALSE)</f>
        <v>75168</v>
      </c>
      <c r="F11" s="45">
        <f t="shared" ca="1" si="1"/>
        <v>13.405550026918119</v>
      </c>
      <c r="G11" s="45">
        <f t="shared" ca="1" si="0"/>
        <v>62.068616734913618</v>
      </c>
      <c r="H11" s="45">
        <f t="shared" ca="1" si="0"/>
        <v>24.525833238168264</v>
      </c>
      <c r="I11" s="39"/>
    </row>
    <row r="12" spans="1:9" x14ac:dyDescent="0.15">
      <c r="A12" s="61">
        <v>2020</v>
      </c>
      <c r="B12" s="75">
        <f t="shared" ca="1" si="2"/>
        <v>302248</v>
      </c>
      <c r="C12" s="75">
        <f ca="1">VLOOKUP($D$1,将来!$D$5:$AF$33,11,FALSE)</f>
        <v>37505</v>
      </c>
      <c r="D12" s="75">
        <f ca="1">VLOOKUP($D$1,将来!$D$5:$AF$33,18,FALSE)</f>
        <v>186569</v>
      </c>
      <c r="E12" s="75">
        <f ca="1">VLOOKUP($D$1,将来!$D$5:$AF$33,25,FALSE)</f>
        <v>78174</v>
      </c>
      <c r="F12" s="43">
        <f t="shared" ca="1" si="1"/>
        <v>12.408684259283767</v>
      </c>
      <c r="G12" s="43">
        <f t="shared" ca="1" si="0"/>
        <v>61.727124745242314</v>
      </c>
      <c r="H12" s="43">
        <f t="shared" ca="1" si="0"/>
        <v>25.864190995473919</v>
      </c>
      <c r="I12" s="39"/>
    </row>
    <row r="13" spans="1:9" x14ac:dyDescent="0.15">
      <c r="A13" s="61">
        <v>2025</v>
      </c>
      <c r="B13" s="75">
        <f t="shared" ca="1" si="2"/>
        <v>295728</v>
      </c>
      <c r="C13" s="75">
        <f ca="1">VLOOKUP($D$1,将来!$D$5:$AF$33,12,FALSE)</f>
        <v>34209</v>
      </c>
      <c r="D13" s="75">
        <f ca="1">VLOOKUP($D$1,将来!$D$5:$AF$33,19,FALSE)</f>
        <v>183081</v>
      </c>
      <c r="E13" s="75">
        <f ca="1">VLOOKUP($D$1,将来!$D$5:$AF$33,26,FALSE)</f>
        <v>78438</v>
      </c>
      <c r="F13" s="43">
        <f t="shared" ca="1" si="1"/>
        <v>11.567724395390359</v>
      </c>
      <c r="G13" s="43">
        <f t="shared" ca="1" si="0"/>
        <v>61.908578152897256</v>
      </c>
      <c r="H13" s="43">
        <f t="shared" ca="1" si="0"/>
        <v>26.523697451712387</v>
      </c>
      <c r="I13" s="39"/>
    </row>
    <row r="14" spans="1:9" x14ac:dyDescent="0.15">
      <c r="A14" s="61">
        <v>2030</v>
      </c>
      <c r="B14" s="75">
        <f t="shared" ca="1" si="2"/>
        <v>287750</v>
      </c>
      <c r="C14" s="75">
        <f ca="1">VLOOKUP($D$1,将来!$D$5:$AF$33,13,FALSE)</f>
        <v>31306</v>
      </c>
      <c r="D14" s="75">
        <f ca="1">VLOOKUP($D$1,将来!$D$5:$AF$33,20,FALSE)</f>
        <v>176184</v>
      </c>
      <c r="E14" s="75">
        <f ca="1">VLOOKUP($D$1,将来!$D$5:$AF$33,27,FALSE)</f>
        <v>80260</v>
      </c>
      <c r="F14" s="43">
        <f t="shared" ca="1" si="1"/>
        <v>10.879582971329278</v>
      </c>
      <c r="G14" s="43">
        <f t="shared" ca="1" si="0"/>
        <v>61.228149435273671</v>
      </c>
      <c r="H14" s="43">
        <f t="shared" ca="1" si="0"/>
        <v>27.892267593397047</v>
      </c>
      <c r="I14" s="39"/>
    </row>
    <row r="15" spans="1:9" x14ac:dyDescent="0.15">
      <c r="A15" s="61">
        <v>2035</v>
      </c>
      <c r="B15" s="75">
        <f t="shared" ca="1" si="2"/>
        <v>278718</v>
      </c>
      <c r="C15" s="75">
        <f ca="1">VLOOKUP($D$1,将来!$D$5:$AF$33,14,FALSE)</f>
        <v>29601</v>
      </c>
      <c r="D15" s="75">
        <f ca="1">VLOOKUP($D$1,将来!$D$5:$AF$33,21,FALSE)</f>
        <v>166098</v>
      </c>
      <c r="E15" s="75">
        <f ca="1">VLOOKUP($D$1,将来!$D$5:$AF$33,28,FALSE)</f>
        <v>83019</v>
      </c>
      <c r="F15" s="43">
        <f t="shared" ca="1" si="1"/>
        <v>10.620412029363012</v>
      </c>
      <c r="G15" s="43">
        <f t="shared" ca="1" si="0"/>
        <v>59.593567692075865</v>
      </c>
      <c r="H15" s="43">
        <f t="shared" ca="1" si="0"/>
        <v>29.786020278561125</v>
      </c>
      <c r="I15" s="39"/>
    </row>
    <row r="16" spans="1:9" x14ac:dyDescent="0.15">
      <c r="A16" s="61">
        <v>2040</v>
      </c>
      <c r="B16" s="75">
        <f t="shared" ca="1" si="2"/>
        <v>268918</v>
      </c>
      <c r="C16" s="75">
        <f ca="1">VLOOKUP($D$1,将来!$D$5:$AF$33,15,FALSE)</f>
        <v>28443</v>
      </c>
      <c r="D16" s="75">
        <f ca="1">VLOOKUP($D$1,将来!$D$5:$AF$33,22,FALSE)</f>
        <v>152171</v>
      </c>
      <c r="E16" s="75">
        <f ca="1">VLOOKUP($D$1,将来!$D$5:$AF$33,29,FALSE)</f>
        <v>88304</v>
      </c>
      <c r="F16" s="43">
        <f t="shared" ca="1" si="1"/>
        <v>10.576830111781286</v>
      </c>
      <c r="G16" s="43">
        <f t="shared" ca="1" si="0"/>
        <v>56.58639436556868</v>
      </c>
      <c r="H16" s="43">
        <f t="shared" ca="1" si="0"/>
        <v>32.836775522650022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J28" sqref="J28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伊勢市</v>
      </c>
      <c r="E1" s="37"/>
      <c r="F1" s="80" t="str">
        <f ca="1">"年齢（３区分）別人口の推移　＜"&amp;D1&amp;"＞"</f>
        <v>年齢（３区分）別人口の推移　＜伊勢市＞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137296</v>
      </c>
      <c r="C4" s="73">
        <f ca="1">VLOOKUP($D$1,国調!$D$5:$AF$33,9,FALSE)</f>
        <v>31048</v>
      </c>
      <c r="D4" s="73">
        <f ca="1">VLOOKUP($D$1,国調!$D$5:$AF$33,16,FALSE)</f>
        <v>91358</v>
      </c>
      <c r="E4" s="73">
        <f ca="1">VLOOKUP($D$1,国調!$D$5:$AF$33,23,FALSE)</f>
        <v>14890</v>
      </c>
      <c r="F4" s="43">
        <f ca="1">C4/SUM($C4:$E4)*100</f>
        <v>22.613914462183896</v>
      </c>
      <c r="G4" s="43">
        <f t="shared" ref="G4:H16" ca="1" si="0">D4/SUM($C4:$E4)*100</f>
        <v>66.54090432350543</v>
      </c>
      <c r="H4" s="43">
        <f t="shared" ca="1" si="0"/>
        <v>10.845181214310687</v>
      </c>
      <c r="I4" s="39"/>
    </row>
    <row r="5" spans="1:9" x14ac:dyDescent="0.15">
      <c r="A5" s="61">
        <v>1985</v>
      </c>
      <c r="B5" s="73">
        <f ca="1">VLOOKUP($D$1,国調!$D$5:$AF$33,3,FALSE)</f>
        <v>138672</v>
      </c>
      <c r="C5" s="73">
        <f ca="1">VLOOKUP($D$1,国調!$D$5:$AF$33,10,FALSE)</f>
        <v>28735</v>
      </c>
      <c r="D5" s="73">
        <f ca="1">VLOOKUP($D$1,国調!$D$5:$AF$33,17,FALSE)</f>
        <v>93334</v>
      </c>
      <c r="E5" s="73">
        <f ca="1">VLOOKUP($D$1,国調!$D$5:$AF$33,24,FALSE)</f>
        <v>16603</v>
      </c>
      <c r="F5" s="43">
        <f t="shared" ref="F5:F16" ca="1" si="1">C5/SUM($C5:$E5)*100</f>
        <v>20.721558786200532</v>
      </c>
      <c r="G5" s="43">
        <f t="shared" ca="1" si="0"/>
        <v>67.305584400599969</v>
      </c>
      <c r="H5" s="43">
        <f t="shared" ca="1" si="0"/>
        <v>11.972856813199492</v>
      </c>
      <c r="I5" s="39"/>
    </row>
    <row r="6" spans="1:9" x14ac:dyDescent="0.15">
      <c r="A6" s="61">
        <v>1990</v>
      </c>
      <c r="B6" s="73">
        <f ca="1">VLOOKUP($D$1,国調!$D$5:$AF$33,4,FALSE)</f>
        <v>138298</v>
      </c>
      <c r="C6" s="73">
        <f ca="1">VLOOKUP($D$1,国調!$D$5:$AF$33,11,FALSE)</f>
        <v>24693</v>
      </c>
      <c r="D6" s="73">
        <f ca="1">VLOOKUP($D$1,国調!$D$5:$AF$33,18,FALSE)</f>
        <v>94545</v>
      </c>
      <c r="E6" s="73">
        <f ca="1">VLOOKUP($D$1,国調!$D$5:$AF$33,25,FALSE)</f>
        <v>19003</v>
      </c>
      <c r="F6" s="43">
        <f t="shared" ca="1" si="1"/>
        <v>17.862283982320729</v>
      </c>
      <c r="G6" s="43">
        <f t="shared" ca="1" si="0"/>
        <v>68.391432353643282</v>
      </c>
      <c r="H6" s="43">
        <f t="shared" ca="1" si="0"/>
        <v>13.746283664035996</v>
      </c>
      <c r="I6" s="39"/>
    </row>
    <row r="7" spans="1:9" x14ac:dyDescent="0.15">
      <c r="A7" s="61">
        <v>1995</v>
      </c>
      <c r="B7" s="73">
        <f ca="1">VLOOKUP($D$1,国調!$D$5:$AF$33,5,FALSE)</f>
        <v>138404</v>
      </c>
      <c r="C7" s="73">
        <f ca="1">VLOOKUP($D$1,国調!$D$5:$AF$33,12,FALSE)</f>
        <v>22275</v>
      </c>
      <c r="D7" s="73">
        <f ca="1">VLOOKUP($D$1,国調!$D$5:$AF$33,19,FALSE)</f>
        <v>93038</v>
      </c>
      <c r="E7" s="73">
        <f ca="1">VLOOKUP($D$1,国調!$D$5:$AF$33,26,FALSE)</f>
        <v>23089</v>
      </c>
      <c r="F7" s="43">
        <f t="shared" ca="1" si="1"/>
        <v>16.094420600858371</v>
      </c>
      <c r="G7" s="43">
        <f t="shared" ca="1" si="0"/>
        <v>67.223017008424733</v>
      </c>
      <c r="H7" s="43">
        <f t="shared" ca="1" si="0"/>
        <v>16.6825623907169</v>
      </c>
      <c r="I7" s="39"/>
    </row>
    <row r="8" spans="1:9" x14ac:dyDescent="0.15">
      <c r="A8" s="61">
        <v>2000</v>
      </c>
      <c r="B8" s="73">
        <f ca="1">VLOOKUP($D$1,国調!$D$5:$AF$33,6,FALSE)</f>
        <v>136173</v>
      </c>
      <c r="C8" s="73">
        <f ca="1">VLOOKUP($D$1,国調!$D$5:$AF$33,13,FALSE)</f>
        <v>20172</v>
      </c>
      <c r="D8" s="73">
        <f ca="1">VLOOKUP($D$1,国調!$D$5:$AF$33,20,FALSE)</f>
        <v>88340</v>
      </c>
      <c r="E8" s="73">
        <f ca="1">VLOOKUP($D$1,国調!$D$5:$AF$33,27,FALSE)</f>
        <v>27581</v>
      </c>
      <c r="F8" s="43">
        <f t="shared" ca="1" si="1"/>
        <v>14.822217160324191</v>
      </c>
      <c r="G8" s="43">
        <f t="shared" ca="1" si="0"/>
        <v>64.911494345778252</v>
      </c>
      <c r="H8" s="43">
        <f t="shared" ca="1" si="0"/>
        <v>20.266288493897555</v>
      </c>
      <c r="I8" s="39"/>
    </row>
    <row r="9" spans="1:9" x14ac:dyDescent="0.15">
      <c r="A9" s="61">
        <v>2005</v>
      </c>
      <c r="B9" s="73">
        <f ca="1">VLOOKUP($D$1,国調!$D$5:$AF$33,7,FALSE)</f>
        <v>134973</v>
      </c>
      <c r="C9" s="73">
        <f ca="1">VLOOKUP($D$1,国調!$D$5:$AF$33,14,FALSE)</f>
        <v>18579</v>
      </c>
      <c r="D9" s="73">
        <f ca="1">VLOOKUP($D$1,国調!$D$5:$AF$33,21,FALSE)</f>
        <v>85358</v>
      </c>
      <c r="E9" s="73">
        <f ca="1">VLOOKUP($D$1,国調!$D$5:$AF$33,28,FALSE)</f>
        <v>31020</v>
      </c>
      <c r="F9" s="43">
        <f t="shared" ca="1" si="1"/>
        <v>13.766607141533971</v>
      </c>
      <c r="G9" s="43">
        <f t="shared" ca="1" si="0"/>
        <v>63.248293901020325</v>
      </c>
      <c r="H9" s="43">
        <f t="shared" ca="1" si="0"/>
        <v>22.985098957445704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130271</v>
      </c>
      <c r="C10" s="74">
        <f ca="1">VLOOKUP($D$1,国調!$D$5:$AF$33,15,FALSE)</f>
        <v>16967</v>
      </c>
      <c r="D10" s="74">
        <f ca="1">VLOOKUP($D$1,国調!$D$5:$AF$33,22,FALSE)</f>
        <v>78666</v>
      </c>
      <c r="E10" s="74">
        <f ca="1">VLOOKUP($D$1,国調!$D$5:$AF$33,29,FALSE)</f>
        <v>33681</v>
      </c>
      <c r="F10" s="44">
        <f t="shared" ca="1" si="1"/>
        <v>13.120775786071114</v>
      </c>
      <c r="G10" s="44">
        <f t="shared" ca="1" si="0"/>
        <v>60.833320444808756</v>
      </c>
      <c r="H10" s="44">
        <f t="shared" ca="1" si="0"/>
        <v>26.045903769120127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124767</v>
      </c>
      <c r="C11" s="75">
        <f ca="1">VLOOKUP($D$1,将来!$D$5:$AF$33,10,FALSE)</f>
        <v>15323</v>
      </c>
      <c r="D11" s="75">
        <f ca="1">VLOOKUP($D$1,将来!$D$5:$AF$33,17,FALSE)</f>
        <v>72345</v>
      </c>
      <c r="E11" s="75">
        <f ca="1">VLOOKUP($D$1,将来!$D$5:$AF$33,24,FALSE)</f>
        <v>37099</v>
      </c>
      <c r="F11" s="45">
        <f t="shared" ca="1" si="1"/>
        <v>12.281292328901072</v>
      </c>
      <c r="G11" s="45">
        <f t="shared" ca="1" si="0"/>
        <v>57.984082329462119</v>
      </c>
      <c r="H11" s="45">
        <f t="shared" ca="1" si="0"/>
        <v>29.734625341636811</v>
      </c>
      <c r="I11" s="39"/>
    </row>
    <row r="12" spans="1:9" x14ac:dyDescent="0.15">
      <c r="A12" s="61">
        <v>2020</v>
      </c>
      <c r="B12" s="75">
        <f t="shared" ca="1" si="2"/>
        <v>118982</v>
      </c>
      <c r="C12" s="75">
        <f ca="1">VLOOKUP($D$1,将来!$D$5:$AF$33,11,FALSE)</f>
        <v>13475</v>
      </c>
      <c r="D12" s="75">
        <f ca="1">VLOOKUP($D$1,将来!$D$5:$AF$33,18,FALSE)</f>
        <v>67561</v>
      </c>
      <c r="E12" s="75">
        <f ca="1">VLOOKUP($D$1,将来!$D$5:$AF$33,25,FALSE)</f>
        <v>37946</v>
      </c>
      <c r="F12" s="43">
        <f t="shared" ca="1" si="1"/>
        <v>11.325242473651477</v>
      </c>
      <c r="G12" s="43">
        <f t="shared" ca="1" si="0"/>
        <v>56.782538535240626</v>
      </c>
      <c r="H12" s="43">
        <f t="shared" ca="1" si="0"/>
        <v>31.892218991107903</v>
      </c>
      <c r="I12" s="39"/>
    </row>
    <row r="13" spans="1:9" x14ac:dyDescent="0.15">
      <c r="A13" s="61">
        <v>2025</v>
      </c>
      <c r="B13" s="75">
        <f t="shared" ca="1" si="2"/>
        <v>112564</v>
      </c>
      <c r="C13" s="75">
        <f ca="1">VLOOKUP($D$1,将来!$D$5:$AF$33,12,FALSE)</f>
        <v>11843</v>
      </c>
      <c r="D13" s="75">
        <f ca="1">VLOOKUP($D$1,将来!$D$5:$AF$33,19,FALSE)</f>
        <v>63251</v>
      </c>
      <c r="E13" s="75">
        <f ca="1">VLOOKUP($D$1,将来!$D$5:$AF$33,26,FALSE)</f>
        <v>37470</v>
      </c>
      <c r="F13" s="43">
        <f t="shared" ca="1" si="1"/>
        <v>10.521125759567889</v>
      </c>
      <c r="G13" s="43">
        <f t="shared" ca="1" si="0"/>
        <v>56.191144593298034</v>
      </c>
      <c r="H13" s="43">
        <f t="shared" ca="1" si="0"/>
        <v>33.287729647134071</v>
      </c>
      <c r="I13" s="39"/>
    </row>
    <row r="14" spans="1:9" x14ac:dyDescent="0.15">
      <c r="A14" s="61">
        <v>2030</v>
      </c>
      <c r="B14" s="75">
        <f t="shared" ca="1" si="2"/>
        <v>105928</v>
      </c>
      <c r="C14" s="75">
        <f ca="1">VLOOKUP($D$1,将来!$D$5:$AF$33,13,FALSE)</f>
        <v>10500</v>
      </c>
      <c r="D14" s="75">
        <f ca="1">VLOOKUP($D$1,将来!$D$5:$AF$33,20,FALSE)</f>
        <v>58458</v>
      </c>
      <c r="E14" s="75">
        <f ca="1">VLOOKUP($D$1,将来!$D$5:$AF$33,27,FALSE)</f>
        <v>36970</v>
      </c>
      <c r="F14" s="43">
        <f t="shared" ca="1" si="1"/>
        <v>9.9123933237670858</v>
      </c>
      <c r="G14" s="43">
        <f t="shared" ca="1" si="0"/>
        <v>55.186541801978706</v>
      </c>
      <c r="H14" s="43">
        <f t="shared" ca="1" si="0"/>
        <v>34.90106487425421</v>
      </c>
      <c r="I14" s="39"/>
    </row>
    <row r="15" spans="1:9" x14ac:dyDescent="0.15">
      <c r="A15" s="61">
        <v>2035</v>
      </c>
      <c r="B15" s="75">
        <f t="shared" ca="1" si="2"/>
        <v>99215</v>
      </c>
      <c r="C15" s="75">
        <f ca="1">VLOOKUP($D$1,将来!$D$5:$AF$33,14,FALSE)</f>
        <v>9633</v>
      </c>
      <c r="D15" s="75">
        <f ca="1">VLOOKUP($D$1,将来!$D$5:$AF$33,21,FALSE)</f>
        <v>53287</v>
      </c>
      <c r="E15" s="75">
        <f ca="1">VLOOKUP($D$1,将来!$D$5:$AF$33,28,FALSE)</f>
        <v>36295</v>
      </c>
      <c r="F15" s="43">
        <f t="shared" ca="1" si="1"/>
        <v>9.7092173562465351</v>
      </c>
      <c r="G15" s="43">
        <f t="shared" ca="1" si="0"/>
        <v>53.708612608980502</v>
      </c>
      <c r="H15" s="43">
        <f t="shared" ca="1" si="0"/>
        <v>36.582170034772965</v>
      </c>
      <c r="I15" s="39"/>
    </row>
    <row r="16" spans="1:9" x14ac:dyDescent="0.15">
      <c r="A16" s="61">
        <v>2040</v>
      </c>
      <c r="B16" s="75">
        <f t="shared" ca="1" si="2"/>
        <v>92500</v>
      </c>
      <c r="C16" s="75">
        <f ca="1">VLOOKUP($D$1,将来!$D$5:$AF$33,15,FALSE)</f>
        <v>8956</v>
      </c>
      <c r="D16" s="75">
        <f ca="1">VLOOKUP($D$1,将来!$D$5:$AF$33,22,FALSE)</f>
        <v>47418</v>
      </c>
      <c r="E16" s="75">
        <f ca="1">VLOOKUP($D$1,将来!$D$5:$AF$33,29,FALSE)</f>
        <v>36126</v>
      </c>
      <c r="F16" s="43">
        <f t="shared" ca="1" si="1"/>
        <v>9.6821621621621627</v>
      </c>
      <c r="G16" s="43">
        <f t="shared" ca="1" si="0"/>
        <v>51.262702702702697</v>
      </c>
      <c r="H16" s="43">
        <f t="shared" ca="1" si="0"/>
        <v>39.055135135135131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2" sqref="N22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松阪市</v>
      </c>
      <c r="E1" s="37"/>
      <c r="F1" s="80" t="str">
        <f ca="1">"年齢（３区分）別人口の推移　＜"&amp;D1&amp;"＞"</f>
        <v>年齢（３区分）別人口の推移　＜松阪市＞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153185</v>
      </c>
      <c r="C4" s="73">
        <f ca="1">VLOOKUP($D$1,国調!$D$5:$AF$33,9,FALSE)</f>
        <v>33186</v>
      </c>
      <c r="D4" s="73">
        <f ca="1">VLOOKUP($D$1,国調!$D$5:$AF$33,16,FALSE)</f>
        <v>101487</v>
      </c>
      <c r="E4" s="73">
        <f ca="1">VLOOKUP($D$1,国調!$D$5:$AF$33,23,FALSE)</f>
        <v>18511</v>
      </c>
      <c r="F4" s="43">
        <f ca="1">C4/SUM($C4:$E4)*100</f>
        <v>21.664142469187382</v>
      </c>
      <c r="G4" s="43">
        <f t="shared" ref="G4:H16" ca="1" si="0">D4/SUM($C4:$E4)*100</f>
        <v>66.251697305201589</v>
      </c>
      <c r="H4" s="43">
        <f t="shared" ca="1" si="0"/>
        <v>12.084160225611029</v>
      </c>
      <c r="I4" s="39"/>
    </row>
    <row r="5" spans="1:9" x14ac:dyDescent="0.15">
      <c r="A5" s="61">
        <v>1985</v>
      </c>
      <c r="B5" s="73">
        <f ca="1">VLOOKUP($D$1,国調!$D$5:$AF$33,3,FALSE)</f>
        <v>158155</v>
      </c>
      <c r="C5" s="73">
        <f ca="1">VLOOKUP($D$1,国調!$D$5:$AF$33,10,FALSE)</f>
        <v>32242</v>
      </c>
      <c r="D5" s="73">
        <f ca="1">VLOOKUP($D$1,国調!$D$5:$AF$33,17,FALSE)</f>
        <v>105229</v>
      </c>
      <c r="E5" s="73">
        <f ca="1">VLOOKUP($D$1,国調!$D$5:$AF$33,24,FALSE)</f>
        <v>20684</v>
      </c>
      <c r="F5" s="43">
        <f t="shared" ref="F5:F16" ca="1" si="1">C5/SUM($C5:$E5)*100</f>
        <v>20.38632986627043</v>
      </c>
      <c r="G5" s="43">
        <f t="shared" ca="1" si="0"/>
        <v>66.535360880149213</v>
      </c>
      <c r="H5" s="43">
        <f t="shared" ca="1" si="0"/>
        <v>13.078309253580347</v>
      </c>
      <c r="I5" s="39"/>
    </row>
    <row r="6" spans="1:9" x14ac:dyDescent="0.15">
      <c r="A6" s="61">
        <v>1990</v>
      </c>
      <c r="B6" s="73">
        <f ca="1">VLOOKUP($D$1,国調!$D$5:$AF$33,4,FALSE)</f>
        <v>159625</v>
      </c>
      <c r="C6" s="73">
        <f ca="1">VLOOKUP($D$1,国調!$D$5:$AF$33,11,FALSE)</f>
        <v>28334</v>
      </c>
      <c r="D6" s="73">
        <f ca="1">VLOOKUP($D$1,国調!$D$5:$AF$33,18,FALSE)</f>
        <v>107523</v>
      </c>
      <c r="E6" s="73">
        <f ca="1">VLOOKUP($D$1,国調!$D$5:$AF$33,25,FALSE)</f>
        <v>23761</v>
      </c>
      <c r="F6" s="43">
        <f t="shared" ca="1" si="1"/>
        <v>17.751130824844317</v>
      </c>
      <c r="G6" s="43">
        <f t="shared" ca="1" si="0"/>
        <v>67.362703454497606</v>
      </c>
      <c r="H6" s="43">
        <f t="shared" ca="1" si="0"/>
        <v>14.88616572065807</v>
      </c>
      <c r="I6" s="39"/>
    </row>
    <row r="7" spans="1:9" x14ac:dyDescent="0.15">
      <c r="A7" s="61">
        <v>1995</v>
      </c>
      <c r="B7" s="73">
        <f ca="1">VLOOKUP($D$1,国調!$D$5:$AF$33,5,FALSE)</f>
        <v>163131</v>
      </c>
      <c r="C7" s="73">
        <f ca="1">VLOOKUP($D$1,国調!$D$5:$AF$33,12,FALSE)</f>
        <v>26169</v>
      </c>
      <c r="D7" s="73">
        <f ca="1">VLOOKUP($D$1,国調!$D$5:$AF$33,19,FALSE)</f>
        <v>108189</v>
      </c>
      <c r="E7" s="73">
        <f ca="1">VLOOKUP($D$1,国調!$D$5:$AF$33,26,FALSE)</f>
        <v>28772</v>
      </c>
      <c r="F7" s="43">
        <f t="shared" ca="1" si="1"/>
        <v>16.041807147673634</v>
      </c>
      <c r="G7" s="43">
        <f t="shared" ca="1" si="0"/>
        <v>66.32072580150799</v>
      </c>
      <c r="H7" s="43">
        <f t="shared" ca="1" si="0"/>
        <v>17.637467050818366</v>
      </c>
      <c r="I7" s="39"/>
    </row>
    <row r="8" spans="1:9" x14ac:dyDescent="0.15">
      <c r="A8" s="61">
        <v>2000</v>
      </c>
      <c r="B8" s="73">
        <f ca="1">VLOOKUP($D$1,国調!$D$5:$AF$33,6,FALSE)</f>
        <v>164504</v>
      </c>
      <c r="C8" s="73">
        <f ca="1">VLOOKUP($D$1,国調!$D$5:$AF$33,13,FALSE)</f>
        <v>24287</v>
      </c>
      <c r="D8" s="73">
        <f ca="1">VLOOKUP($D$1,国調!$D$5:$AF$33,20,FALSE)</f>
        <v>106761</v>
      </c>
      <c r="E8" s="73">
        <f ca="1">VLOOKUP($D$1,国調!$D$5:$AF$33,27,FALSE)</f>
        <v>33456</v>
      </c>
      <c r="F8" s="43">
        <f t="shared" ca="1" si="1"/>
        <v>14.763774741039731</v>
      </c>
      <c r="G8" s="43">
        <f t="shared" ca="1" si="0"/>
        <v>64.898725866848224</v>
      </c>
      <c r="H8" s="43">
        <f t="shared" ca="1" si="0"/>
        <v>20.337499392112047</v>
      </c>
      <c r="I8" s="39"/>
    </row>
    <row r="9" spans="1:9" x14ac:dyDescent="0.15">
      <c r="A9" s="61">
        <v>2005</v>
      </c>
      <c r="B9" s="73">
        <f ca="1">VLOOKUP($D$1,国調!$D$5:$AF$33,7,FALSE)</f>
        <v>168973</v>
      </c>
      <c r="C9" s="73">
        <f ca="1">VLOOKUP($D$1,国調!$D$5:$AF$33,14,FALSE)</f>
        <v>23183</v>
      </c>
      <c r="D9" s="73">
        <f ca="1">VLOOKUP($D$1,国調!$D$5:$AF$33,21,FALSE)</f>
        <v>108130</v>
      </c>
      <c r="E9" s="73">
        <f ca="1">VLOOKUP($D$1,国調!$D$5:$AF$33,28,FALSE)</f>
        <v>37541</v>
      </c>
      <c r="F9" s="43">
        <f t="shared" ca="1" si="1"/>
        <v>13.729612564700865</v>
      </c>
      <c r="G9" s="43">
        <f t="shared" ca="1" si="0"/>
        <v>64.0375709192557</v>
      </c>
      <c r="H9" s="43">
        <f t="shared" ca="1" si="0"/>
        <v>22.232816516043446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168017</v>
      </c>
      <c r="C10" s="74">
        <f ca="1">VLOOKUP($D$1,国調!$D$5:$AF$33,15,FALSE)</f>
        <v>22749</v>
      </c>
      <c r="D10" s="74">
        <f ca="1">VLOOKUP($D$1,国調!$D$5:$AF$33,22,FALSE)</f>
        <v>103016</v>
      </c>
      <c r="E10" s="74">
        <f ca="1">VLOOKUP($D$1,国調!$D$5:$AF$33,29,FALSE)</f>
        <v>41525</v>
      </c>
      <c r="F10" s="44">
        <f t="shared" ca="1" si="1"/>
        <v>13.598541454958454</v>
      </c>
      <c r="G10" s="44">
        <f t="shared" ca="1" si="0"/>
        <v>61.57929344252495</v>
      </c>
      <c r="H10" s="44">
        <f t="shared" ca="1" si="0"/>
        <v>24.822165102516589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164987</v>
      </c>
      <c r="C11" s="75">
        <f ca="1">VLOOKUP($D$1,将来!$D$5:$AF$33,10,FALSE)</f>
        <v>21645</v>
      </c>
      <c r="D11" s="75">
        <f ca="1">VLOOKUP($D$1,将来!$D$5:$AF$33,17,FALSE)</f>
        <v>96971</v>
      </c>
      <c r="E11" s="75">
        <f ca="1">VLOOKUP($D$1,将来!$D$5:$AF$33,24,FALSE)</f>
        <v>46371</v>
      </c>
      <c r="F11" s="45">
        <f t="shared" ca="1" si="1"/>
        <v>13.119215453338748</v>
      </c>
      <c r="G11" s="45">
        <f t="shared" ca="1" si="0"/>
        <v>58.774933782661662</v>
      </c>
      <c r="H11" s="45">
        <f t="shared" ca="1" si="0"/>
        <v>28.105850763999591</v>
      </c>
      <c r="I11" s="39"/>
    </row>
    <row r="12" spans="1:9" x14ac:dyDescent="0.15">
      <c r="A12" s="61">
        <v>2020</v>
      </c>
      <c r="B12" s="75">
        <f t="shared" ca="1" si="2"/>
        <v>160578</v>
      </c>
      <c r="C12" s="75">
        <f ca="1">VLOOKUP($D$1,将来!$D$5:$AF$33,11,FALSE)</f>
        <v>19953</v>
      </c>
      <c r="D12" s="75">
        <f ca="1">VLOOKUP($D$1,将来!$D$5:$AF$33,18,FALSE)</f>
        <v>92364</v>
      </c>
      <c r="E12" s="75">
        <f ca="1">VLOOKUP($D$1,将来!$D$5:$AF$33,25,FALSE)</f>
        <v>48261</v>
      </c>
      <c r="F12" s="43">
        <f t="shared" ca="1" si="1"/>
        <v>12.425737024997199</v>
      </c>
      <c r="G12" s="43">
        <f t="shared" ca="1" si="0"/>
        <v>57.519710047453579</v>
      </c>
      <c r="H12" s="43">
        <f t="shared" ca="1" si="0"/>
        <v>30.054552927549228</v>
      </c>
      <c r="I12" s="39"/>
    </row>
    <row r="13" spans="1:9" x14ac:dyDescent="0.15">
      <c r="A13" s="61">
        <v>2025</v>
      </c>
      <c r="B13" s="75">
        <f t="shared" ca="1" si="2"/>
        <v>155236</v>
      </c>
      <c r="C13" s="75">
        <f ca="1">VLOOKUP($D$1,将来!$D$5:$AF$33,12,FALSE)</f>
        <v>17928</v>
      </c>
      <c r="D13" s="75">
        <f ca="1">VLOOKUP($D$1,将来!$D$5:$AF$33,19,FALSE)</f>
        <v>88642</v>
      </c>
      <c r="E13" s="75">
        <f ca="1">VLOOKUP($D$1,将来!$D$5:$AF$33,26,FALSE)</f>
        <v>48666</v>
      </c>
      <c r="F13" s="43">
        <f t="shared" ca="1" si="1"/>
        <v>11.548867530727408</v>
      </c>
      <c r="G13" s="43">
        <f t="shared" ca="1" si="0"/>
        <v>57.101445540982766</v>
      </c>
      <c r="H13" s="43">
        <f t="shared" ca="1" si="0"/>
        <v>31.349686928289827</v>
      </c>
      <c r="I13" s="39"/>
    </row>
    <row r="14" spans="1:9" x14ac:dyDescent="0.15">
      <c r="A14" s="61">
        <v>2030</v>
      </c>
      <c r="B14" s="75">
        <f t="shared" ca="1" si="2"/>
        <v>149427</v>
      </c>
      <c r="C14" s="75">
        <f ca="1">VLOOKUP($D$1,将来!$D$5:$AF$33,13,FALSE)</f>
        <v>16242</v>
      </c>
      <c r="D14" s="75">
        <f ca="1">VLOOKUP($D$1,将来!$D$5:$AF$33,20,FALSE)</f>
        <v>84279</v>
      </c>
      <c r="E14" s="75">
        <f ca="1">VLOOKUP($D$1,将来!$D$5:$AF$33,27,FALSE)</f>
        <v>48906</v>
      </c>
      <c r="F14" s="43">
        <f t="shared" ca="1" si="1"/>
        <v>10.869521572406594</v>
      </c>
      <c r="G14" s="43">
        <f t="shared" ca="1" si="0"/>
        <v>56.401453552570821</v>
      </c>
      <c r="H14" s="43">
        <f t="shared" ca="1" si="0"/>
        <v>32.729024875022589</v>
      </c>
      <c r="I14" s="39"/>
    </row>
    <row r="15" spans="1:9" x14ac:dyDescent="0.15">
      <c r="A15" s="61">
        <v>2035</v>
      </c>
      <c r="B15" s="75">
        <f t="shared" ca="1" si="2"/>
        <v>143204</v>
      </c>
      <c r="C15" s="75">
        <f ca="1">VLOOKUP($D$1,将来!$D$5:$AF$33,14,FALSE)</f>
        <v>15210</v>
      </c>
      <c r="D15" s="75">
        <f ca="1">VLOOKUP($D$1,将来!$D$5:$AF$33,21,FALSE)</f>
        <v>78848</v>
      </c>
      <c r="E15" s="75">
        <f ca="1">VLOOKUP($D$1,将来!$D$5:$AF$33,28,FALSE)</f>
        <v>49146</v>
      </c>
      <c r="F15" s="43">
        <f t="shared" ca="1" si="1"/>
        <v>10.621211697997262</v>
      </c>
      <c r="G15" s="43">
        <f t="shared" ca="1" si="0"/>
        <v>55.059914527527162</v>
      </c>
      <c r="H15" s="43">
        <f t="shared" ca="1" si="0"/>
        <v>34.31887377447557</v>
      </c>
      <c r="I15" s="39"/>
    </row>
    <row r="16" spans="1:9" x14ac:dyDescent="0.15">
      <c r="A16" s="61">
        <v>2040</v>
      </c>
      <c r="B16" s="75">
        <f t="shared" ca="1" si="2"/>
        <v>136668</v>
      </c>
      <c r="C16" s="75">
        <f ca="1">VLOOKUP($D$1,将来!$D$5:$AF$33,15,FALSE)</f>
        <v>14499</v>
      </c>
      <c r="D16" s="75">
        <f ca="1">VLOOKUP($D$1,将来!$D$5:$AF$33,22,FALSE)</f>
        <v>71635</v>
      </c>
      <c r="E16" s="75">
        <f ca="1">VLOOKUP($D$1,将来!$D$5:$AF$33,29,FALSE)</f>
        <v>50534</v>
      </c>
      <c r="F16" s="43">
        <f t="shared" ca="1" si="1"/>
        <v>10.608920888576696</v>
      </c>
      <c r="G16" s="43">
        <f t="shared" ca="1" si="0"/>
        <v>52.415342289343513</v>
      </c>
      <c r="H16" s="43">
        <f t="shared" ca="1" si="0"/>
        <v>36.975736822079789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17" sqref="M17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桑名市</v>
      </c>
      <c r="E1" s="37"/>
      <c r="F1" s="80" t="str">
        <f ca="1">"年齢（３区分）別人口の推移　＜"&amp;D1&amp;"＞"</f>
        <v>年齢（３区分）別人口の推移　＜桑名市＞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110310</v>
      </c>
      <c r="C4" s="73">
        <f ca="1">VLOOKUP($D$1,国調!$D$5:$AF$33,9,FALSE)</f>
        <v>26454</v>
      </c>
      <c r="D4" s="73">
        <f ca="1">VLOOKUP($D$1,国調!$D$5:$AF$33,16,FALSE)</f>
        <v>73127</v>
      </c>
      <c r="E4" s="73">
        <f ca="1">VLOOKUP($D$1,国調!$D$5:$AF$33,23,FALSE)</f>
        <v>10729</v>
      </c>
      <c r="F4" s="43">
        <f ca="1">C4/SUM($C4:$E4)*100</f>
        <v>23.981506663040523</v>
      </c>
      <c r="G4" s="43">
        <f t="shared" ref="G4:H16" ca="1" si="0">D4/SUM($C4:$E4)*100</f>
        <v>66.292267246849789</v>
      </c>
      <c r="H4" s="43">
        <f t="shared" ca="1" si="0"/>
        <v>9.7262260901096909</v>
      </c>
      <c r="I4" s="39"/>
    </row>
    <row r="5" spans="1:9" x14ac:dyDescent="0.15">
      <c r="A5" s="61">
        <v>1985</v>
      </c>
      <c r="B5" s="73">
        <f ca="1">VLOOKUP($D$1,国調!$D$5:$AF$33,3,FALSE)</f>
        <v>119855</v>
      </c>
      <c r="C5" s="73">
        <f ca="1">VLOOKUP($D$1,国調!$D$5:$AF$33,10,FALSE)</f>
        <v>27096</v>
      </c>
      <c r="D5" s="73">
        <f ca="1">VLOOKUP($D$1,国調!$D$5:$AF$33,17,FALSE)</f>
        <v>80412</v>
      </c>
      <c r="E5" s="73">
        <f ca="1">VLOOKUP($D$1,国調!$D$5:$AF$33,24,FALSE)</f>
        <v>12347</v>
      </c>
      <c r="F5" s="43">
        <f t="shared" ref="F5:F16" ca="1" si="1">C5/SUM($C5:$E5)*100</f>
        <v>22.607317174919693</v>
      </c>
      <c r="G5" s="43">
        <f t="shared" ca="1" si="0"/>
        <v>67.091068374285584</v>
      </c>
      <c r="H5" s="43">
        <f t="shared" ca="1" si="0"/>
        <v>10.301614450794711</v>
      </c>
      <c r="I5" s="39"/>
    </row>
    <row r="6" spans="1:9" x14ac:dyDescent="0.15">
      <c r="A6" s="61">
        <v>1990</v>
      </c>
      <c r="B6" s="73">
        <f ca="1">VLOOKUP($D$1,国調!$D$5:$AF$33,4,FALSE)</f>
        <v>124042</v>
      </c>
      <c r="C6" s="73">
        <f ca="1">VLOOKUP($D$1,国調!$D$5:$AF$33,11,FALSE)</f>
        <v>23722</v>
      </c>
      <c r="D6" s="73">
        <f ca="1">VLOOKUP($D$1,国調!$D$5:$AF$33,18,FALSE)</f>
        <v>85713</v>
      </c>
      <c r="E6" s="73">
        <f ca="1">VLOOKUP($D$1,国調!$D$5:$AF$33,25,FALSE)</f>
        <v>14590</v>
      </c>
      <c r="F6" s="43">
        <f t="shared" ca="1" si="1"/>
        <v>19.126788953839952</v>
      </c>
      <c r="G6" s="43">
        <f t="shared" ca="1" si="0"/>
        <v>69.109453739165488</v>
      </c>
      <c r="H6" s="43">
        <f t="shared" ca="1" si="0"/>
        <v>11.763757306994558</v>
      </c>
      <c r="I6" s="39"/>
    </row>
    <row r="7" spans="1:9" x14ac:dyDescent="0.15">
      <c r="A7" s="61">
        <v>1995</v>
      </c>
      <c r="B7" s="73">
        <f ca="1">VLOOKUP($D$1,国調!$D$5:$AF$33,5,FALSE)</f>
        <v>129595</v>
      </c>
      <c r="C7" s="73">
        <f ca="1">VLOOKUP($D$1,国調!$D$5:$AF$33,12,FALSE)</f>
        <v>21713</v>
      </c>
      <c r="D7" s="73">
        <f ca="1">VLOOKUP($D$1,国調!$D$5:$AF$33,19,FALSE)</f>
        <v>89892</v>
      </c>
      <c r="E7" s="73">
        <f ca="1">VLOOKUP($D$1,国調!$D$5:$AF$33,26,FALSE)</f>
        <v>17982</v>
      </c>
      <c r="F7" s="43">
        <f t="shared" ca="1" si="1"/>
        <v>16.75553875002894</v>
      </c>
      <c r="G7" s="43">
        <f t="shared" ca="1" si="0"/>
        <v>69.368069327941853</v>
      </c>
      <c r="H7" s="43">
        <f t="shared" ca="1" si="0"/>
        <v>13.876391922029216</v>
      </c>
      <c r="I7" s="39"/>
    </row>
    <row r="8" spans="1:9" x14ac:dyDescent="0.15">
      <c r="A8" s="61">
        <v>2000</v>
      </c>
      <c r="B8" s="73">
        <f ca="1">VLOOKUP($D$1,国調!$D$5:$AF$33,6,FALSE)</f>
        <v>134856</v>
      </c>
      <c r="C8" s="73">
        <f ca="1">VLOOKUP($D$1,国調!$D$5:$AF$33,13,FALSE)</f>
        <v>21647</v>
      </c>
      <c r="D8" s="73">
        <f ca="1">VLOOKUP($D$1,国調!$D$5:$AF$33,20,FALSE)</f>
        <v>91539</v>
      </c>
      <c r="E8" s="73">
        <f ca="1">VLOOKUP($D$1,国調!$D$5:$AF$33,27,FALSE)</f>
        <v>21625</v>
      </c>
      <c r="F8" s="43">
        <f t="shared" ca="1" si="1"/>
        <v>16.057295027853812</v>
      </c>
      <c r="G8" s="43">
        <f t="shared" ca="1" si="0"/>
        <v>67.901729087389</v>
      </c>
      <c r="H8" s="43">
        <f t="shared" ca="1" si="0"/>
        <v>16.040975884757177</v>
      </c>
      <c r="I8" s="39"/>
    </row>
    <row r="9" spans="1:9" x14ac:dyDescent="0.15">
      <c r="A9" s="61">
        <v>2005</v>
      </c>
      <c r="B9" s="73">
        <f ca="1">VLOOKUP($D$1,国調!$D$5:$AF$33,7,FALSE)</f>
        <v>138963</v>
      </c>
      <c r="C9" s="73">
        <f ca="1">VLOOKUP($D$1,国調!$D$5:$AF$33,14,FALSE)</f>
        <v>21417</v>
      </c>
      <c r="D9" s="73">
        <f ca="1">VLOOKUP($D$1,国調!$D$5:$AF$33,21,FALSE)</f>
        <v>91431</v>
      </c>
      <c r="E9" s="73">
        <f ca="1">VLOOKUP($D$1,国調!$D$5:$AF$33,28,FALSE)</f>
        <v>25998</v>
      </c>
      <c r="F9" s="43">
        <f t="shared" ca="1" si="1"/>
        <v>15.42500324100082</v>
      </c>
      <c r="G9" s="43">
        <f t="shared" ca="1" si="0"/>
        <v>65.850654682165853</v>
      </c>
      <c r="H9" s="43">
        <f t="shared" ca="1" si="0"/>
        <v>18.724342076833324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140290</v>
      </c>
      <c r="C10" s="74">
        <f ca="1">VLOOKUP($D$1,国調!$D$5:$AF$33,15,FALSE)</f>
        <v>20392</v>
      </c>
      <c r="D10" s="74">
        <f ca="1">VLOOKUP($D$1,国調!$D$5:$AF$33,22,FALSE)</f>
        <v>88084</v>
      </c>
      <c r="E10" s="74">
        <f ca="1">VLOOKUP($D$1,国調!$D$5:$AF$33,29,FALSE)</f>
        <v>29981</v>
      </c>
      <c r="F10" s="44">
        <f t="shared" ca="1" si="1"/>
        <v>14.728038307922315</v>
      </c>
      <c r="G10" s="44">
        <f t="shared" ca="1" si="0"/>
        <v>63.618307488967694</v>
      </c>
      <c r="H10" s="44">
        <f t="shared" ca="1" si="0"/>
        <v>21.653654203109991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139646</v>
      </c>
      <c r="C11" s="75">
        <f ca="1">VLOOKUP($D$1,将来!$D$5:$AF$33,10,FALSE)</f>
        <v>18911</v>
      </c>
      <c r="D11" s="75">
        <f ca="1">VLOOKUP($D$1,将来!$D$5:$AF$33,17,FALSE)</f>
        <v>85421</v>
      </c>
      <c r="E11" s="75">
        <f ca="1">VLOOKUP($D$1,将来!$D$5:$AF$33,24,FALSE)</f>
        <v>35314</v>
      </c>
      <c r="F11" s="45">
        <f t="shared" ca="1" si="1"/>
        <v>13.542099308250863</v>
      </c>
      <c r="G11" s="45">
        <f t="shared" ca="1" si="0"/>
        <v>61.169671884622545</v>
      </c>
      <c r="H11" s="45">
        <f t="shared" ca="1" si="0"/>
        <v>25.28822880712659</v>
      </c>
      <c r="I11" s="39"/>
    </row>
    <row r="12" spans="1:9" x14ac:dyDescent="0.15">
      <c r="A12" s="61">
        <v>2020</v>
      </c>
      <c r="B12" s="75">
        <f t="shared" ca="1" si="2"/>
        <v>137684</v>
      </c>
      <c r="C12" s="75">
        <f ca="1">VLOOKUP($D$1,将来!$D$5:$AF$33,11,FALSE)</f>
        <v>17335</v>
      </c>
      <c r="D12" s="75">
        <f ca="1">VLOOKUP($D$1,将来!$D$5:$AF$33,18,FALSE)</f>
        <v>82895</v>
      </c>
      <c r="E12" s="75">
        <f ca="1">VLOOKUP($D$1,将来!$D$5:$AF$33,25,FALSE)</f>
        <v>37454</v>
      </c>
      <c r="F12" s="43">
        <f t="shared" ca="1" si="1"/>
        <v>12.590424450190291</v>
      </c>
      <c r="G12" s="43">
        <f t="shared" ca="1" si="0"/>
        <v>60.20670520902938</v>
      </c>
      <c r="H12" s="43">
        <f t="shared" ca="1" si="0"/>
        <v>27.20287034078034</v>
      </c>
      <c r="I12" s="39"/>
    </row>
    <row r="13" spans="1:9" x14ac:dyDescent="0.15">
      <c r="A13" s="61">
        <v>2025</v>
      </c>
      <c r="B13" s="75">
        <f t="shared" ca="1" si="2"/>
        <v>134700</v>
      </c>
      <c r="C13" s="75">
        <f ca="1">VLOOKUP($D$1,将来!$D$5:$AF$33,12,FALSE)</f>
        <v>15852</v>
      </c>
      <c r="D13" s="75">
        <f ca="1">VLOOKUP($D$1,将来!$D$5:$AF$33,19,FALSE)</f>
        <v>80794</v>
      </c>
      <c r="E13" s="75">
        <f ca="1">VLOOKUP($D$1,将来!$D$5:$AF$33,26,FALSE)</f>
        <v>38054</v>
      </c>
      <c r="F13" s="43">
        <f t="shared" ca="1" si="1"/>
        <v>11.768374164810691</v>
      </c>
      <c r="G13" s="43">
        <f t="shared" ca="1" si="0"/>
        <v>59.980697847067553</v>
      </c>
      <c r="H13" s="43">
        <f t="shared" ca="1" si="0"/>
        <v>28.250927988121756</v>
      </c>
      <c r="I13" s="39"/>
    </row>
    <row r="14" spans="1:9" x14ac:dyDescent="0.15">
      <c r="A14" s="61">
        <v>2030</v>
      </c>
      <c r="B14" s="75">
        <f t="shared" ca="1" si="2"/>
        <v>130996</v>
      </c>
      <c r="C14" s="75">
        <f ca="1">VLOOKUP($D$1,将来!$D$5:$AF$33,13,FALSE)</f>
        <v>14532</v>
      </c>
      <c r="D14" s="75">
        <f ca="1">VLOOKUP($D$1,将来!$D$5:$AF$33,20,FALSE)</f>
        <v>77567</v>
      </c>
      <c r="E14" s="75">
        <f ca="1">VLOOKUP($D$1,将来!$D$5:$AF$33,27,FALSE)</f>
        <v>38897</v>
      </c>
      <c r="F14" s="43">
        <f t="shared" ca="1" si="1"/>
        <v>11.093468502855048</v>
      </c>
      <c r="G14" s="43">
        <f t="shared" ca="1" si="0"/>
        <v>59.213258420104431</v>
      </c>
      <c r="H14" s="43">
        <f t="shared" ca="1" si="0"/>
        <v>29.693273077040523</v>
      </c>
      <c r="I14" s="39"/>
    </row>
    <row r="15" spans="1:9" x14ac:dyDescent="0.15">
      <c r="A15" s="61">
        <v>2035</v>
      </c>
      <c r="B15" s="75">
        <f t="shared" ca="1" si="2"/>
        <v>126774</v>
      </c>
      <c r="C15" s="75">
        <f ca="1">VLOOKUP($D$1,将来!$D$5:$AF$33,14,FALSE)</f>
        <v>13774</v>
      </c>
      <c r="D15" s="75">
        <f ca="1">VLOOKUP($D$1,将来!$D$5:$AF$33,21,FALSE)</f>
        <v>72916</v>
      </c>
      <c r="E15" s="75">
        <f ca="1">VLOOKUP($D$1,将来!$D$5:$AF$33,28,FALSE)</f>
        <v>40084</v>
      </c>
      <c r="F15" s="43">
        <f t="shared" ca="1" si="1"/>
        <v>10.86500386514585</v>
      </c>
      <c r="G15" s="43">
        <f t="shared" ca="1" si="0"/>
        <v>57.516525470522353</v>
      </c>
      <c r="H15" s="43">
        <f t="shared" ca="1" si="0"/>
        <v>31.618470664331806</v>
      </c>
      <c r="I15" s="39"/>
    </row>
    <row r="16" spans="1:9" x14ac:dyDescent="0.15">
      <c r="A16" s="61">
        <v>2040</v>
      </c>
      <c r="B16" s="75">
        <f t="shared" ca="1" si="2"/>
        <v>122202</v>
      </c>
      <c r="C16" s="75">
        <f ca="1">VLOOKUP($D$1,将来!$D$5:$AF$33,15,FALSE)</f>
        <v>13269</v>
      </c>
      <c r="D16" s="75">
        <f ca="1">VLOOKUP($D$1,将来!$D$5:$AF$33,22,FALSE)</f>
        <v>66750</v>
      </c>
      <c r="E16" s="75">
        <f ca="1">VLOOKUP($D$1,将来!$D$5:$AF$33,29,FALSE)</f>
        <v>42183</v>
      </c>
      <c r="F16" s="43">
        <f t="shared" ca="1" si="1"/>
        <v>10.858251092453479</v>
      </c>
      <c r="G16" s="43">
        <f t="shared" ca="1" si="0"/>
        <v>54.622673933323519</v>
      </c>
      <c r="H16" s="43">
        <f t="shared" ca="1" si="0"/>
        <v>34.51907497422301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35" sqref="M35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鈴鹿市</v>
      </c>
      <c r="E1" s="37"/>
      <c r="F1" s="80" t="str">
        <f ca="1">"年齢（３区分）別人口の推移　＜"&amp;D1&amp;"＞"</f>
        <v>年齢（３区分）別人口の推移　＜鈴鹿市＞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156250</v>
      </c>
      <c r="C4" s="73">
        <f ca="1">VLOOKUP($D$1,国調!$D$5:$AF$33,9,FALSE)</f>
        <v>39673</v>
      </c>
      <c r="D4" s="73">
        <f ca="1">VLOOKUP($D$1,国調!$D$5:$AF$33,16,FALSE)</f>
        <v>103729</v>
      </c>
      <c r="E4" s="73">
        <f ca="1">VLOOKUP($D$1,国調!$D$5:$AF$33,23,FALSE)</f>
        <v>12793</v>
      </c>
      <c r="F4" s="43">
        <f ca="1">C4/SUM($C4:$E4)*100</f>
        <v>25.399660680559556</v>
      </c>
      <c r="G4" s="43">
        <f t="shared" ref="G4:H16" ca="1" si="0">D4/SUM($C4:$E4)*100</f>
        <v>66.409936297576749</v>
      </c>
      <c r="H4" s="43">
        <f t="shared" ca="1" si="0"/>
        <v>8.1904030218636965</v>
      </c>
      <c r="I4" s="39"/>
    </row>
    <row r="5" spans="1:9" x14ac:dyDescent="0.15">
      <c r="A5" s="61">
        <v>1985</v>
      </c>
      <c r="B5" s="73">
        <f ca="1">VLOOKUP($D$1,国調!$D$5:$AF$33,3,FALSE)</f>
        <v>164936</v>
      </c>
      <c r="C5" s="73">
        <f ca="1">VLOOKUP($D$1,国調!$D$5:$AF$33,10,FALSE)</f>
        <v>38424</v>
      </c>
      <c r="D5" s="73">
        <f ca="1">VLOOKUP($D$1,国調!$D$5:$AF$33,17,FALSE)</f>
        <v>111757</v>
      </c>
      <c r="E5" s="73">
        <f ca="1">VLOOKUP($D$1,国調!$D$5:$AF$33,24,FALSE)</f>
        <v>14755</v>
      </c>
      <c r="F5" s="43">
        <f t="shared" ref="F5:F16" ca="1" si="1">C5/SUM($C5:$E5)*100</f>
        <v>23.296308871319784</v>
      </c>
      <c r="G5" s="43">
        <f t="shared" ca="1" si="0"/>
        <v>67.757796963670756</v>
      </c>
      <c r="H5" s="43">
        <f t="shared" ca="1" si="0"/>
        <v>8.9458941650094577</v>
      </c>
      <c r="I5" s="39"/>
    </row>
    <row r="6" spans="1:9" x14ac:dyDescent="0.15">
      <c r="A6" s="61">
        <v>1990</v>
      </c>
      <c r="B6" s="73">
        <f ca="1">VLOOKUP($D$1,国調!$D$5:$AF$33,4,FALSE)</f>
        <v>174105</v>
      </c>
      <c r="C6" s="73">
        <f ca="1">VLOOKUP($D$1,国調!$D$5:$AF$33,11,FALSE)</f>
        <v>33908</v>
      </c>
      <c r="D6" s="73">
        <f ca="1">VLOOKUP($D$1,国調!$D$5:$AF$33,18,FALSE)</f>
        <v>122362</v>
      </c>
      <c r="E6" s="73">
        <f ca="1">VLOOKUP($D$1,国調!$D$5:$AF$33,25,FALSE)</f>
        <v>17740</v>
      </c>
      <c r="F6" s="43">
        <f t="shared" ca="1" si="1"/>
        <v>19.486236423194072</v>
      </c>
      <c r="G6" s="43">
        <f t="shared" ca="1" si="0"/>
        <v>70.318947186943277</v>
      </c>
      <c r="H6" s="43">
        <f t="shared" ca="1" si="0"/>
        <v>10.194816389862652</v>
      </c>
      <c r="I6" s="39"/>
    </row>
    <row r="7" spans="1:9" x14ac:dyDescent="0.15">
      <c r="A7" s="61">
        <v>1995</v>
      </c>
      <c r="B7" s="73">
        <f ca="1">VLOOKUP($D$1,国調!$D$5:$AF$33,5,FALSE)</f>
        <v>179800</v>
      </c>
      <c r="C7" s="73">
        <f ca="1">VLOOKUP($D$1,国調!$D$5:$AF$33,12,FALSE)</f>
        <v>31039</v>
      </c>
      <c r="D7" s="73">
        <f ca="1">VLOOKUP($D$1,国調!$D$5:$AF$33,19,FALSE)</f>
        <v>126663</v>
      </c>
      <c r="E7" s="73">
        <f ca="1">VLOOKUP($D$1,国調!$D$5:$AF$33,26,FALSE)</f>
        <v>22096</v>
      </c>
      <c r="F7" s="43">
        <f t="shared" ca="1" si="1"/>
        <v>17.263262105251449</v>
      </c>
      <c r="G7" s="43">
        <f t="shared" ca="1" si="0"/>
        <v>70.447390960967311</v>
      </c>
      <c r="H7" s="43">
        <f t="shared" ca="1" si="0"/>
        <v>12.289346933781244</v>
      </c>
      <c r="I7" s="39"/>
    </row>
    <row r="8" spans="1:9" x14ac:dyDescent="0.15">
      <c r="A8" s="61">
        <v>2000</v>
      </c>
      <c r="B8" s="73">
        <f ca="1">VLOOKUP($D$1,国調!$D$5:$AF$33,6,FALSE)</f>
        <v>186151</v>
      </c>
      <c r="C8" s="73">
        <f ca="1">VLOOKUP($D$1,国調!$D$5:$AF$33,13,FALSE)</f>
        <v>30852</v>
      </c>
      <c r="D8" s="73">
        <f ca="1">VLOOKUP($D$1,国調!$D$5:$AF$33,20,FALSE)</f>
        <v>128591</v>
      </c>
      <c r="E8" s="73">
        <f ca="1">VLOOKUP($D$1,国調!$D$5:$AF$33,27,FALSE)</f>
        <v>26707</v>
      </c>
      <c r="F8" s="43">
        <f t="shared" ca="1" si="1"/>
        <v>16.573730862207896</v>
      </c>
      <c r="G8" s="43">
        <f t="shared" ca="1" si="0"/>
        <v>69.07923717432179</v>
      </c>
      <c r="H8" s="43">
        <f t="shared" ca="1" si="0"/>
        <v>14.34703196347032</v>
      </c>
      <c r="I8" s="39"/>
    </row>
    <row r="9" spans="1:9" x14ac:dyDescent="0.15">
      <c r="A9" s="61">
        <v>2005</v>
      </c>
      <c r="B9" s="73">
        <f ca="1">VLOOKUP($D$1,国調!$D$5:$AF$33,7,FALSE)</f>
        <v>193114</v>
      </c>
      <c r="C9" s="73">
        <f ca="1">VLOOKUP($D$1,国調!$D$5:$AF$33,14,FALSE)</f>
        <v>30790</v>
      </c>
      <c r="D9" s="73">
        <f ca="1">VLOOKUP($D$1,国調!$D$5:$AF$33,21,FALSE)</f>
        <v>130366</v>
      </c>
      <c r="E9" s="73">
        <f ca="1">VLOOKUP($D$1,国調!$D$5:$AF$33,28,FALSE)</f>
        <v>31934</v>
      </c>
      <c r="F9" s="43">
        <f t="shared" ca="1" si="1"/>
        <v>15.94593194883215</v>
      </c>
      <c r="G9" s="43">
        <f t="shared" ca="1" si="0"/>
        <v>67.51566626961521</v>
      </c>
      <c r="H9" s="43">
        <f t="shared" ca="1" si="0"/>
        <v>16.538401781552643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199293</v>
      </c>
      <c r="C10" s="74">
        <f ca="1">VLOOKUP($D$1,国調!$D$5:$AF$33,15,FALSE)</f>
        <v>30510</v>
      </c>
      <c r="D10" s="74">
        <f ca="1">VLOOKUP($D$1,国調!$D$5:$AF$33,22,FALSE)</f>
        <v>127780</v>
      </c>
      <c r="E10" s="74">
        <f ca="1">VLOOKUP($D$1,国調!$D$5:$AF$33,29,FALSE)</f>
        <v>38500</v>
      </c>
      <c r="F10" s="44">
        <f t="shared" ca="1" si="1"/>
        <v>15.503836577061842</v>
      </c>
      <c r="G10" s="44">
        <f t="shared" ca="1" si="0"/>
        <v>64.932161187052188</v>
      </c>
      <c r="H10" s="44">
        <f t="shared" ca="1" si="0"/>
        <v>19.564002235885969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201896</v>
      </c>
      <c r="C11" s="75">
        <f ca="1">VLOOKUP($D$1,将来!$D$5:$AF$33,10,FALSE)</f>
        <v>29186</v>
      </c>
      <c r="D11" s="75">
        <f ca="1">VLOOKUP($D$1,将来!$D$5:$AF$33,17,FALSE)</f>
        <v>125461</v>
      </c>
      <c r="E11" s="75">
        <f ca="1">VLOOKUP($D$1,将来!$D$5:$AF$33,24,FALSE)</f>
        <v>47249</v>
      </c>
      <c r="F11" s="45">
        <f t="shared" ca="1" si="1"/>
        <v>14.455957522684947</v>
      </c>
      <c r="G11" s="45">
        <f t="shared" ca="1" si="0"/>
        <v>62.141399532432537</v>
      </c>
      <c r="H11" s="45">
        <f t="shared" ca="1" si="0"/>
        <v>23.402642944882512</v>
      </c>
      <c r="I11" s="39"/>
    </row>
    <row r="12" spans="1:9" x14ac:dyDescent="0.15">
      <c r="A12" s="61">
        <v>2020</v>
      </c>
      <c r="B12" s="75">
        <f t="shared" ca="1" si="2"/>
        <v>201944</v>
      </c>
      <c r="C12" s="75">
        <f ca="1">VLOOKUP($D$1,将来!$D$5:$AF$33,11,FALSE)</f>
        <v>27110</v>
      </c>
      <c r="D12" s="75">
        <f ca="1">VLOOKUP($D$1,将来!$D$5:$AF$33,18,FALSE)</f>
        <v>123458</v>
      </c>
      <c r="E12" s="75">
        <f ca="1">VLOOKUP($D$1,将来!$D$5:$AF$33,25,FALSE)</f>
        <v>51376</v>
      </c>
      <c r="F12" s="43">
        <f t="shared" ca="1" si="1"/>
        <v>13.424513726577663</v>
      </c>
      <c r="G12" s="43">
        <f t="shared" ca="1" si="0"/>
        <v>61.134770035257304</v>
      </c>
      <c r="H12" s="43">
        <f t="shared" ca="1" si="0"/>
        <v>25.440716238165034</v>
      </c>
      <c r="I12" s="39"/>
    </row>
    <row r="13" spans="1:9" x14ac:dyDescent="0.15">
      <c r="A13" s="61">
        <v>2025</v>
      </c>
      <c r="B13" s="75">
        <f t="shared" ca="1" si="2"/>
        <v>200290</v>
      </c>
      <c r="C13" s="75">
        <f ca="1">VLOOKUP($D$1,将来!$D$5:$AF$33,12,FALSE)</f>
        <v>25083</v>
      </c>
      <c r="D13" s="75">
        <f ca="1">VLOOKUP($D$1,将来!$D$5:$AF$33,19,FALSE)</f>
        <v>122166</v>
      </c>
      <c r="E13" s="75">
        <f ca="1">VLOOKUP($D$1,将来!$D$5:$AF$33,26,FALSE)</f>
        <v>53041</v>
      </c>
      <c r="F13" s="43">
        <f t="shared" ca="1" si="1"/>
        <v>12.523341155324779</v>
      </c>
      <c r="G13" s="43">
        <f t="shared" ca="1" si="0"/>
        <v>60.994557891057966</v>
      </c>
      <c r="H13" s="43">
        <f t="shared" ca="1" si="0"/>
        <v>26.482100953617255</v>
      </c>
      <c r="I13" s="39"/>
    </row>
    <row r="14" spans="1:9" x14ac:dyDescent="0.15">
      <c r="A14" s="61">
        <v>2030</v>
      </c>
      <c r="B14" s="75">
        <f t="shared" ca="1" si="2"/>
        <v>197326</v>
      </c>
      <c r="C14" s="75">
        <f ca="1">VLOOKUP($D$1,将来!$D$5:$AF$33,13,FALSE)</f>
        <v>23180</v>
      </c>
      <c r="D14" s="75">
        <f ca="1">VLOOKUP($D$1,将来!$D$5:$AF$33,20,FALSE)</f>
        <v>118835</v>
      </c>
      <c r="E14" s="75">
        <f ca="1">VLOOKUP($D$1,将来!$D$5:$AF$33,27,FALSE)</f>
        <v>55311</v>
      </c>
      <c r="F14" s="43">
        <f t="shared" ca="1" si="1"/>
        <v>11.747058167702178</v>
      </c>
      <c r="G14" s="43">
        <f t="shared" ca="1" si="0"/>
        <v>60.222677194084916</v>
      </c>
      <c r="H14" s="43">
        <f t="shared" ca="1" si="0"/>
        <v>28.030264638212905</v>
      </c>
      <c r="I14" s="39"/>
    </row>
    <row r="15" spans="1:9" x14ac:dyDescent="0.15">
      <c r="A15" s="61">
        <v>2035</v>
      </c>
      <c r="B15" s="75">
        <f t="shared" ca="1" si="2"/>
        <v>193278</v>
      </c>
      <c r="C15" s="75">
        <f ca="1">VLOOKUP($D$1,将来!$D$5:$AF$33,14,FALSE)</f>
        <v>22218</v>
      </c>
      <c r="D15" s="75">
        <f ca="1">VLOOKUP($D$1,将来!$D$5:$AF$33,21,FALSE)</f>
        <v>112985</v>
      </c>
      <c r="E15" s="75">
        <f ca="1">VLOOKUP($D$1,将来!$D$5:$AF$33,28,FALSE)</f>
        <v>58075</v>
      </c>
      <c r="F15" s="43">
        <f t="shared" ca="1" si="1"/>
        <v>11.495359016546116</v>
      </c>
      <c r="G15" s="43">
        <f t="shared" ca="1" si="0"/>
        <v>58.457248108941528</v>
      </c>
      <c r="H15" s="43">
        <f t="shared" ca="1" si="0"/>
        <v>30.047392874512362</v>
      </c>
      <c r="I15" s="39"/>
    </row>
    <row r="16" spans="1:9" x14ac:dyDescent="0.15">
      <c r="A16" s="61">
        <v>2040</v>
      </c>
      <c r="B16" s="75">
        <f t="shared" ca="1" si="2"/>
        <v>188440</v>
      </c>
      <c r="C16" s="75">
        <f ca="1">VLOOKUP($D$1,将来!$D$5:$AF$33,15,FALSE)</f>
        <v>21723</v>
      </c>
      <c r="D16" s="75">
        <f ca="1">VLOOKUP($D$1,将来!$D$5:$AF$33,22,FALSE)</f>
        <v>104251</v>
      </c>
      <c r="E16" s="75">
        <f ca="1">VLOOKUP($D$1,将来!$D$5:$AF$33,29,FALSE)</f>
        <v>62466</v>
      </c>
      <c r="F16" s="43">
        <f t="shared" ca="1" si="1"/>
        <v>11.527807259605179</v>
      </c>
      <c r="G16" s="43">
        <f t="shared" ca="1" si="0"/>
        <v>55.32317979197623</v>
      </c>
      <c r="H16" s="43">
        <f t="shared" ca="1" si="0"/>
        <v>33.149012948418594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2" sqref="N22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名張市</v>
      </c>
      <c r="E1" s="37"/>
      <c r="F1" s="80" t="str">
        <f ca="1">"年齢（３区分）別人口の推移　＜"&amp;D1&amp;"＞"</f>
        <v>年齢（３区分）別人口の推移　＜名張市＞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44488</v>
      </c>
      <c r="C4" s="73">
        <f ca="1">VLOOKUP($D$1,国調!$D$5:$AF$33,9,FALSE)</f>
        <v>11374</v>
      </c>
      <c r="D4" s="73">
        <f ca="1">VLOOKUP($D$1,国調!$D$5:$AF$33,16,FALSE)</f>
        <v>28720</v>
      </c>
      <c r="E4" s="73">
        <f ca="1">VLOOKUP($D$1,国調!$D$5:$AF$33,23,FALSE)</f>
        <v>4394</v>
      </c>
      <c r="F4" s="43">
        <f ca="1">C4/SUM($C4:$E4)*100</f>
        <v>25.566444884013666</v>
      </c>
      <c r="G4" s="43">
        <f t="shared" ref="G4:H16" ca="1" si="0">D4/SUM($C4:$E4)*100</f>
        <v>64.556734400287723</v>
      </c>
      <c r="H4" s="43">
        <f t="shared" ca="1" si="0"/>
        <v>9.8768207156986154</v>
      </c>
      <c r="I4" s="39"/>
    </row>
    <row r="5" spans="1:9" x14ac:dyDescent="0.15">
      <c r="A5" s="61">
        <v>1985</v>
      </c>
      <c r="B5" s="73">
        <f ca="1">VLOOKUP($D$1,国調!$D$5:$AF$33,3,FALSE)</f>
        <v>56474</v>
      </c>
      <c r="C5" s="73">
        <f ca="1">VLOOKUP($D$1,国調!$D$5:$AF$33,10,FALSE)</f>
        <v>14534</v>
      </c>
      <c r="D5" s="73">
        <f ca="1">VLOOKUP($D$1,国調!$D$5:$AF$33,17,FALSE)</f>
        <v>36492</v>
      </c>
      <c r="E5" s="73">
        <f ca="1">VLOOKUP($D$1,国調!$D$5:$AF$33,24,FALSE)</f>
        <v>5448</v>
      </c>
      <c r="F5" s="43">
        <f t="shared" ref="F5:F16" ca="1" si="1">C5/SUM($C5:$E5)*100</f>
        <v>25.735736799235049</v>
      </c>
      <c r="G5" s="43">
        <f t="shared" ca="1" si="0"/>
        <v>64.617346035343701</v>
      </c>
      <c r="H5" s="43">
        <f t="shared" ca="1" si="0"/>
        <v>9.6469171654212555</v>
      </c>
      <c r="I5" s="39"/>
    </row>
    <row r="6" spans="1:9" x14ac:dyDescent="0.15">
      <c r="A6" s="61">
        <v>1990</v>
      </c>
      <c r="B6" s="73">
        <f ca="1">VLOOKUP($D$1,国調!$D$5:$AF$33,4,FALSE)</f>
        <v>68933</v>
      </c>
      <c r="C6" s="73">
        <f ca="1">VLOOKUP($D$1,国調!$D$5:$AF$33,11,FALSE)</f>
        <v>15667</v>
      </c>
      <c r="D6" s="73">
        <f ca="1">VLOOKUP($D$1,国調!$D$5:$AF$33,18,FALSE)</f>
        <v>46273</v>
      </c>
      <c r="E6" s="73">
        <f ca="1">VLOOKUP($D$1,国調!$D$5:$AF$33,25,FALSE)</f>
        <v>6959</v>
      </c>
      <c r="F6" s="43">
        <f t="shared" ca="1" si="1"/>
        <v>22.73908184443896</v>
      </c>
      <c r="G6" s="43">
        <f t="shared" ca="1" si="0"/>
        <v>67.160626424186134</v>
      </c>
      <c r="H6" s="43">
        <f t="shared" ca="1" si="0"/>
        <v>10.100291731374911</v>
      </c>
      <c r="I6" s="39"/>
    </row>
    <row r="7" spans="1:9" x14ac:dyDescent="0.15">
      <c r="A7" s="61">
        <v>1995</v>
      </c>
      <c r="B7" s="73">
        <f ca="1">VLOOKUP($D$1,国調!$D$5:$AF$33,5,FALSE)</f>
        <v>79913</v>
      </c>
      <c r="C7" s="73">
        <f ca="1">VLOOKUP($D$1,国調!$D$5:$AF$33,12,FALSE)</f>
        <v>15460</v>
      </c>
      <c r="D7" s="73">
        <f ca="1">VLOOKUP($D$1,国調!$D$5:$AF$33,19,FALSE)</f>
        <v>54642</v>
      </c>
      <c r="E7" s="73">
        <f ca="1">VLOOKUP($D$1,国調!$D$5:$AF$33,26,FALSE)</f>
        <v>9806</v>
      </c>
      <c r="F7" s="43">
        <f t="shared" ca="1" si="1"/>
        <v>19.347249336737249</v>
      </c>
      <c r="G7" s="43">
        <f t="shared" ca="1" si="0"/>
        <v>68.381138309055416</v>
      </c>
      <c r="H7" s="43">
        <f t="shared" ca="1" si="0"/>
        <v>12.271612354207338</v>
      </c>
      <c r="I7" s="39"/>
    </row>
    <row r="8" spans="1:9" x14ac:dyDescent="0.15">
      <c r="A8" s="61">
        <v>2000</v>
      </c>
      <c r="B8" s="73">
        <f ca="1">VLOOKUP($D$1,国調!$D$5:$AF$33,6,FALSE)</f>
        <v>83291</v>
      </c>
      <c r="C8" s="73">
        <f ca="1">VLOOKUP($D$1,国調!$D$5:$AF$33,13,FALSE)</f>
        <v>13552</v>
      </c>
      <c r="D8" s="73">
        <f ca="1">VLOOKUP($D$1,国調!$D$5:$AF$33,20,FALSE)</f>
        <v>57269</v>
      </c>
      <c r="E8" s="73">
        <f ca="1">VLOOKUP($D$1,国調!$D$5:$AF$33,27,FALSE)</f>
        <v>12440</v>
      </c>
      <c r="F8" s="43">
        <f t="shared" ca="1" si="1"/>
        <v>16.276528026326854</v>
      </c>
      <c r="G8" s="43">
        <f t="shared" ca="1" si="0"/>
        <v>68.782503212788697</v>
      </c>
      <c r="H8" s="43">
        <f t="shared" ca="1" si="0"/>
        <v>14.940968760884449</v>
      </c>
      <c r="I8" s="39"/>
    </row>
    <row r="9" spans="1:9" x14ac:dyDescent="0.15">
      <c r="A9" s="61">
        <v>2005</v>
      </c>
      <c r="B9" s="73">
        <f ca="1">VLOOKUP($D$1,国調!$D$5:$AF$33,7,FALSE)</f>
        <v>82156</v>
      </c>
      <c r="C9" s="73">
        <f ca="1">VLOOKUP($D$1,国調!$D$5:$AF$33,14,FALSE)</f>
        <v>11603</v>
      </c>
      <c r="D9" s="73">
        <f ca="1">VLOOKUP($D$1,国調!$D$5:$AF$33,21,FALSE)</f>
        <v>55593</v>
      </c>
      <c r="E9" s="73">
        <f ca="1">VLOOKUP($D$1,国調!$D$5:$AF$33,28,FALSE)</f>
        <v>14893</v>
      </c>
      <c r="F9" s="43">
        <f t="shared" ca="1" si="1"/>
        <v>14.13465872406778</v>
      </c>
      <c r="G9" s="43">
        <f t="shared" ca="1" si="0"/>
        <v>67.722837408178933</v>
      </c>
      <c r="H9" s="43">
        <f t="shared" ca="1" si="0"/>
        <v>18.142503867753295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80284</v>
      </c>
      <c r="C10" s="74">
        <f ca="1">VLOOKUP($D$1,国調!$D$5:$AF$33,15,FALSE)</f>
        <v>10560</v>
      </c>
      <c r="D10" s="74">
        <f ca="1">VLOOKUP($D$1,国調!$D$5:$AF$33,22,FALSE)</f>
        <v>51424</v>
      </c>
      <c r="E10" s="74">
        <f ca="1">VLOOKUP($D$1,国調!$D$5:$AF$33,29,FALSE)</f>
        <v>18066</v>
      </c>
      <c r="F10" s="44">
        <f t="shared" ca="1" si="1"/>
        <v>13.191755153029355</v>
      </c>
      <c r="G10" s="44">
        <f t="shared" ca="1" si="0"/>
        <v>64.239850093691444</v>
      </c>
      <c r="H10" s="44">
        <f t="shared" ca="1" si="0"/>
        <v>22.5683947532792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78075</v>
      </c>
      <c r="C11" s="75">
        <f ca="1">VLOOKUP($D$1,将来!$D$5:$AF$33,10,FALSE)</f>
        <v>9756</v>
      </c>
      <c r="D11" s="75">
        <f ca="1">VLOOKUP($D$1,将来!$D$5:$AF$33,17,FALSE)</f>
        <v>46155</v>
      </c>
      <c r="E11" s="75">
        <f ca="1">VLOOKUP($D$1,将来!$D$5:$AF$33,24,FALSE)</f>
        <v>22164</v>
      </c>
      <c r="F11" s="45">
        <f t="shared" ca="1" si="1"/>
        <v>12.495677233429396</v>
      </c>
      <c r="G11" s="45">
        <f t="shared" ca="1" si="0"/>
        <v>59.116234390009602</v>
      </c>
      <c r="H11" s="45">
        <f t="shared" ca="1" si="0"/>
        <v>28.388088376561001</v>
      </c>
      <c r="I11" s="39"/>
    </row>
    <row r="12" spans="1:9" x14ac:dyDescent="0.15">
      <c r="A12" s="61">
        <v>2020</v>
      </c>
      <c r="B12" s="75">
        <f t="shared" ca="1" si="2"/>
        <v>75525</v>
      </c>
      <c r="C12" s="75">
        <f ca="1">VLOOKUP($D$1,将来!$D$5:$AF$33,11,FALSE)</f>
        <v>8683</v>
      </c>
      <c r="D12" s="75">
        <f ca="1">VLOOKUP($D$1,将来!$D$5:$AF$33,18,FALSE)</f>
        <v>42181</v>
      </c>
      <c r="E12" s="75">
        <f ca="1">VLOOKUP($D$1,将来!$D$5:$AF$33,25,FALSE)</f>
        <v>24661</v>
      </c>
      <c r="F12" s="43">
        <f t="shared" ca="1" si="1"/>
        <v>11.49685534591195</v>
      </c>
      <c r="G12" s="43">
        <f t="shared" ca="1" si="0"/>
        <v>55.850380668652768</v>
      </c>
      <c r="H12" s="43">
        <f t="shared" ca="1" si="0"/>
        <v>32.652763985435286</v>
      </c>
      <c r="I12" s="39"/>
    </row>
    <row r="13" spans="1:9" x14ac:dyDescent="0.15">
      <c r="A13" s="61">
        <v>2025</v>
      </c>
      <c r="B13" s="75">
        <f t="shared" ca="1" si="2"/>
        <v>72333</v>
      </c>
      <c r="C13" s="75">
        <f ca="1">VLOOKUP($D$1,将来!$D$5:$AF$33,12,FALSE)</f>
        <v>7682</v>
      </c>
      <c r="D13" s="75">
        <f ca="1">VLOOKUP($D$1,将来!$D$5:$AF$33,19,FALSE)</f>
        <v>39328</v>
      </c>
      <c r="E13" s="75">
        <f ca="1">VLOOKUP($D$1,将来!$D$5:$AF$33,26,FALSE)</f>
        <v>25323</v>
      </c>
      <c r="F13" s="43">
        <f t="shared" ca="1" si="1"/>
        <v>10.620325439287738</v>
      </c>
      <c r="G13" s="43">
        <f t="shared" ca="1" si="0"/>
        <v>54.370757468928431</v>
      </c>
      <c r="H13" s="43">
        <f t="shared" ca="1" si="0"/>
        <v>35.008917091783829</v>
      </c>
      <c r="I13" s="39"/>
    </row>
    <row r="14" spans="1:9" x14ac:dyDescent="0.15">
      <c r="A14" s="61">
        <v>2030</v>
      </c>
      <c r="B14" s="75">
        <f t="shared" ca="1" si="2"/>
        <v>68597</v>
      </c>
      <c r="C14" s="75">
        <f ca="1">VLOOKUP($D$1,将来!$D$5:$AF$33,13,FALSE)</f>
        <v>6853</v>
      </c>
      <c r="D14" s="75">
        <f ca="1">VLOOKUP($D$1,将来!$D$5:$AF$33,20,FALSE)</f>
        <v>36783</v>
      </c>
      <c r="E14" s="75">
        <f ca="1">VLOOKUP($D$1,将来!$D$5:$AF$33,27,FALSE)</f>
        <v>24961</v>
      </c>
      <c r="F14" s="43">
        <f t="shared" ca="1" si="1"/>
        <v>9.9902328090149712</v>
      </c>
      <c r="G14" s="43">
        <f t="shared" ca="1" si="0"/>
        <v>53.621878507806464</v>
      </c>
      <c r="H14" s="43">
        <f t="shared" ca="1" si="0"/>
        <v>36.387888683178566</v>
      </c>
      <c r="I14" s="39"/>
    </row>
    <row r="15" spans="1:9" x14ac:dyDescent="0.15">
      <c r="A15" s="61">
        <v>2035</v>
      </c>
      <c r="B15" s="75">
        <f t="shared" ca="1" si="2"/>
        <v>64445</v>
      </c>
      <c r="C15" s="75">
        <f ca="1">VLOOKUP($D$1,将来!$D$5:$AF$33,14,FALSE)</f>
        <v>6230</v>
      </c>
      <c r="D15" s="75">
        <f ca="1">VLOOKUP($D$1,将来!$D$5:$AF$33,21,FALSE)</f>
        <v>34279</v>
      </c>
      <c r="E15" s="75">
        <f ca="1">VLOOKUP($D$1,将来!$D$5:$AF$33,28,FALSE)</f>
        <v>23936</v>
      </c>
      <c r="F15" s="43">
        <f t="shared" ca="1" si="1"/>
        <v>9.6671580417410201</v>
      </c>
      <c r="G15" s="43">
        <f t="shared" ca="1" si="0"/>
        <v>53.191093180231206</v>
      </c>
      <c r="H15" s="43">
        <f t="shared" ca="1" si="0"/>
        <v>37.141748778027775</v>
      </c>
      <c r="I15" s="39"/>
    </row>
    <row r="16" spans="1:9" x14ac:dyDescent="0.15">
      <c r="A16" s="61">
        <v>2040</v>
      </c>
      <c r="B16" s="75">
        <f t="shared" ca="1" si="2"/>
        <v>60037</v>
      </c>
      <c r="C16" s="75">
        <f ca="1">VLOOKUP($D$1,将来!$D$5:$AF$33,15,FALSE)</f>
        <v>5708</v>
      </c>
      <c r="D16" s="75">
        <f ca="1">VLOOKUP($D$1,将来!$D$5:$AF$33,22,FALSE)</f>
        <v>30784</v>
      </c>
      <c r="E16" s="75">
        <f ca="1">VLOOKUP($D$1,将来!$D$5:$AF$33,29,FALSE)</f>
        <v>23545</v>
      </c>
      <c r="F16" s="43">
        <f t="shared" ca="1" si="1"/>
        <v>9.507470393257492</v>
      </c>
      <c r="G16" s="43">
        <f t="shared" ca="1" si="0"/>
        <v>51.275047054316502</v>
      </c>
      <c r="H16" s="43">
        <f t="shared" ca="1" si="0"/>
        <v>39.217482552426006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showGridLines="0" workbookViewId="0">
      <pane ySplit="2" topLeftCell="A42" activePane="bottomLeft" state="frozen"/>
      <selection activeCell="J8" sqref="J8"/>
      <selection pane="bottomLeft" activeCell="D52" sqref="D52"/>
    </sheetView>
  </sheetViews>
  <sheetFormatPr defaultRowHeight="12" x14ac:dyDescent="0.15"/>
  <cols>
    <col min="1" max="1" width="3.5703125" style="19" customWidth="1"/>
    <col min="2" max="2" width="11.140625" style="18" bestFit="1" customWidth="1"/>
    <col min="3" max="3" width="9.140625" style="19" bestFit="1"/>
    <col min="4" max="4" width="13.140625" style="19" bestFit="1" customWidth="1"/>
    <col min="5" max="5" width="5.42578125" style="20" bestFit="1" customWidth="1"/>
  </cols>
  <sheetData>
    <row r="1" spans="1:5" x14ac:dyDescent="0.15">
      <c r="A1" s="17" t="s">
        <v>107</v>
      </c>
    </row>
    <row r="2" spans="1:5" x14ac:dyDescent="0.15">
      <c r="A2" s="21"/>
      <c r="B2" s="22" t="s">
        <v>81</v>
      </c>
      <c r="C2" s="21" t="s">
        <v>80</v>
      </c>
      <c r="D2" s="22" t="s">
        <v>79</v>
      </c>
      <c r="E2" s="21" t="s">
        <v>78</v>
      </c>
    </row>
    <row r="3" spans="1:5" x14ac:dyDescent="0.15">
      <c r="A3" s="23">
        <v>1</v>
      </c>
      <c r="B3" s="24" t="s">
        <v>3</v>
      </c>
      <c r="C3" s="25" t="s">
        <v>82</v>
      </c>
      <c r="D3" s="24" t="s">
        <v>160</v>
      </c>
      <c r="E3" s="26">
        <v>0</v>
      </c>
    </row>
    <row r="4" spans="1:5" x14ac:dyDescent="0.15">
      <c r="A4" s="23">
        <v>2</v>
      </c>
      <c r="B4" s="24" t="s">
        <v>4</v>
      </c>
      <c r="C4" s="25" t="s">
        <v>84</v>
      </c>
      <c r="D4" s="24" t="s">
        <v>83</v>
      </c>
      <c r="E4" s="26">
        <v>0</v>
      </c>
    </row>
    <row r="5" spans="1:5" x14ac:dyDescent="0.15">
      <c r="A5" s="23">
        <v>3</v>
      </c>
      <c r="B5" s="24" t="s">
        <v>5</v>
      </c>
      <c r="C5" s="25" t="s">
        <v>5</v>
      </c>
      <c r="D5" s="24" t="s">
        <v>162</v>
      </c>
      <c r="E5" s="26" t="s">
        <v>85</v>
      </c>
    </row>
    <row r="6" spans="1:5" x14ac:dyDescent="0.15">
      <c r="A6" s="23">
        <v>4</v>
      </c>
      <c r="B6" s="24" t="s">
        <v>6</v>
      </c>
      <c r="C6" s="25" t="s">
        <v>6</v>
      </c>
      <c r="D6" s="24" t="s">
        <v>160</v>
      </c>
      <c r="E6" s="26">
        <v>0</v>
      </c>
    </row>
    <row r="7" spans="1:5" x14ac:dyDescent="0.15">
      <c r="A7" s="23">
        <v>5</v>
      </c>
      <c r="B7" s="24" t="s">
        <v>7</v>
      </c>
      <c r="C7" s="25" t="s">
        <v>7</v>
      </c>
      <c r="D7" s="24" t="s">
        <v>83</v>
      </c>
      <c r="E7" s="26">
        <v>0</v>
      </c>
    </row>
    <row r="8" spans="1:5" x14ac:dyDescent="0.15">
      <c r="A8" s="23">
        <v>6</v>
      </c>
      <c r="B8" s="24" t="s">
        <v>8</v>
      </c>
      <c r="C8" s="25" t="s">
        <v>87</v>
      </c>
      <c r="D8" s="24" t="s">
        <v>86</v>
      </c>
      <c r="E8" s="26">
        <v>0</v>
      </c>
    </row>
    <row r="9" spans="1:5" x14ac:dyDescent="0.15">
      <c r="A9" s="23">
        <v>7</v>
      </c>
      <c r="B9" s="24" t="s">
        <v>9</v>
      </c>
      <c r="C9" s="25" t="s">
        <v>9</v>
      </c>
      <c r="D9" s="24" t="s">
        <v>83</v>
      </c>
      <c r="E9" s="26">
        <v>0</v>
      </c>
    </row>
    <row r="10" spans="1:5" x14ac:dyDescent="0.15">
      <c r="A10" s="23">
        <v>8</v>
      </c>
      <c r="B10" s="24" t="s">
        <v>10</v>
      </c>
      <c r="C10" s="25" t="s">
        <v>10</v>
      </c>
      <c r="D10" s="24" t="s">
        <v>86</v>
      </c>
      <c r="E10" s="26">
        <v>0</v>
      </c>
    </row>
    <row r="11" spans="1:5" x14ac:dyDescent="0.15">
      <c r="A11" s="23">
        <v>9</v>
      </c>
      <c r="B11" s="24" t="s">
        <v>11</v>
      </c>
      <c r="C11" s="25" t="s">
        <v>11</v>
      </c>
      <c r="D11" s="24" t="s">
        <v>88</v>
      </c>
      <c r="E11" s="26" t="s">
        <v>85</v>
      </c>
    </row>
    <row r="12" spans="1:5" x14ac:dyDescent="0.15">
      <c r="A12" s="23">
        <v>10</v>
      </c>
      <c r="B12" s="24" t="s">
        <v>12</v>
      </c>
      <c r="C12" s="25" t="s">
        <v>89</v>
      </c>
      <c r="D12" s="24" t="s">
        <v>83</v>
      </c>
      <c r="E12" s="26">
        <v>0</v>
      </c>
    </row>
    <row r="13" spans="1:5" x14ac:dyDescent="0.15">
      <c r="A13" s="23">
        <v>11</v>
      </c>
      <c r="B13" s="24" t="s">
        <v>13</v>
      </c>
      <c r="C13" s="25" t="s">
        <v>13</v>
      </c>
      <c r="D13" s="24" t="s">
        <v>162</v>
      </c>
      <c r="E13" s="26" t="s">
        <v>85</v>
      </c>
    </row>
    <row r="14" spans="1:5" x14ac:dyDescent="0.15">
      <c r="A14" s="23">
        <v>12</v>
      </c>
      <c r="B14" s="24" t="s">
        <v>14</v>
      </c>
      <c r="C14" s="25" t="s">
        <v>14</v>
      </c>
      <c r="D14" s="24" t="s">
        <v>88</v>
      </c>
      <c r="E14" s="26" t="s">
        <v>85</v>
      </c>
    </row>
    <row r="15" spans="1:5" x14ac:dyDescent="0.15">
      <c r="A15" s="23">
        <v>13</v>
      </c>
      <c r="B15" s="24" t="s">
        <v>15</v>
      </c>
      <c r="C15" s="25" t="s">
        <v>82</v>
      </c>
      <c r="D15" s="24" t="s">
        <v>160</v>
      </c>
      <c r="E15" s="26">
        <v>0</v>
      </c>
    </row>
    <row r="16" spans="1:5" x14ac:dyDescent="0.15">
      <c r="A16" s="23">
        <v>14</v>
      </c>
      <c r="B16" s="24" t="s">
        <v>16</v>
      </c>
      <c r="C16" s="25" t="s">
        <v>90</v>
      </c>
      <c r="D16" s="24" t="s">
        <v>83</v>
      </c>
      <c r="E16" s="26">
        <v>0</v>
      </c>
    </row>
    <row r="17" spans="1:5" x14ac:dyDescent="0.15">
      <c r="A17" s="23">
        <v>15</v>
      </c>
      <c r="B17" s="24" t="s">
        <v>17</v>
      </c>
      <c r="C17" s="25" t="s">
        <v>90</v>
      </c>
      <c r="D17" s="24" t="s">
        <v>83</v>
      </c>
      <c r="E17" s="26">
        <v>0</v>
      </c>
    </row>
    <row r="18" spans="1:5" x14ac:dyDescent="0.15">
      <c r="A18" s="23">
        <v>16</v>
      </c>
      <c r="B18" s="24" t="s">
        <v>70</v>
      </c>
      <c r="C18" s="25" t="s">
        <v>70</v>
      </c>
      <c r="D18" s="24" t="s">
        <v>83</v>
      </c>
      <c r="E18" s="26">
        <v>0</v>
      </c>
    </row>
    <row r="19" spans="1:5" x14ac:dyDescent="0.15">
      <c r="A19" s="23">
        <v>17</v>
      </c>
      <c r="B19" s="24" t="s">
        <v>18</v>
      </c>
      <c r="C19" s="25" t="s">
        <v>91</v>
      </c>
      <c r="D19" s="24" t="s">
        <v>83</v>
      </c>
      <c r="E19" s="26">
        <v>0</v>
      </c>
    </row>
    <row r="20" spans="1:5" x14ac:dyDescent="0.15">
      <c r="A20" s="23">
        <v>18</v>
      </c>
      <c r="B20" s="24" t="s">
        <v>19</v>
      </c>
      <c r="C20" s="25" t="s">
        <v>91</v>
      </c>
      <c r="D20" s="24" t="s">
        <v>83</v>
      </c>
      <c r="E20" s="26">
        <v>0</v>
      </c>
    </row>
    <row r="21" spans="1:5" x14ac:dyDescent="0.15">
      <c r="A21" s="23">
        <v>19</v>
      </c>
      <c r="B21" s="24" t="s">
        <v>20</v>
      </c>
      <c r="C21" s="25" t="s">
        <v>91</v>
      </c>
      <c r="D21" s="24" t="s">
        <v>83</v>
      </c>
      <c r="E21" s="26">
        <v>0</v>
      </c>
    </row>
    <row r="22" spans="1:5" x14ac:dyDescent="0.15">
      <c r="A22" s="23">
        <v>20</v>
      </c>
      <c r="B22" s="24" t="s">
        <v>21</v>
      </c>
      <c r="C22" s="25" t="s">
        <v>21</v>
      </c>
      <c r="D22" s="24" t="s">
        <v>83</v>
      </c>
      <c r="E22" s="26">
        <v>0</v>
      </c>
    </row>
    <row r="23" spans="1:5" x14ac:dyDescent="0.15">
      <c r="A23" s="23">
        <v>21</v>
      </c>
      <c r="B23" s="24" t="s">
        <v>22</v>
      </c>
      <c r="C23" s="25" t="s">
        <v>91</v>
      </c>
      <c r="D23" s="24" t="s">
        <v>83</v>
      </c>
      <c r="E23" s="26">
        <v>0</v>
      </c>
    </row>
    <row r="24" spans="1:5" x14ac:dyDescent="0.15">
      <c r="A24" s="23">
        <v>22</v>
      </c>
      <c r="B24" s="24" t="s">
        <v>23</v>
      </c>
      <c r="C24" s="25" t="s">
        <v>23</v>
      </c>
      <c r="D24" s="24" t="s">
        <v>83</v>
      </c>
      <c r="E24" s="26">
        <v>0</v>
      </c>
    </row>
    <row r="25" spans="1:5" x14ac:dyDescent="0.15">
      <c r="A25" s="23">
        <v>23</v>
      </c>
      <c r="B25" s="24" t="s">
        <v>24</v>
      </c>
      <c r="C25" s="25" t="s">
        <v>84</v>
      </c>
      <c r="D25" s="24" t="s">
        <v>83</v>
      </c>
      <c r="E25" s="26">
        <v>0</v>
      </c>
    </row>
    <row r="26" spans="1:5" x14ac:dyDescent="0.15">
      <c r="A26" s="23">
        <v>24</v>
      </c>
      <c r="B26" s="24" t="s">
        <v>25</v>
      </c>
      <c r="C26" s="25" t="s">
        <v>25</v>
      </c>
      <c r="D26" s="24" t="s">
        <v>83</v>
      </c>
      <c r="E26" s="26">
        <v>0</v>
      </c>
    </row>
    <row r="27" spans="1:5" x14ac:dyDescent="0.15">
      <c r="A27" s="23">
        <v>25</v>
      </c>
      <c r="B27" s="24" t="s">
        <v>26</v>
      </c>
      <c r="C27" s="25" t="s">
        <v>26</v>
      </c>
      <c r="D27" s="24" t="s">
        <v>83</v>
      </c>
      <c r="E27" s="26">
        <v>0</v>
      </c>
    </row>
    <row r="28" spans="1:5" x14ac:dyDescent="0.15">
      <c r="A28" s="23">
        <v>26</v>
      </c>
      <c r="B28" s="24" t="s">
        <v>27</v>
      </c>
      <c r="C28" s="25" t="s">
        <v>89</v>
      </c>
      <c r="D28" s="24" t="s">
        <v>83</v>
      </c>
      <c r="E28" s="26">
        <v>0</v>
      </c>
    </row>
    <row r="29" spans="1:5" x14ac:dyDescent="0.15">
      <c r="A29" s="23">
        <v>27</v>
      </c>
      <c r="B29" s="24" t="s">
        <v>28</v>
      </c>
      <c r="C29" s="25" t="s">
        <v>82</v>
      </c>
      <c r="D29" s="24" t="s">
        <v>160</v>
      </c>
      <c r="E29" s="26">
        <v>0</v>
      </c>
    </row>
    <row r="30" spans="1:5" x14ac:dyDescent="0.15">
      <c r="A30" s="23">
        <v>28</v>
      </c>
      <c r="B30" s="24" t="s">
        <v>29</v>
      </c>
      <c r="C30" s="25" t="s">
        <v>82</v>
      </c>
      <c r="D30" s="24" t="s">
        <v>160</v>
      </c>
      <c r="E30" s="26">
        <v>0</v>
      </c>
    </row>
    <row r="31" spans="1:5" x14ac:dyDescent="0.15">
      <c r="A31" s="23">
        <v>29</v>
      </c>
      <c r="B31" s="24" t="s">
        <v>30</v>
      </c>
      <c r="C31" s="25" t="s">
        <v>82</v>
      </c>
      <c r="D31" s="24" t="s">
        <v>160</v>
      </c>
      <c r="E31" s="26">
        <v>0</v>
      </c>
    </row>
    <row r="32" spans="1:5" x14ac:dyDescent="0.15">
      <c r="A32" s="23">
        <v>30</v>
      </c>
      <c r="B32" s="24" t="s">
        <v>31</v>
      </c>
      <c r="C32" s="25" t="s">
        <v>82</v>
      </c>
      <c r="D32" s="24" t="s">
        <v>160</v>
      </c>
      <c r="E32" s="26">
        <v>0</v>
      </c>
    </row>
    <row r="33" spans="1:5" x14ac:dyDescent="0.15">
      <c r="A33" s="23">
        <v>31</v>
      </c>
      <c r="B33" s="24" t="s">
        <v>32</v>
      </c>
      <c r="C33" s="25" t="s">
        <v>82</v>
      </c>
      <c r="D33" s="24" t="s">
        <v>160</v>
      </c>
      <c r="E33" s="26">
        <v>0</v>
      </c>
    </row>
    <row r="34" spans="1:5" x14ac:dyDescent="0.15">
      <c r="A34" s="23">
        <v>32</v>
      </c>
      <c r="B34" s="24" t="s">
        <v>33</v>
      </c>
      <c r="C34" s="25" t="s">
        <v>82</v>
      </c>
      <c r="D34" s="24" t="s">
        <v>160</v>
      </c>
      <c r="E34" s="26">
        <v>0</v>
      </c>
    </row>
    <row r="35" spans="1:5" x14ac:dyDescent="0.15">
      <c r="A35" s="23">
        <v>33</v>
      </c>
      <c r="B35" s="24" t="s">
        <v>34</v>
      </c>
      <c r="C35" s="25" t="s">
        <v>82</v>
      </c>
      <c r="D35" s="24" t="s">
        <v>160</v>
      </c>
      <c r="E35" s="26">
        <v>0</v>
      </c>
    </row>
    <row r="36" spans="1:5" x14ac:dyDescent="0.15">
      <c r="A36" s="23">
        <v>34</v>
      </c>
      <c r="B36" s="24" t="s">
        <v>35</v>
      </c>
      <c r="C36" s="25" t="s">
        <v>92</v>
      </c>
      <c r="D36" s="24" t="s">
        <v>160</v>
      </c>
      <c r="E36" s="26">
        <v>0</v>
      </c>
    </row>
    <row r="37" spans="1:5" x14ac:dyDescent="0.15">
      <c r="A37" s="23">
        <v>35</v>
      </c>
      <c r="B37" s="24" t="s">
        <v>36</v>
      </c>
      <c r="C37" s="25" t="s">
        <v>82</v>
      </c>
      <c r="D37" s="24" t="s">
        <v>160</v>
      </c>
      <c r="E37" s="26">
        <v>0</v>
      </c>
    </row>
    <row r="38" spans="1:5" x14ac:dyDescent="0.15">
      <c r="A38" s="23">
        <v>36</v>
      </c>
      <c r="B38" s="24" t="s">
        <v>71</v>
      </c>
      <c r="C38" s="25" t="s">
        <v>92</v>
      </c>
      <c r="D38" s="24" t="s">
        <v>160</v>
      </c>
      <c r="E38" s="26">
        <v>0</v>
      </c>
    </row>
    <row r="39" spans="1:5" x14ac:dyDescent="0.15">
      <c r="A39" s="23">
        <v>37</v>
      </c>
      <c r="B39" s="24" t="s">
        <v>37</v>
      </c>
      <c r="C39" s="25" t="s">
        <v>92</v>
      </c>
      <c r="D39" s="24" t="s">
        <v>160</v>
      </c>
      <c r="E39" s="26">
        <v>0</v>
      </c>
    </row>
    <row r="40" spans="1:5" x14ac:dyDescent="0.15">
      <c r="A40" s="23">
        <v>38</v>
      </c>
      <c r="B40" s="24" t="s">
        <v>38</v>
      </c>
      <c r="C40" s="25" t="s">
        <v>92</v>
      </c>
      <c r="D40" s="24" t="s">
        <v>160</v>
      </c>
      <c r="E40" s="26">
        <v>0</v>
      </c>
    </row>
    <row r="41" spans="1:5" x14ac:dyDescent="0.15">
      <c r="A41" s="23">
        <v>39</v>
      </c>
      <c r="B41" s="24" t="s">
        <v>39</v>
      </c>
      <c r="C41" s="25" t="s">
        <v>93</v>
      </c>
      <c r="D41" s="24" t="s">
        <v>160</v>
      </c>
      <c r="E41" s="26">
        <v>0</v>
      </c>
    </row>
    <row r="42" spans="1:5" x14ac:dyDescent="0.15">
      <c r="A42" s="23">
        <v>40</v>
      </c>
      <c r="B42" s="24" t="s">
        <v>40</v>
      </c>
      <c r="C42" s="25" t="s">
        <v>94</v>
      </c>
      <c r="D42" s="24" t="s">
        <v>160</v>
      </c>
      <c r="E42" s="26">
        <v>0</v>
      </c>
    </row>
    <row r="43" spans="1:5" x14ac:dyDescent="0.15">
      <c r="A43" s="23">
        <v>41</v>
      </c>
      <c r="B43" s="24" t="s">
        <v>41</v>
      </c>
      <c r="C43" s="25" t="s">
        <v>95</v>
      </c>
      <c r="D43" s="24" t="s">
        <v>160</v>
      </c>
      <c r="E43" s="26" t="s">
        <v>85</v>
      </c>
    </row>
    <row r="44" spans="1:5" x14ac:dyDescent="0.15">
      <c r="A44" s="23">
        <v>42</v>
      </c>
      <c r="B44" s="24" t="s">
        <v>42</v>
      </c>
      <c r="C44" s="25" t="s">
        <v>93</v>
      </c>
      <c r="D44" s="24" t="s">
        <v>160</v>
      </c>
      <c r="E44" s="26">
        <v>0</v>
      </c>
    </row>
    <row r="45" spans="1:5" x14ac:dyDescent="0.15">
      <c r="A45" s="23">
        <v>43</v>
      </c>
      <c r="B45" s="24" t="s">
        <v>43</v>
      </c>
      <c r="C45" s="25" t="s">
        <v>95</v>
      </c>
      <c r="D45" s="24" t="s">
        <v>160</v>
      </c>
      <c r="E45" s="26" t="s">
        <v>85</v>
      </c>
    </row>
    <row r="46" spans="1:5" x14ac:dyDescent="0.15">
      <c r="A46" s="23">
        <v>44</v>
      </c>
      <c r="B46" s="24" t="s">
        <v>44</v>
      </c>
      <c r="C46" s="25" t="s">
        <v>44</v>
      </c>
      <c r="D46" s="24" t="s">
        <v>162</v>
      </c>
      <c r="E46" s="26" t="s">
        <v>85</v>
      </c>
    </row>
    <row r="47" spans="1:5" x14ac:dyDescent="0.15">
      <c r="A47" s="23">
        <v>45</v>
      </c>
      <c r="B47" s="24" t="s">
        <v>45</v>
      </c>
      <c r="C47" s="25" t="s">
        <v>96</v>
      </c>
      <c r="D47" s="24" t="s">
        <v>162</v>
      </c>
      <c r="E47" s="26" t="s">
        <v>85</v>
      </c>
    </row>
    <row r="48" spans="1:5" x14ac:dyDescent="0.15">
      <c r="A48" s="23">
        <v>46</v>
      </c>
      <c r="B48" s="24" t="s">
        <v>46</v>
      </c>
      <c r="C48" s="25" t="s">
        <v>96</v>
      </c>
      <c r="D48" s="24" t="s">
        <v>162</v>
      </c>
      <c r="E48" s="26" t="s">
        <v>85</v>
      </c>
    </row>
    <row r="49" spans="1:5" x14ac:dyDescent="0.15">
      <c r="A49" s="23">
        <v>47</v>
      </c>
      <c r="B49" s="24" t="s">
        <v>47</v>
      </c>
      <c r="C49" s="25" t="s">
        <v>97</v>
      </c>
      <c r="D49" s="24" t="s">
        <v>162</v>
      </c>
      <c r="E49" s="26" t="s">
        <v>85</v>
      </c>
    </row>
    <row r="50" spans="1:5" x14ac:dyDescent="0.15">
      <c r="A50" s="23">
        <v>48</v>
      </c>
      <c r="B50" s="24" t="s">
        <v>48</v>
      </c>
      <c r="C50" s="25" t="s">
        <v>97</v>
      </c>
      <c r="D50" s="24" t="s">
        <v>162</v>
      </c>
      <c r="E50" s="26" t="s">
        <v>85</v>
      </c>
    </row>
    <row r="51" spans="1:5" x14ac:dyDescent="0.15">
      <c r="A51" s="23">
        <v>49</v>
      </c>
      <c r="B51" s="24" t="s">
        <v>49</v>
      </c>
      <c r="C51" s="25" t="s">
        <v>98</v>
      </c>
      <c r="D51" s="24" t="s">
        <v>162</v>
      </c>
      <c r="E51" s="26" t="s">
        <v>85</v>
      </c>
    </row>
    <row r="52" spans="1:5" x14ac:dyDescent="0.15">
      <c r="A52" s="23">
        <v>50</v>
      </c>
      <c r="B52" s="24" t="s">
        <v>50</v>
      </c>
      <c r="C52" s="25" t="s">
        <v>98</v>
      </c>
      <c r="D52" s="24" t="s">
        <v>162</v>
      </c>
      <c r="E52" s="26" t="s">
        <v>85</v>
      </c>
    </row>
    <row r="53" spans="1:5" x14ac:dyDescent="0.15">
      <c r="A53" s="23">
        <v>51</v>
      </c>
      <c r="B53" s="24" t="s">
        <v>51</v>
      </c>
      <c r="C53" s="25" t="s">
        <v>96</v>
      </c>
      <c r="D53" s="24" t="s">
        <v>162</v>
      </c>
      <c r="E53" s="26" t="s">
        <v>85</v>
      </c>
    </row>
    <row r="54" spans="1:5" x14ac:dyDescent="0.15">
      <c r="A54" s="23">
        <v>52</v>
      </c>
      <c r="B54" s="24" t="s">
        <v>52</v>
      </c>
      <c r="C54" s="25" t="s">
        <v>98</v>
      </c>
      <c r="D54" s="24" t="s">
        <v>160</v>
      </c>
      <c r="E54" s="26" t="s">
        <v>85</v>
      </c>
    </row>
    <row r="55" spans="1:5" x14ac:dyDescent="0.15">
      <c r="A55" s="23">
        <v>53</v>
      </c>
      <c r="B55" s="24" t="s">
        <v>53</v>
      </c>
      <c r="C55" s="25" t="s">
        <v>53</v>
      </c>
      <c r="D55" s="24" t="s">
        <v>162</v>
      </c>
      <c r="E55" s="26" t="s">
        <v>85</v>
      </c>
    </row>
    <row r="56" spans="1:5" x14ac:dyDescent="0.15">
      <c r="A56" s="23">
        <v>54</v>
      </c>
      <c r="B56" s="24" t="s">
        <v>54</v>
      </c>
      <c r="C56" s="25" t="s">
        <v>87</v>
      </c>
      <c r="D56" s="24" t="s">
        <v>86</v>
      </c>
      <c r="E56" s="26">
        <v>0</v>
      </c>
    </row>
    <row r="57" spans="1:5" x14ac:dyDescent="0.15">
      <c r="A57" s="23">
        <v>55</v>
      </c>
      <c r="B57" s="24" t="s">
        <v>55</v>
      </c>
      <c r="C57" s="25" t="s">
        <v>87</v>
      </c>
      <c r="D57" s="24" t="s">
        <v>86</v>
      </c>
      <c r="E57" s="26">
        <v>0</v>
      </c>
    </row>
    <row r="58" spans="1:5" x14ac:dyDescent="0.15">
      <c r="A58" s="23">
        <v>56</v>
      </c>
      <c r="B58" s="24" t="s">
        <v>56</v>
      </c>
      <c r="C58" s="25" t="s">
        <v>87</v>
      </c>
      <c r="D58" s="24" t="s">
        <v>86</v>
      </c>
      <c r="E58" s="26">
        <v>0</v>
      </c>
    </row>
    <row r="59" spans="1:5" x14ac:dyDescent="0.15">
      <c r="A59" s="23">
        <v>57</v>
      </c>
      <c r="B59" s="24" t="s">
        <v>57</v>
      </c>
      <c r="C59" s="25" t="s">
        <v>87</v>
      </c>
      <c r="D59" s="24" t="s">
        <v>86</v>
      </c>
      <c r="E59" s="26">
        <v>0</v>
      </c>
    </row>
    <row r="60" spans="1:5" x14ac:dyDescent="0.15">
      <c r="A60" s="23">
        <v>58</v>
      </c>
      <c r="B60" s="24" t="s">
        <v>58</v>
      </c>
      <c r="C60" s="25" t="s">
        <v>87</v>
      </c>
      <c r="D60" s="24" t="s">
        <v>86</v>
      </c>
      <c r="E60" s="26">
        <v>0</v>
      </c>
    </row>
    <row r="61" spans="1:5" x14ac:dyDescent="0.15">
      <c r="A61" s="23">
        <v>59</v>
      </c>
      <c r="B61" s="24" t="s">
        <v>59</v>
      </c>
      <c r="C61" s="25" t="s">
        <v>99</v>
      </c>
      <c r="D61" s="24" t="s">
        <v>162</v>
      </c>
      <c r="E61" s="26" t="s">
        <v>85</v>
      </c>
    </row>
    <row r="62" spans="1:5" x14ac:dyDescent="0.15">
      <c r="A62" s="23">
        <v>60</v>
      </c>
      <c r="B62" s="24" t="s">
        <v>60</v>
      </c>
      <c r="C62" s="25" t="s">
        <v>99</v>
      </c>
      <c r="D62" s="24" t="s">
        <v>162</v>
      </c>
      <c r="E62" s="26" t="s">
        <v>85</v>
      </c>
    </row>
    <row r="63" spans="1:5" x14ac:dyDescent="0.15">
      <c r="A63" s="23">
        <v>61</v>
      </c>
      <c r="B63" s="24" t="s">
        <v>61</v>
      </c>
      <c r="C63" s="25" t="s">
        <v>99</v>
      </c>
      <c r="D63" s="24" t="s">
        <v>162</v>
      </c>
      <c r="E63" s="26" t="s">
        <v>85</v>
      </c>
    </row>
    <row r="64" spans="1:5" x14ac:dyDescent="0.15">
      <c r="A64" s="23">
        <v>62</v>
      </c>
      <c r="B64" s="24" t="s">
        <v>62</v>
      </c>
      <c r="C64" s="25" t="s">
        <v>99</v>
      </c>
      <c r="D64" s="24" t="s">
        <v>162</v>
      </c>
      <c r="E64" s="26" t="s">
        <v>85</v>
      </c>
    </row>
    <row r="65" spans="1:5" x14ac:dyDescent="0.15">
      <c r="A65" s="23">
        <v>63</v>
      </c>
      <c r="B65" s="24" t="s">
        <v>63</v>
      </c>
      <c r="C65" s="25" t="s">
        <v>99</v>
      </c>
      <c r="D65" s="24" t="s">
        <v>162</v>
      </c>
      <c r="E65" s="26" t="s">
        <v>85</v>
      </c>
    </row>
    <row r="66" spans="1:5" x14ac:dyDescent="0.15">
      <c r="A66" s="23">
        <v>64</v>
      </c>
      <c r="B66" s="24" t="s">
        <v>64</v>
      </c>
      <c r="C66" s="25" t="s">
        <v>100</v>
      </c>
      <c r="D66" s="24" t="s">
        <v>88</v>
      </c>
      <c r="E66" s="26" t="s">
        <v>85</v>
      </c>
    </row>
    <row r="67" spans="1:5" x14ac:dyDescent="0.15">
      <c r="A67" s="23">
        <v>65</v>
      </c>
      <c r="B67" s="24" t="s">
        <v>65</v>
      </c>
      <c r="C67" s="25" t="s">
        <v>100</v>
      </c>
      <c r="D67" s="24" t="s">
        <v>88</v>
      </c>
      <c r="E67" s="26" t="s">
        <v>85</v>
      </c>
    </row>
    <row r="68" spans="1:5" x14ac:dyDescent="0.15">
      <c r="A68" s="23">
        <v>66</v>
      </c>
      <c r="B68" s="24" t="s">
        <v>66</v>
      </c>
      <c r="C68" s="25" t="s">
        <v>66</v>
      </c>
      <c r="D68" s="24" t="s">
        <v>88</v>
      </c>
      <c r="E68" s="26" t="s">
        <v>85</v>
      </c>
    </row>
    <row r="69" spans="1:5" x14ac:dyDescent="0.15">
      <c r="A69" s="23">
        <v>67</v>
      </c>
      <c r="B69" s="24" t="s">
        <v>67</v>
      </c>
      <c r="C69" s="25" t="s">
        <v>67</v>
      </c>
      <c r="D69" s="24" t="s">
        <v>88</v>
      </c>
      <c r="E69" s="26" t="s">
        <v>85</v>
      </c>
    </row>
    <row r="70" spans="1:5" x14ac:dyDescent="0.15">
      <c r="A70" s="23">
        <v>68</v>
      </c>
      <c r="B70" s="24" t="s">
        <v>68</v>
      </c>
      <c r="C70" s="25" t="s">
        <v>101</v>
      </c>
      <c r="D70" s="24" t="s">
        <v>88</v>
      </c>
      <c r="E70" s="26" t="s">
        <v>85</v>
      </c>
    </row>
    <row r="71" spans="1:5" x14ac:dyDescent="0.15">
      <c r="A71" s="23">
        <v>69</v>
      </c>
      <c r="B71" s="24" t="s">
        <v>69</v>
      </c>
      <c r="C71" s="25" t="s">
        <v>67</v>
      </c>
      <c r="D71" s="24" t="s">
        <v>88</v>
      </c>
      <c r="E71" s="26" t="s">
        <v>85</v>
      </c>
    </row>
  </sheetData>
  <phoneticPr fontId="2"/>
  <pageMargins left="0.75" right="0.75" top="1" bottom="1" header="0.51200000000000001" footer="0.5120000000000000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19" sqref="M19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尾鷲市</v>
      </c>
      <c r="E1" s="37"/>
      <c r="F1" s="80" t="str">
        <f ca="1">"年齢（３区分）別人口の推移　＜"&amp;D1&amp;"＞"</f>
        <v>年齢（３区分）別人口の推移　＜尾鷲市＞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31348</v>
      </c>
      <c r="C4" s="73">
        <f ca="1">VLOOKUP($D$1,国調!$D$5:$AF$33,9,FALSE)</f>
        <v>7185</v>
      </c>
      <c r="D4" s="73">
        <f ca="1">VLOOKUP($D$1,国調!$D$5:$AF$33,16,FALSE)</f>
        <v>20330</v>
      </c>
      <c r="E4" s="73">
        <f ca="1">VLOOKUP($D$1,国調!$D$5:$AF$33,23,FALSE)</f>
        <v>3833</v>
      </c>
      <c r="F4" s="43">
        <f ca="1">C4/SUM($C4:$E4)*100</f>
        <v>22.920122495853004</v>
      </c>
      <c r="G4" s="43">
        <f t="shared" ref="G4:H16" ca="1" si="0">D4/SUM($C4:$E4)*100</f>
        <v>64.852622176853387</v>
      </c>
      <c r="H4" s="43">
        <f t="shared" ca="1" si="0"/>
        <v>12.227255327293607</v>
      </c>
      <c r="I4" s="39"/>
    </row>
    <row r="5" spans="1:9" x14ac:dyDescent="0.15">
      <c r="A5" s="61">
        <v>1985</v>
      </c>
      <c r="B5" s="73">
        <f ca="1">VLOOKUP($D$1,国調!$D$5:$AF$33,3,FALSE)</f>
        <v>29741</v>
      </c>
      <c r="C5" s="73">
        <f ca="1">VLOOKUP($D$1,国調!$D$5:$AF$33,10,FALSE)</f>
        <v>5990</v>
      </c>
      <c r="D5" s="73">
        <f ca="1">VLOOKUP($D$1,国調!$D$5:$AF$33,17,FALSE)</f>
        <v>19472</v>
      </c>
      <c r="E5" s="73">
        <f ca="1">VLOOKUP($D$1,国調!$D$5:$AF$33,24,FALSE)</f>
        <v>4279</v>
      </c>
      <c r="F5" s="43">
        <f t="shared" ref="F5:F16" ca="1" si="1">C5/SUM($C5:$E5)*100</f>
        <v>20.14054672001614</v>
      </c>
      <c r="G5" s="43">
        <f t="shared" ca="1" si="0"/>
        <v>65.471907467805394</v>
      </c>
      <c r="H5" s="43">
        <f t="shared" ca="1" si="0"/>
        <v>14.387545812178473</v>
      </c>
      <c r="I5" s="39"/>
    </row>
    <row r="6" spans="1:9" x14ac:dyDescent="0.15">
      <c r="A6" s="61">
        <v>1990</v>
      </c>
      <c r="B6" s="73">
        <f ca="1">VLOOKUP($D$1,国調!$D$5:$AF$33,4,FALSE)</f>
        <v>27114</v>
      </c>
      <c r="C6" s="73">
        <f ca="1">VLOOKUP($D$1,国調!$D$5:$AF$33,11,FALSE)</f>
        <v>4600</v>
      </c>
      <c r="D6" s="73">
        <f ca="1">VLOOKUP($D$1,国調!$D$5:$AF$33,18,FALSE)</f>
        <v>17752</v>
      </c>
      <c r="E6" s="73">
        <f ca="1">VLOOKUP($D$1,国調!$D$5:$AF$33,25,FALSE)</f>
        <v>4756</v>
      </c>
      <c r="F6" s="43">
        <f t="shared" ca="1" si="1"/>
        <v>16.969160395455216</v>
      </c>
      <c r="G6" s="43">
        <f t="shared" ca="1" si="0"/>
        <v>65.486203334808906</v>
      </c>
      <c r="H6" s="43">
        <f t="shared" ca="1" si="0"/>
        <v>17.544636269735872</v>
      </c>
      <c r="I6" s="39"/>
    </row>
    <row r="7" spans="1:9" x14ac:dyDescent="0.15">
      <c r="A7" s="61">
        <v>1995</v>
      </c>
      <c r="B7" s="73">
        <f ca="1">VLOOKUP($D$1,国調!$D$5:$AF$33,5,FALSE)</f>
        <v>25258</v>
      </c>
      <c r="C7" s="73">
        <f ca="1">VLOOKUP($D$1,国調!$D$5:$AF$33,12,FALSE)</f>
        <v>3714</v>
      </c>
      <c r="D7" s="73">
        <f ca="1">VLOOKUP($D$1,国調!$D$5:$AF$33,19,FALSE)</f>
        <v>15898</v>
      </c>
      <c r="E7" s="73">
        <f ca="1">VLOOKUP($D$1,国調!$D$5:$AF$33,26,FALSE)</f>
        <v>5646</v>
      </c>
      <c r="F7" s="43">
        <f t="shared" ca="1" si="1"/>
        <v>14.704252118140786</v>
      </c>
      <c r="G7" s="43">
        <f t="shared" ca="1" si="0"/>
        <v>62.942434080291385</v>
      </c>
      <c r="H7" s="43">
        <f t="shared" ca="1" si="0"/>
        <v>22.353313801567822</v>
      </c>
      <c r="I7" s="39"/>
    </row>
    <row r="8" spans="1:9" x14ac:dyDescent="0.15">
      <c r="A8" s="61">
        <v>2000</v>
      </c>
      <c r="B8" s="73">
        <f ca="1">VLOOKUP($D$1,国調!$D$5:$AF$33,6,FALSE)</f>
        <v>23683</v>
      </c>
      <c r="C8" s="73">
        <f ca="1">VLOOKUP($D$1,国調!$D$5:$AF$33,13,FALSE)</f>
        <v>3131</v>
      </c>
      <c r="D8" s="73">
        <f ca="1">VLOOKUP($D$1,国調!$D$5:$AF$33,20,FALSE)</f>
        <v>14220</v>
      </c>
      <c r="E8" s="73">
        <f ca="1">VLOOKUP($D$1,国調!$D$5:$AF$33,27,FALSE)</f>
        <v>6291</v>
      </c>
      <c r="F8" s="43">
        <f t="shared" ca="1" si="1"/>
        <v>13.243380424667963</v>
      </c>
      <c r="G8" s="43">
        <f t="shared" ca="1" si="0"/>
        <v>60.147195668725153</v>
      </c>
      <c r="H8" s="43">
        <f t="shared" ca="1" si="0"/>
        <v>26.609423906606889</v>
      </c>
      <c r="I8" s="39"/>
    </row>
    <row r="9" spans="1:9" x14ac:dyDescent="0.15">
      <c r="A9" s="61">
        <v>2005</v>
      </c>
      <c r="B9" s="73">
        <f ca="1">VLOOKUP($D$1,国調!$D$5:$AF$33,7,FALSE)</f>
        <v>22103</v>
      </c>
      <c r="C9" s="73">
        <f ca="1">VLOOKUP($D$1,国調!$D$5:$AF$33,14,FALSE)</f>
        <v>2569</v>
      </c>
      <c r="D9" s="73">
        <f ca="1">VLOOKUP($D$1,国調!$D$5:$AF$33,21,FALSE)</f>
        <v>12653</v>
      </c>
      <c r="E9" s="73">
        <f ca="1">VLOOKUP($D$1,国調!$D$5:$AF$33,28,FALSE)</f>
        <v>6875</v>
      </c>
      <c r="F9" s="43">
        <f t="shared" ca="1" si="1"/>
        <v>11.626012580893335</v>
      </c>
      <c r="G9" s="43">
        <f t="shared" ca="1" si="0"/>
        <v>57.261166674209171</v>
      </c>
      <c r="H9" s="43">
        <f t="shared" ca="1" si="0"/>
        <v>31.112820744897498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20033</v>
      </c>
      <c r="C10" s="74">
        <f ca="1">VLOOKUP($D$1,国調!$D$5:$AF$33,15,FALSE)</f>
        <v>2168</v>
      </c>
      <c r="D10" s="74">
        <f ca="1">VLOOKUP($D$1,国調!$D$5:$AF$33,22,FALSE)</f>
        <v>10645</v>
      </c>
      <c r="E10" s="74">
        <f ca="1">VLOOKUP($D$1,国調!$D$5:$AF$33,29,FALSE)</f>
        <v>7201</v>
      </c>
      <c r="F10" s="44">
        <f t="shared" ca="1" si="1"/>
        <v>10.832417307884482</v>
      </c>
      <c r="G10" s="44">
        <f t="shared" ca="1" si="0"/>
        <v>53.187768562006596</v>
      </c>
      <c r="H10" s="44">
        <f t="shared" ca="1" si="0"/>
        <v>35.97981413010892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18122</v>
      </c>
      <c r="C11" s="75">
        <f ca="1">VLOOKUP($D$1,将来!$D$5:$AF$33,10,FALSE)</f>
        <v>1829</v>
      </c>
      <c r="D11" s="75">
        <f ca="1">VLOOKUP($D$1,将来!$D$5:$AF$33,17,FALSE)</f>
        <v>8994</v>
      </c>
      <c r="E11" s="75">
        <f ca="1">VLOOKUP($D$1,将来!$D$5:$AF$33,24,FALSE)</f>
        <v>7299</v>
      </c>
      <c r="F11" s="45">
        <f t="shared" ca="1" si="1"/>
        <v>10.092704999448184</v>
      </c>
      <c r="G11" s="45">
        <f t="shared" ca="1" si="0"/>
        <v>49.63028363315307</v>
      </c>
      <c r="H11" s="45">
        <f t="shared" ca="1" si="0"/>
        <v>40.277011367398742</v>
      </c>
      <c r="I11" s="39"/>
    </row>
    <row r="12" spans="1:9" x14ac:dyDescent="0.15">
      <c r="A12" s="61">
        <v>2020</v>
      </c>
      <c r="B12" s="75">
        <f t="shared" ca="1" si="2"/>
        <v>16414</v>
      </c>
      <c r="C12" s="75">
        <f ca="1">VLOOKUP($D$1,将来!$D$5:$AF$33,11,FALSE)</f>
        <v>1577</v>
      </c>
      <c r="D12" s="75">
        <f ca="1">VLOOKUP($D$1,将来!$D$5:$AF$33,18,FALSE)</f>
        <v>7816</v>
      </c>
      <c r="E12" s="75">
        <f ca="1">VLOOKUP($D$1,将来!$D$5:$AF$33,25,FALSE)</f>
        <v>7021</v>
      </c>
      <c r="F12" s="43">
        <f t="shared" ca="1" si="1"/>
        <v>9.6076520043864999</v>
      </c>
      <c r="G12" s="43">
        <f t="shared" ca="1" si="0"/>
        <v>47.617887169489457</v>
      </c>
      <c r="H12" s="43">
        <f t="shared" ca="1" si="0"/>
        <v>42.774460826124042</v>
      </c>
      <c r="I12" s="39"/>
    </row>
    <row r="13" spans="1:9" x14ac:dyDescent="0.15">
      <c r="A13" s="61">
        <v>2025</v>
      </c>
      <c r="B13" s="75">
        <f t="shared" ca="1" si="2"/>
        <v>14743</v>
      </c>
      <c r="C13" s="75">
        <f ca="1">VLOOKUP($D$1,将来!$D$5:$AF$33,12,FALSE)</f>
        <v>1338</v>
      </c>
      <c r="D13" s="75">
        <f ca="1">VLOOKUP($D$1,将来!$D$5:$AF$33,19,FALSE)</f>
        <v>6950</v>
      </c>
      <c r="E13" s="75">
        <f ca="1">VLOOKUP($D$1,将来!$D$5:$AF$33,26,FALSE)</f>
        <v>6455</v>
      </c>
      <c r="F13" s="43">
        <f t="shared" ca="1" si="1"/>
        <v>9.0754934545207906</v>
      </c>
      <c r="G13" s="43">
        <f t="shared" ca="1" si="0"/>
        <v>47.141016075425625</v>
      </c>
      <c r="H13" s="43">
        <f t="shared" ca="1" si="0"/>
        <v>43.783490470053579</v>
      </c>
      <c r="I13" s="39"/>
    </row>
    <row r="14" spans="1:9" x14ac:dyDescent="0.15">
      <c r="A14" s="61">
        <v>2030</v>
      </c>
      <c r="B14" s="75">
        <f t="shared" ca="1" si="2"/>
        <v>13140</v>
      </c>
      <c r="C14" s="75">
        <f ca="1">VLOOKUP($D$1,将来!$D$5:$AF$33,13,FALSE)</f>
        <v>1155</v>
      </c>
      <c r="D14" s="75">
        <f ca="1">VLOOKUP($D$1,将来!$D$5:$AF$33,20,FALSE)</f>
        <v>6114</v>
      </c>
      <c r="E14" s="75">
        <f ca="1">VLOOKUP($D$1,将来!$D$5:$AF$33,27,FALSE)</f>
        <v>5871</v>
      </c>
      <c r="F14" s="43">
        <f t="shared" ca="1" si="1"/>
        <v>8.7899543378995428</v>
      </c>
      <c r="G14" s="43">
        <f t="shared" ca="1" si="0"/>
        <v>46.529680365296805</v>
      </c>
      <c r="H14" s="43">
        <f t="shared" ca="1" si="0"/>
        <v>44.68036529680365</v>
      </c>
      <c r="I14" s="39"/>
    </row>
    <row r="15" spans="1:9" x14ac:dyDescent="0.15">
      <c r="A15" s="61">
        <v>2035</v>
      </c>
      <c r="B15" s="75">
        <f t="shared" ca="1" si="2"/>
        <v>11653</v>
      </c>
      <c r="C15" s="75">
        <f ca="1">VLOOKUP($D$1,将来!$D$5:$AF$33,14,FALSE)</f>
        <v>1039</v>
      </c>
      <c r="D15" s="75">
        <f ca="1">VLOOKUP($D$1,将来!$D$5:$AF$33,21,FALSE)</f>
        <v>5374</v>
      </c>
      <c r="E15" s="75">
        <f ca="1">VLOOKUP($D$1,将来!$D$5:$AF$33,28,FALSE)</f>
        <v>5240</v>
      </c>
      <c r="F15" s="43">
        <f t="shared" ca="1" si="1"/>
        <v>8.9161589290311518</v>
      </c>
      <c r="G15" s="43">
        <f t="shared" ca="1" si="0"/>
        <v>46.1168797734489</v>
      </c>
      <c r="H15" s="43">
        <f t="shared" ca="1" si="0"/>
        <v>44.966961297519951</v>
      </c>
      <c r="I15" s="39"/>
    </row>
    <row r="16" spans="1:9" x14ac:dyDescent="0.15">
      <c r="A16" s="61">
        <v>2040</v>
      </c>
      <c r="B16" s="75">
        <f t="shared" ca="1" si="2"/>
        <v>10326</v>
      </c>
      <c r="C16" s="75">
        <f ca="1">VLOOKUP($D$1,将来!$D$5:$AF$33,15,FALSE)</f>
        <v>952</v>
      </c>
      <c r="D16" s="75">
        <f ca="1">VLOOKUP($D$1,将来!$D$5:$AF$33,22,FALSE)</f>
        <v>4617</v>
      </c>
      <c r="E16" s="75">
        <f ca="1">VLOOKUP($D$1,将来!$D$5:$AF$33,29,FALSE)</f>
        <v>4757</v>
      </c>
      <c r="F16" s="43">
        <f t="shared" ca="1" si="1"/>
        <v>9.2194460584931246</v>
      </c>
      <c r="G16" s="43">
        <f t="shared" ca="1" si="0"/>
        <v>44.712376525276007</v>
      </c>
      <c r="H16" s="43">
        <f t="shared" ca="1" si="0"/>
        <v>46.068177416230874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19" sqref="M19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亀山市</v>
      </c>
      <c r="E1" s="37"/>
      <c r="F1" s="80" t="str">
        <f ca="1">"年齢（３区分）別人口の推移　＜"&amp;D1&amp;"＞"</f>
        <v>年齢（３区分）別人口の推移　＜亀山市＞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40578</v>
      </c>
      <c r="C4" s="73">
        <f ca="1">VLOOKUP($D$1,国調!$D$5:$AF$33,9,FALSE)</f>
        <v>9112</v>
      </c>
      <c r="D4" s="73">
        <f ca="1">VLOOKUP($D$1,国調!$D$5:$AF$33,16,FALSE)</f>
        <v>26315</v>
      </c>
      <c r="E4" s="73">
        <f ca="1">VLOOKUP($D$1,国調!$D$5:$AF$33,23,FALSE)</f>
        <v>5151</v>
      </c>
      <c r="F4" s="43">
        <f ca="1">C4/SUM($C4:$E4)*100</f>
        <v>22.455517768248807</v>
      </c>
      <c r="G4" s="43">
        <f t="shared" ref="G4:H16" ca="1" si="0">D4/SUM($C4:$E4)*100</f>
        <v>64.850411553058308</v>
      </c>
      <c r="H4" s="43">
        <f t="shared" ca="1" si="0"/>
        <v>12.694070678692887</v>
      </c>
      <c r="I4" s="39"/>
    </row>
    <row r="5" spans="1:9" x14ac:dyDescent="0.15">
      <c r="A5" s="61">
        <v>1985</v>
      </c>
      <c r="B5" s="73">
        <f ca="1">VLOOKUP($D$1,国調!$D$5:$AF$33,3,FALSE)</f>
        <v>42810</v>
      </c>
      <c r="C5" s="73">
        <f ca="1">VLOOKUP($D$1,国調!$D$5:$AF$33,10,FALSE)</f>
        <v>9254</v>
      </c>
      <c r="D5" s="73">
        <f ca="1">VLOOKUP($D$1,国調!$D$5:$AF$33,17,FALSE)</f>
        <v>27832</v>
      </c>
      <c r="E5" s="73">
        <f ca="1">VLOOKUP($D$1,国調!$D$5:$AF$33,24,FALSE)</f>
        <v>5724</v>
      </c>
      <c r="F5" s="43">
        <f t="shared" ref="F5:F16" ca="1" si="1">C5/SUM($C5:$E5)*100</f>
        <v>21.616444755898154</v>
      </c>
      <c r="G5" s="43">
        <f t="shared" ca="1" si="0"/>
        <v>65.012847465545434</v>
      </c>
      <c r="H5" s="43">
        <f t="shared" ca="1" si="0"/>
        <v>13.370707778556412</v>
      </c>
      <c r="I5" s="39"/>
    </row>
    <row r="6" spans="1:9" x14ac:dyDescent="0.15">
      <c r="A6" s="61">
        <v>1990</v>
      </c>
      <c r="B6" s="73">
        <f ca="1">VLOOKUP($D$1,国調!$D$5:$AF$33,4,FALSE)</f>
        <v>45045</v>
      </c>
      <c r="C6" s="73">
        <f ca="1">VLOOKUP($D$1,国調!$D$5:$AF$33,11,FALSE)</f>
        <v>8659</v>
      </c>
      <c r="D6" s="73">
        <f ca="1">VLOOKUP($D$1,国調!$D$5:$AF$33,18,FALSE)</f>
        <v>29949</v>
      </c>
      <c r="E6" s="73">
        <f ca="1">VLOOKUP($D$1,国調!$D$5:$AF$33,25,FALSE)</f>
        <v>6426</v>
      </c>
      <c r="F6" s="43">
        <f t="shared" ca="1" si="1"/>
        <v>19.227694630723455</v>
      </c>
      <c r="G6" s="43">
        <f t="shared" ca="1" si="0"/>
        <v>66.503086556823732</v>
      </c>
      <c r="H6" s="43">
        <f t="shared" ca="1" si="0"/>
        <v>14.269218812452813</v>
      </c>
      <c r="I6" s="39"/>
    </row>
    <row r="7" spans="1:9" x14ac:dyDescent="0.15">
      <c r="A7" s="61">
        <v>1995</v>
      </c>
      <c r="B7" s="73">
        <f ca="1">VLOOKUP($D$1,国調!$D$5:$AF$33,5,FALSE)</f>
        <v>46128</v>
      </c>
      <c r="C7" s="73">
        <f ca="1">VLOOKUP($D$1,国調!$D$5:$AF$33,12,FALSE)</f>
        <v>7912</v>
      </c>
      <c r="D7" s="73">
        <f ca="1">VLOOKUP($D$1,国調!$D$5:$AF$33,19,FALSE)</f>
        <v>30413</v>
      </c>
      <c r="E7" s="73">
        <f ca="1">VLOOKUP($D$1,国調!$D$5:$AF$33,26,FALSE)</f>
        <v>7803</v>
      </c>
      <c r="F7" s="43">
        <f t="shared" ca="1" si="1"/>
        <v>17.152271938952481</v>
      </c>
      <c r="G7" s="43">
        <f t="shared" ca="1" si="0"/>
        <v>65.931755116198403</v>
      </c>
      <c r="H7" s="43">
        <f t="shared" ca="1" si="0"/>
        <v>16.915972944849113</v>
      </c>
      <c r="I7" s="39"/>
    </row>
    <row r="8" spans="1:9" x14ac:dyDescent="0.15">
      <c r="A8" s="61">
        <v>2000</v>
      </c>
      <c r="B8" s="73">
        <f ca="1">VLOOKUP($D$1,国調!$D$5:$AF$33,6,FALSE)</f>
        <v>46606</v>
      </c>
      <c r="C8" s="73">
        <f ca="1">VLOOKUP($D$1,国調!$D$5:$AF$33,13,FALSE)</f>
        <v>7044</v>
      </c>
      <c r="D8" s="73">
        <f ca="1">VLOOKUP($D$1,国調!$D$5:$AF$33,20,FALSE)</f>
        <v>30609</v>
      </c>
      <c r="E8" s="73">
        <f ca="1">VLOOKUP($D$1,国調!$D$5:$AF$33,27,FALSE)</f>
        <v>8940</v>
      </c>
      <c r="F8" s="43">
        <f t="shared" ca="1" si="1"/>
        <v>15.118150795183826</v>
      </c>
      <c r="G8" s="43">
        <f t="shared" ca="1" si="0"/>
        <v>65.694417616380136</v>
      </c>
      <c r="H8" s="43">
        <f t="shared" ca="1" si="0"/>
        <v>19.187431588436034</v>
      </c>
      <c r="I8" s="39"/>
    </row>
    <row r="9" spans="1:9" x14ac:dyDescent="0.15">
      <c r="A9" s="61">
        <v>2005</v>
      </c>
      <c r="B9" s="73">
        <f ca="1">VLOOKUP($D$1,国調!$D$5:$AF$33,7,FALSE)</f>
        <v>49253</v>
      </c>
      <c r="C9" s="73">
        <f ca="1">VLOOKUP($D$1,国調!$D$5:$AF$33,14,FALSE)</f>
        <v>6878</v>
      </c>
      <c r="D9" s="73">
        <f ca="1">VLOOKUP($D$1,国調!$D$5:$AF$33,21,FALSE)</f>
        <v>32313</v>
      </c>
      <c r="E9" s="73">
        <f ca="1">VLOOKUP($D$1,国調!$D$5:$AF$33,28,FALSE)</f>
        <v>10062</v>
      </c>
      <c r="F9" s="43">
        <f t="shared" ca="1" si="1"/>
        <v>13.96463159604491</v>
      </c>
      <c r="G9" s="43">
        <f t="shared" ca="1" si="0"/>
        <v>65.606155970194706</v>
      </c>
      <c r="H9" s="43">
        <f t="shared" ca="1" si="0"/>
        <v>20.42921243376038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51023</v>
      </c>
      <c r="C10" s="74">
        <f ca="1">VLOOKUP($D$1,国調!$D$5:$AF$33,15,FALSE)</f>
        <v>7311</v>
      </c>
      <c r="D10" s="74">
        <f ca="1">VLOOKUP($D$1,国調!$D$5:$AF$33,22,FALSE)</f>
        <v>32400</v>
      </c>
      <c r="E10" s="74">
        <f ca="1">VLOOKUP($D$1,国調!$D$5:$AF$33,29,FALSE)</f>
        <v>10957</v>
      </c>
      <c r="F10" s="44">
        <f t="shared" ca="1" si="1"/>
        <v>14.42922554669614</v>
      </c>
      <c r="G10" s="44">
        <f t="shared" ca="1" si="0"/>
        <v>63.945685639851582</v>
      </c>
      <c r="H10" s="44">
        <f t="shared" ca="1" si="0"/>
        <v>21.62508881345228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51858</v>
      </c>
      <c r="C11" s="75">
        <f ca="1">VLOOKUP($D$1,将来!$D$5:$AF$33,10,FALSE)</f>
        <v>7511</v>
      </c>
      <c r="D11" s="75">
        <f ca="1">VLOOKUP($D$1,将来!$D$5:$AF$33,17,FALSE)</f>
        <v>31713</v>
      </c>
      <c r="E11" s="75">
        <f ca="1">VLOOKUP($D$1,将来!$D$5:$AF$33,24,FALSE)</f>
        <v>12634</v>
      </c>
      <c r="F11" s="45">
        <f t="shared" ca="1" si="1"/>
        <v>14.483782637201589</v>
      </c>
      <c r="G11" s="45">
        <f t="shared" ca="1" si="0"/>
        <v>61.153534652319799</v>
      </c>
      <c r="H11" s="45">
        <f t="shared" ca="1" si="0"/>
        <v>24.362682710478616</v>
      </c>
      <c r="I11" s="39"/>
    </row>
    <row r="12" spans="1:9" x14ac:dyDescent="0.15">
      <c r="A12" s="61">
        <v>2020</v>
      </c>
      <c r="B12" s="75">
        <f t="shared" ca="1" si="2"/>
        <v>51977</v>
      </c>
      <c r="C12" s="75">
        <f ca="1">VLOOKUP($D$1,将来!$D$5:$AF$33,11,FALSE)</f>
        <v>7371</v>
      </c>
      <c r="D12" s="75">
        <f ca="1">VLOOKUP($D$1,将来!$D$5:$AF$33,18,FALSE)</f>
        <v>31164</v>
      </c>
      <c r="E12" s="75">
        <f ca="1">VLOOKUP($D$1,将来!$D$5:$AF$33,25,FALSE)</f>
        <v>13442</v>
      </c>
      <c r="F12" s="43">
        <f t="shared" ca="1" si="1"/>
        <v>14.181272485907229</v>
      </c>
      <c r="G12" s="43">
        <f t="shared" ca="1" si="0"/>
        <v>59.957288800815746</v>
      </c>
      <c r="H12" s="43">
        <f t="shared" ca="1" si="0"/>
        <v>25.861438713277025</v>
      </c>
      <c r="I12" s="39"/>
    </row>
    <row r="13" spans="1:9" x14ac:dyDescent="0.15">
      <c r="A13" s="61">
        <v>2025</v>
      </c>
      <c r="B13" s="75">
        <f t="shared" ca="1" si="2"/>
        <v>51826</v>
      </c>
      <c r="C13" s="75">
        <f ca="1">VLOOKUP($D$1,将来!$D$5:$AF$33,12,FALSE)</f>
        <v>6933</v>
      </c>
      <c r="D13" s="75">
        <f ca="1">VLOOKUP($D$1,将来!$D$5:$AF$33,19,FALSE)</f>
        <v>31057</v>
      </c>
      <c r="E13" s="75">
        <f ca="1">VLOOKUP($D$1,将来!$D$5:$AF$33,26,FALSE)</f>
        <v>13836</v>
      </c>
      <c r="F13" s="43">
        <f t="shared" ca="1" si="1"/>
        <v>13.377455331300892</v>
      </c>
      <c r="G13" s="43">
        <f t="shared" ca="1" si="0"/>
        <v>59.92552000926176</v>
      </c>
      <c r="H13" s="43">
        <f t="shared" ca="1" si="0"/>
        <v>26.697024659437346</v>
      </c>
      <c r="I13" s="39"/>
    </row>
    <row r="14" spans="1:9" x14ac:dyDescent="0.15">
      <c r="A14" s="61">
        <v>2030</v>
      </c>
      <c r="B14" s="75">
        <f t="shared" ca="1" si="2"/>
        <v>51472</v>
      </c>
      <c r="C14" s="75">
        <f ca="1">VLOOKUP($D$1,将来!$D$5:$AF$33,13,FALSE)</f>
        <v>6556</v>
      </c>
      <c r="D14" s="75">
        <f ca="1">VLOOKUP($D$1,将来!$D$5:$AF$33,20,FALSE)</f>
        <v>30880</v>
      </c>
      <c r="E14" s="75">
        <f ca="1">VLOOKUP($D$1,将来!$D$5:$AF$33,27,FALSE)</f>
        <v>14036</v>
      </c>
      <c r="F14" s="43">
        <f t="shared" ca="1" si="1"/>
        <v>12.737022070251788</v>
      </c>
      <c r="G14" s="43">
        <f t="shared" ca="1" si="0"/>
        <v>59.993783027665529</v>
      </c>
      <c r="H14" s="43">
        <f t="shared" ca="1" si="0"/>
        <v>27.269194902082688</v>
      </c>
      <c r="I14" s="39"/>
    </row>
    <row r="15" spans="1:9" x14ac:dyDescent="0.15">
      <c r="A15" s="61">
        <v>2035</v>
      </c>
      <c r="B15" s="75">
        <f t="shared" ca="1" si="2"/>
        <v>50905</v>
      </c>
      <c r="C15" s="75">
        <f ca="1">VLOOKUP($D$1,将来!$D$5:$AF$33,14,FALSE)</f>
        <v>6354</v>
      </c>
      <c r="D15" s="75">
        <f ca="1">VLOOKUP($D$1,将来!$D$5:$AF$33,21,FALSE)</f>
        <v>30291</v>
      </c>
      <c r="E15" s="75">
        <f ca="1">VLOOKUP($D$1,将来!$D$5:$AF$33,28,FALSE)</f>
        <v>14260</v>
      </c>
      <c r="F15" s="43">
        <f t="shared" ca="1" si="1"/>
        <v>12.482074452411354</v>
      </c>
      <c r="G15" s="43">
        <f t="shared" ca="1" si="0"/>
        <v>59.504960220017679</v>
      </c>
      <c r="H15" s="43">
        <f t="shared" ca="1" si="0"/>
        <v>28.012965327570967</v>
      </c>
      <c r="I15" s="39"/>
    </row>
    <row r="16" spans="1:9" x14ac:dyDescent="0.15">
      <c r="A16" s="61">
        <v>2040</v>
      </c>
      <c r="B16" s="75">
        <f t="shared" ca="1" si="2"/>
        <v>50119</v>
      </c>
      <c r="C16" s="75">
        <f ca="1">VLOOKUP($D$1,将来!$D$5:$AF$33,15,FALSE)</f>
        <v>6201</v>
      </c>
      <c r="D16" s="75">
        <f ca="1">VLOOKUP($D$1,将来!$D$5:$AF$33,22,FALSE)</f>
        <v>28777</v>
      </c>
      <c r="E16" s="75">
        <f ca="1">VLOOKUP($D$1,将来!$D$5:$AF$33,29,FALSE)</f>
        <v>15141</v>
      </c>
      <c r="F16" s="43">
        <f t="shared" ca="1" si="1"/>
        <v>12.372553323091044</v>
      </c>
      <c r="G16" s="43">
        <f t="shared" ca="1" si="0"/>
        <v>57.417346714818727</v>
      </c>
      <c r="H16" s="43">
        <f t="shared" ca="1" si="0"/>
        <v>30.210099962090226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0" sqref="N20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鳥羽市</v>
      </c>
      <c r="E1" s="37"/>
      <c r="F1" s="80" t="str">
        <f ca="1">"年齢（３区分）別人口の推移　＜"&amp;D1&amp;"＞"</f>
        <v>年齢（３区分）別人口の推移　＜鳥羽市＞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28812</v>
      </c>
      <c r="C4" s="73">
        <f ca="1">VLOOKUP($D$1,国調!$D$5:$AF$33,9,FALSE)</f>
        <v>6430</v>
      </c>
      <c r="D4" s="73">
        <f ca="1">VLOOKUP($D$1,国調!$D$5:$AF$33,16,FALSE)</f>
        <v>19097</v>
      </c>
      <c r="E4" s="73">
        <f ca="1">VLOOKUP($D$1,国調!$D$5:$AF$33,23,FALSE)</f>
        <v>3285</v>
      </c>
      <c r="F4" s="43">
        <f ca="1">C4/SUM($C4:$E4)*100</f>
        <v>22.317090101346661</v>
      </c>
      <c r="G4" s="43">
        <f t="shared" ref="G4:H16" ca="1" si="0">D4/SUM($C4:$E4)*100</f>
        <v>66.281410523393035</v>
      </c>
      <c r="H4" s="43">
        <f t="shared" ca="1" si="0"/>
        <v>11.401499375260309</v>
      </c>
      <c r="I4" s="39"/>
    </row>
    <row r="5" spans="1:9" x14ac:dyDescent="0.15">
      <c r="A5" s="61">
        <v>1985</v>
      </c>
      <c r="B5" s="73">
        <f ca="1">VLOOKUP($D$1,国調!$D$5:$AF$33,3,FALSE)</f>
        <v>28363</v>
      </c>
      <c r="C5" s="73">
        <f ca="1">VLOOKUP($D$1,国調!$D$5:$AF$33,10,FALSE)</f>
        <v>6011</v>
      </c>
      <c r="D5" s="73">
        <f ca="1">VLOOKUP($D$1,国調!$D$5:$AF$33,17,FALSE)</f>
        <v>18802</v>
      </c>
      <c r="E5" s="73">
        <f ca="1">VLOOKUP($D$1,国調!$D$5:$AF$33,24,FALSE)</f>
        <v>3550</v>
      </c>
      <c r="F5" s="43">
        <f t="shared" ref="F5:F16" ca="1" si="1">C5/SUM($C5:$E5)*100</f>
        <v>21.193103691428973</v>
      </c>
      <c r="G5" s="43">
        <f t="shared" ca="1" si="0"/>
        <v>66.290589852977462</v>
      </c>
      <c r="H5" s="43">
        <f t="shared" ca="1" si="0"/>
        <v>12.516306455593554</v>
      </c>
      <c r="I5" s="39"/>
    </row>
    <row r="6" spans="1:9" x14ac:dyDescent="0.15">
      <c r="A6" s="61">
        <v>1990</v>
      </c>
      <c r="B6" s="73">
        <f ca="1">VLOOKUP($D$1,国調!$D$5:$AF$33,4,FALSE)</f>
        <v>27320</v>
      </c>
      <c r="C6" s="73">
        <f ca="1">VLOOKUP($D$1,国調!$D$5:$AF$33,11,FALSE)</f>
        <v>5283</v>
      </c>
      <c r="D6" s="73">
        <f ca="1">VLOOKUP($D$1,国調!$D$5:$AF$33,18,FALSE)</f>
        <v>18021</v>
      </c>
      <c r="E6" s="73">
        <f ca="1">VLOOKUP($D$1,国調!$D$5:$AF$33,25,FALSE)</f>
        <v>4002</v>
      </c>
      <c r="F6" s="43">
        <f t="shared" ca="1" si="1"/>
        <v>19.347396176664468</v>
      </c>
      <c r="G6" s="43">
        <f t="shared" ca="1" si="0"/>
        <v>65.996484289167213</v>
      </c>
      <c r="H6" s="43">
        <f t="shared" ca="1" si="0"/>
        <v>14.656119534168315</v>
      </c>
      <c r="I6" s="39"/>
    </row>
    <row r="7" spans="1:9" x14ac:dyDescent="0.15">
      <c r="A7" s="61">
        <v>1995</v>
      </c>
      <c r="B7" s="73">
        <f ca="1">VLOOKUP($D$1,国調!$D$5:$AF$33,5,FALSE)</f>
        <v>26806</v>
      </c>
      <c r="C7" s="73">
        <f ca="1">VLOOKUP($D$1,国調!$D$5:$AF$33,12,FALSE)</f>
        <v>4510</v>
      </c>
      <c r="D7" s="73">
        <f ca="1">VLOOKUP($D$1,国調!$D$5:$AF$33,19,FALSE)</f>
        <v>17407</v>
      </c>
      <c r="E7" s="73">
        <f ca="1">VLOOKUP($D$1,国調!$D$5:$AF$33,26,FALSE)</f>
        <v>4889</v>
      </c>
      <c r="F7" s="43">
        <f t="shared" ca="1" si="1"/>
        <v>16.824591509363575</v>
      </c>
      <c r="G7" s="43">
        <f t="shared" ca="1" si="0"/>
        <v>64.936954413191074</v>
      </c>
      <c r="H7" s="43">
        <f t="shared" ca="1" si="0"/>
        <v>18.238454077445347</v>
      </c>
      <c r="I7" s="39"/>
    </row>
    <row r="8" spans="1:9" x14ac:dyDescent="0.15">
      <c r="A8" s="61">
        <v>2000</v>
      </c>
      <c r="B8" s="73">
        <f ca="1">VLOOKUP($D$1,国調!$D$5:$AF$33,6,FALSE)</f>
        <v>24945</v>
      </c>
      <c r="C8" s="73">
        <f ca="1">VLOOKUP($D$1,国調!$D$5:$AF$33,13,FALSE)</f>
        <v>3742</v>
      </c>
      <c r="D8" s="73">
        <f ca="1">VLOOKUP($D$1,国調!$D$5:$AF$33,20,FALSE)</f>
        <v>15585</v>
      </c>
      <c r="E8" s="73">
        <f ca="1">VLOOKUP($D$1,国調!$D$5:$AF$33,27,FALSE)</f>
        <v>5611</v>
      </c>
      <c r="F8" s="43">
        <f t="shared" ca="1" si="1"/>
        <v>15.005212928061592</v>
      </c>
      <c r="G8" s="43">
        <f t="shared" ca="1" si="0"/>
        <v>62.494987569171542</v>
      </c>
      <c r="H8" s="43">
        <f t="shared" ca="1" si="0"/>
        <v>22.499799502766862</v>
      </c>
      <c r="I8" s="39"/>
    </row>
    <row r="9" spans="1:9" x14ac:dyDescent="0.15">
      <c r="A9" s="61">
        <v>2005</v>
      </c>
      <c r="B9" s="73">
        <f ca="1">VLOOKUP($D$1,国調!$D$5:$AF$33,7,FALSE)</f>
        <v>23067</v>
      </c>
      <c r="C9" s="73">
        <f ca="1">VLOOKUP($D$1,国調!$D$5:$AF$33,14,FALSE)</f>
        <v>3047</v>
      </c>
      <c r="D9" s="73">
        <f ca="1">VLOOKUP($D$1,国調!$D$5:$AF$33,21,FALSE)</f>
        <v>13897</v>
      </c>
      <c r="E9" s="73">
        <f ca="1">VLOOKUP($D$1,国調!$D$5:$AF$33,28,FALSE)</f>
        <v>6123</v>
      </c>
      <c r="F9" s="43">
        <f t="shared" ca="1" si="1"/>
        <v>13.209346685741535</v>
      </c>
      <c r="G9" s="43">
        <f t="shared" ca="1" si="0"/>
        <v>60.246239216196294</v>
      </c>
      <c r="H9" s="43">
        <f t="shared" ca="1" si="0"/>
        <v>26.54441409806217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21435</v>
      </c>
      <c r="C10" s="74">
        <f ca="1">VLOOKUP($D$1,国調!$D$5:$AF$33,15,FALSE)</f>
        <v>2468</v>
      </c>
      <c r="D10" s="74">
        <f ca="1">VLOOKUP($D$1,国調!$D$5:$AF$33,22,FALSE)</f>
        <v>12541</v>
      </c>
      <c r="E10" s="74">
        <f ca="1">VLOOKUP($D$1,国調!$D$5:$AF$33,29,FALSE)</f>
        <v>6374</v>
      </c>
      <c r="F10" s="44">
        <f t="shared" ca="1" si="1"/>
        <v>11.541879062806903</v>
      </c>
      <c r="G10" s="44">
        <f t="shared" ca="1" si="0"/>
        <v>58.64939437871206</v>
      </c>
      <c r="H10" s="44">
        <f t="shared" ca="1" si="0"/>
        <v>29.808726558481034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19872</v>
      </c>
      <c r="C11" s="75">
        <f ca="1">VLOOKUP($D$1,将来!$D$5:$AF$33,10,FALSE)</f>
        <v>1964</v>
      </c>
      <c r="D11" s="75">
        <f ca="1">VLOOKUP($D$1,将来!$D$5:$AF$33,17,FALSE)</f>
        <v>11093</v>
      </c>
      <c r="E11" s="75">
        <f ca="1">VLOOKUP($D$1,将来!$D$5:$AF$33,24,FALSE)</f>
        <v>6815</v>
      </c>
      <c r="F11" s="45">
        <f t="shared" ca="1" si="1"/>
        <v>9.8832528180354267</v>
      </c>
      <c r="G11" s="45">
        <f t="shared" ca="1" si="0"/>
        <v>55.822262479871178</v>
      </c>
      <c r="H11" s="45">
        <f t="shared" ca="1" si="0"/>
        <v>34.294484702093399</v>
      </c>
      <c r="I11" s="39"/>
    </row>
    <row r="12" spans="1:9" x14ac:dyDescent="0.15">
      <c r="A12" s="61">
        <v>2020</v>
      </c>
      <c r="B12" s="75">
        <f t="shared" ca="1" si="2"/>
        <v>18394</v>
      </c>
      <c r="C12" s="75">
        <f ca="1">VLOOKUP($D$1,将来!$D$5:$AF$33,11,FALSE)</f>
        <v>1592</v>
      </c>
      <c r="D12" s="75">
        <f ca="1">VLOOKUP($D$1,将来!$D$5:$AF$33,18,FALSE)</f>
        <v>9801</v>
      </c>
      <c r="E12" s="75">
        <f ca="1">VLOOKUP($D$1,将来!$D$5:$AF$33,25,FALSE)</f>
        <v>7001</v>
      </c>
      <c r="F12" s="43">
        <f t="shared" ca="1" si="1"/>
        <v>8.6549961944112219</v>
      </c>
      <c r="G12" s="43">
        <f t="shared" ca="1" si="0"/>
        <v>53.283679460693698</v>
      </c>
      <c r="H12" s="43">
        <f t="shared" ca="1" si="0"/>
        <v>38.061324344895077</v>
      </c>
      <c r="I12" s="39"/>
    </row>
    <row r="13" spans="1:9" x14ac:dyDescent="0.15">
      <c r="A13" s="61">
        <v>2025</v>
      </c>
      <c r="B13" s="75">
        <f t="shared" ca="1" si="2"/>
        <v>16889</v>
      </c>
      <c r="C13" s="75">
        <f ca="1">VLOOKUP($D$1,将来!$D$5:$AF$33,12,FALSE)</f>
        <v>1344</v>
      </c>
      <c r="D13" s="75">
        <f ca="1">VLOOKUP($D$1,将来!$D$5:$AF$33,19,FALSE)</f>
        <v>8679</v>
      </c>
      <c r="E13" s="75">
        <f ca="1">VLOOKUP($D$1,将来!$D$5:$AF$33,26,FALSE)</f>
        <v>6866</v>
      </c>
      <c r="F13" s="43">
        <f t="shared" ca="1" si="1"/>
        <v>7.9578423826159037</v>
      </c>
      <c r="G13" s="43">
        <f t="shared" ca="1" si="0"/>
        <v>51.388477707383508</v>
      </c>
      <c r="H13" s="43">
        <f t="shared" ca="1" si="0"/>
        <v>40.653679910000591</v>
      </c>
      <c r="I13" s="39"/>
    </row>
    <row r="14" spans="1:9" x14ac:dyDescent="0.15">
      <c r="A14" s="61">
        <v>2030</v>
      </c>
      <c r="B14" s="75">
        <f t="shared" ca="1" si="2"/>
        <v>15410</v>
      </c>
      <c r="C14" s="75">
        <f ca="1">VLOOKUP($D$1,将来!$D$5:$AF$33,13,FALSE)</f>
        <v>1156</v>
      </c>
      <c r="D14" s="75">
        <f ca="1">VLOOKUP($D$1,将来!$D$5:$AF$33,20,FALSE)</f>
        <v>7570</v>
      </c>
      <c r="E14" s="75">
        <f ca="1">VLOOKUP($D$1,将来!$D$5:$AF$33,27,FALSE)</f>
        <v>6684</v>
      </c>
      <c r="F14" s="43">
        <f t="shared" ca="1" si="1"/>
        <v>7.5016223231667745</v>
      </c>
      <c r="G14" s="43">
        <f t="shared" ca="1" si="0"/>
        <v>49.123945489941597</v>
      </c>
      <c r="H14" s="43">
        <f t="shared" ca="1" si="0"/>
        <v>43.374432186891624</v>
      </c>
      <c r="I14" s="39"/>
    </row>
    <row r="15" spans="1:9" x14ac:dyDescent="0.15">
      <c r="A15" s="61">
        <v>2035</v>
      </c>
      <c r="B15" s="75">
        <f t="shared" ca="1" si="2"/>
        <v>13984</v>
      </c>
      <c r="C15" s="75">
        <f ca="1">VLOOKUP($D$1,将来!$D$5:$AF$33,14,FALSE)</f>
        <v>1035</v>
      </c>
      <c r="D15" s="75">
        <f ca="1">VLOOKUP($D$1,将来!$D$5:$AF$33,21,FALSE)</f>
        <v>6670</v>
      </c>
      <c r="E15" s="75">
        <f ca="1">VLOOKUP($D$1,将来!$D$5:$AF$33,28,FALSE)</f>
        <v>6279</v>
      </c>
      <c r="F15" s="43">
        <f t="shared" ca="1" si="1"/>
        <v>7.4013157894736832</v>
      </c>
      <c r="G15" s="43">
        <f t="shared" ca="1" si="0"/>
        <v>47.69736842105263</v>
      </c>
      <c r="H15" s="43">
        <f t="shared" ca="1" si="0"/>
        <v>44.901315789473685</v>
      </c>
      <c r="I15" s="39"/>
    </row>
    <row r="16" spans="1:9" x14ac:dyDescent="0.15">
      <c r="A16" s="61">
        <v>2040</v>
      </c>
      <c r="B16" s="75">
        <f t="shared" ca="1" si="2"/>
        <v>12596</v>
      </c>
      <c r="C16" s="75">
        <f ca="1">VLOOKUP($D$1,将来!$D$5:$AF$33,15,FALSE)</f>
        <v>937</v>
      </c>
      <c r="D16" s="75">
        <f ca="1">VLOOKUP($D$1,将来!$D$5:$AF$33,22,FALSE)</f>
        <v>5854</v>
      </c>
      <c r="E16" s="75">
        <f ca="1">VLOOKUP($D$1,将来!$D$5:$AF$33,29,FALSE)</f>
        <v>5805</v>
      </c>
      <c r="F16" s="43">
        <f t="shared" ca="1" si="1"/>
        <v>7.4388694823753569</v>
      </c>
      <c r="G16" s="43">
        <f t="shared" ca="1" si="0"/>
        <v>46.475071451254365</v>
      </c>
      <c r="H16" s="43">
        <f t="shared" ca="1" si="0"/>
        <v>46.086059066370275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K30" sqref="K30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熊野市</v>
      </c>
      <c r="E1" s="37"/>
      <c r="F1" s="80" t="str">
        <f ca="1">"年齢（３区分）別人口の推移　＜"&amp;D1&amp;"＞"</f>
        <v>年齢（３区分）別人口の推移　＜熊野市＞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28720</v>
      </c>
      <c r="C4" s="73">
        <f ca="1">VLOOKUP($D$1,国調!$D$5:$AF$33,9,FALSE)</f>
        <v>5866</v>
      </c>
      <c r="D4" s="73">
        <f ca="1">VLOOKUP($D$1,国調!$D$5:$AF$33,16,FALSE)</f>
        <v>18378</v>
      </c>
      <c r="E4" s="73">
        <f ca="1">VLOOKUP($D$1,国調!$D$5:$AF$33,23,FALSE)</f>
        <v>4476</v>
      </c>
      <c r="F4" s="43">
        <f ca="1">C4/SUM($C4:$E4)*100</f>
        <v>20.424791086350975</v>
      </c>
      <c r="G4" s="43">
        <f t="shared" ref="G4:H16" ca="1" si="0">D4/SUM($C4:$E4)*100</f>
        <v>63.990250696378823</v>
      </c>
      <c r="H4" s="43">
        <f t="shared" ca="1" si="0"/>
        <v>15.584958217270195</v>
      </c>
      <c r="I4" s="39"/>
    </row>
    <row r="5" spans="1:9" x14ac:dyDescent="0.15">
      <c r="A5" s="61">
        <v>1985</v>
      </c>
      <c r="B5" s="73">
        <f ca="1">VLOOKUP($D$1,国調!$D$5:$AF$33,3,FALSE)</f>
        <v>27474</v>
      </c>
      <c r="C5" s="73">
        <f ca="1">VLOOKUP($D$1,国調!$D$5:$AF$33,10,FALSE)</f>
        <v>5038</v>
      </c>
      <c r="D5" s="73">
        <f ca="1">VLOOKUP($D$1,国調!$D$5:$AF$33,17,FALSE)</f>
        <v>17488</v>
      </c>
      <c r="E5" s="73">
        <f ca="1">VLOOKUP($D$1,国調!$D$5:$AF$33,24,FALSE)</f>
        <v>4948</v>
      </c>
      <c r="F5" s="43">
        <f t="shared" ref="F5:F16" ca="1" si="1">C5/SUM($C5:$E5)*100</f>
        <v>18.337337118730439</v>
      </c>
      <c r="G5" s="43">
        <f t="shared" ca="1" si="0"/>
        <v>63.652908204120266</v>
      </c>
      <c r="H5" s="43">
        <f t="shared" ca="1" si="0"/>
        <v>18.009754677149306</v>
      </c>
      <c r="I5" s="39"/>
    </row>
    <row r="6" spans="1:9" x14ac:dyDescent="0.15">
      <c r="A6" s="61">
        <v>1990</v>
      </c>
      <c r="B6" s="73">
        <f ca="1">VLOOKUP($D$1,国調!$D$5:$AF$33,4,FALSE)</f>
        <v>25783</v>
      </c>
      <c r="C6" s="73">
        <f ca="1">VLOOKUP($D$1,国調!$D$5:$AF$33,11,FALSE)</f>
        <v>4117</v>
      </c>
      <c r="D6" s="73">
        <f ca="1">VLOOKUP($D$1,国調!$D$5:$AF$33,18,FALSE)</f>
        <v>16098</v>
      </c>
      <c r="E6" s="73">
        <f ca="1">VLOOKUP($D$1,国調!$D$5:$AF$33,25,FALSE)</f>
        <v>5562</v>
      </c>
      <c r="F6" s="43">
        <f t="shared" ca="1" si="1"/>
        <v>15.971602591457501</v>
      </c>
      <c r="G6" s="43">
        <f t="shared" ca="1" si="0"/>
        <v>62.451022229118976</v>
      </c>
      <c r="H6" s="43">
        <f t="shared" ca="1" si="0"/>
        <v>21.577375179423516</v>
      </c>
      <c r="I6" s="39"/>
    </row>
    <row r="7" spans="1:9" x14ac:dyDescent="0.15">
      <c r="A7" s="61">
        <v>1995</v>
      </c>
      <c r="B7" s="73">
        <f ca="1">VLOOKUP($D$1,国調!$D$5:$AF$33,5,FALSE)</f>
        <v>24067</v>
      </c>
      <c r="C7" s="73">
        <f ca="1">VLOOKUP($D$1,国調!$D$5:$AF$33,12,FALSE)</f>
        <v>3419</v>
      </c>
      <c r="D7" s="73">
        <f ca="1">VLOOKUP($D$1,国調!$D$5:$AF$33,19,FALSE)</f>
        <v>14409</v>
      </c>
      <c r="E7" s="73">
        <f ca="1">VLOOKUP($D$1,国調!$D$5:$AF$33,26,FALSE)</f>
        <v>6239</v>
      </c>
      <c r="F7" s="43">
        <f t="shared" ca="1" si="1"/>
        <v>14.20617442971704</v>
      </c>
      <c r="G7" s="43">
        <f t="shared" ca="1" si="0"/>
        <v>59.870361906344783</v>
      </c>
      <c r="H7" s="43">
        <f t="shared" ca="1" si="0"/>
        <v>25.923463663938172</v>
      </c>
      <c r="I7" s="39"/>
    </row>
    <row r="8" spans="1:9" x14ac:dyDescent="0.15">
      <c r="A8" s="61">
        <v>2000</v>
      </c>
      <c r="B8" s="73">
        <f ca="1">VLOOKUP($D$1,国調!$D$5:$AF$33,6,FALSE)</f>
        <v>22640</v>
      </c>
      <c r="C8" s="73">
        <f ca="1">VLOOKUP($D$1,国調!$D$5:$AF$33,13,FALSE)</f>
        <v>2916</v>
      </c>
      <c r="D8" s="73">
        <f ca="1">VLOOKUP($D$1,国調!$D$5:$AF$33,20,FALSE)</f>
        <v>12951</v>
      </c>
      <c r="E8" s="73">
        <f ca="1">VLOOKUP($D$1,国調!$D$5:$AF$33,27,FALSE)</f>
        <v>6773</v>
      </c>
      <c r="F8" s="43">
        <f t="shared" ca="1" si="1"/>
        <v>12.879858657243817</v>
      </c>
      <c r="G8" s="43">
        <f t="shared" ca="1" si="0"/>
        <v>57.204063604240282</v>
      </c>
      <c r="H8" s="43">
        <f t="shared" ca="1" si="0"/>
        <v>29.916077738515902</v>
      </c>
      <c r="I8" s="39"/>
    </row>
    <row r="9" spans="1:9" x14ac:dyDescent="0.15">
      <c r="A9" s="61">
        <v>2005</v>
      </c>
      <c r="B9" s="73">
        <f ca="1">VLOOKUP($D$1,国調!$D$5:$AF$33,7,FALSE)</f>
        <v>21230</v>
      </c>
      <c r="C9" s="73">
        <f ca="1">VLOOKUP($D$1,国調!$D$5:$AF$33,14,FALSE)</f>
        <v>2446</v>
      </c>
      <c r="D9" s="73">
        <f ca="1">VLOOKUP($D$1,国調!$D$5:$AF$33,21,FALSE)</f>
        <v>11731</v>
      </c>
      <c r="E9" s="73">
        <f ca="1">VLOOKUP($D$1,国調!$D$5:$AF$33,28,FALSE)</f>
        <v>7053</v>
      </c>
      <c r="F9" s="43">
        <f t="shared" ca="1" si="1"/>
        <v>11.521431935939708</v>
      </c>
      <c r="G9" s="43">
        <f t="shared" ca="1" si="0"/>
        <v>55.256712199717384</v>
      </c>
      <c r="H9" s="43">
        <f t="shared" ca="1" si="0"/>
        <v>33.221855864342906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19662</v>
      </c>
      <c r="C10" s="74">
        <f ca="1">VLOOKUP($D$1,国調!$D$5:$AF$33,15,FALSE)</f>
        <v>2078</v>
      </c>
      <c r="D10" s="74">
        <f ca="1">VLOOKUP($D$1,国調!$D$5:$AF$33,22,FALSE)</f>
        <v>10301</v>
      </c>
      <c r="E10" s="74">
        <f ca="1">VLOOKUP($D$1,国調!$D$5:$AF$33,29,FALSE)</f>
        <v>7252</v>
      </c>
      <c r="F10" s="44">
        <f t="shared" ca="1" si="1"/>
        <v>10.585298762161885</v>
      </c>
      <c r="G10" s="44">
        <f t="shared" ca="1" si="0"/>
        <v>52.473129234374206</v>
      </c>
      <c r="H10" s="44">
        <f t="shared" ca="1" si="0"/>
        <v>36.941572003463904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18097</v>
      </c>
      <c r="C11" s="75">
        <f ca="1">VLOOKUP($D$1,将来!$D$5:$AF$33,10,FALSE)</f>
        <v>1692</v>
      </c>
      <c r="D11" s="75">
        <f ca="1">VLOOKUP($D$1,将来!$D$5:$AF$33,17,FALSE)</f>
        <v>9036</v>
      </c>
      <c r="E11" s="75">
        <f ca="1">VLOOKUP($D$1,将来!$D$5:$AF$33,24,FALSE)</f>
        <v>7369</v>
      </c>
      <c r="F11" s="45">
        <f t="shared" ca="1" si="1"/>
        <v>9.3496159584461509</v>
      </c>
      <c r="G11" s="45">
        <f t="shared" ca="1" si="0"/>
        <v>49.930927778084765</v>
      </c>
      <c r="H11" s="45">
        <f t="shared" ca="1" si="0"/>
        <v>40.719456263469084</v>
      </c>
      <c r="I11" s="39"/>
    </row>
    <row r="12" spans="1:9" x14ac:dyDescent="0.15">
      <c r="A12" s="61">
        <v>2020</v>
      </c>
      <c r="B12" s="75">
        <f t="shared" ca="1" si="2"/>
        <v>16586</v>
      </c>
      <c r="C12" s="75">
        <f ca="1">VLOOKUP($D$1,将来!$D$5:$AF$33,11,FALSE)</f>
        <v>1393</v>
      </c>
      <c r="D12" s="75">
        <f ca="1">VLOOKUP($D$1,将来!$D$5:$AF$33,18,FALSE)</f>
        <v>8006</v>
      </c>
      <c r="E12" s="75">
        <f ca="1">VLOOKUP($D$1,将来!$D$5:$AF$33,25,FALSE)</f>
        <v>7187</v>
      </c>
      <c r="F12" s="43">
        <f t="shared" ca="1" si="1"/>
        <v>8.3986494634028706</v>
      </c>
      <c r="G12" s="43">
        <f t="shared" ca="1" si="0"/>
        <v>48.269624984927049</v>
      </c>
      <c r="H12" s="43">
        <f t="shared" ca="1" si="0"/>
        <v>43.331725551670083</v>
      </c>
      <c r="I12" s="39"/>
    </row>
    <row r="13" spans="1:9" x14ac:dyDescent="0.15">
      <c r="A13" s="61">
        <v>2025</v>
      </c>
      <c r="B13" s="75">
        <f t="shared" ca="1" si="2"/>
        <v>15113</v>
      </c>
      <c r="C13" s="75">
        <f ca="1">VLOOKUP($D$1,将来!$D$5:$AF$33,12,FALSE)</f>
        <v>1175</v>
      </c>
      <c r="D13" s="75">
        <f ca="1">VLOOKUP($D$1,将来!$D$5:$AF$33,19,FALSE)</f>
        <v>7176</v>
      </c>
      <c r="E13" s="75">
        <f ca="1">VLOOKUP($D$1,将来!$D$5:$AF$33,26,FALSE)</f>
        <v>6762</v>
      </c>
      <c r="F13" s="43">
        <f t="shared" ca="1" si="1"/>
        <v>7.7747634486865618</v>
      </c>
      <c r="G13" s="43">
        <f t="shared" ca="1" si="0"/>
        <v>47.482300006616818</v>
      </c>
      <c r="H13" s="43">
        <f t="shared" ca="1" si="0"/>
        <v>44.742936544696619</v>
      </c>
      <c r="I13" s="39"/>
    </row>
    <row r="14" spans="1:9" x14ac:dyDescent="0.15">
      <c r="A14" s="61">
        <v>2030</v>
      </c>
      <c r="B14" s="75">
        <f t="shared" ca="1" si="2"/>
        <v>13733</v>
      </c>
      <c r="C14" s="75">
        <f ca="1">VLOOKUP($D$1,将来!$D$5:$AF$33,13,FALSE)</f>
        <v>1002</v>
      </c>
      <c r="D14" s="75">
        <f ca="1">VLOOKUP($D$1,将来!$D$5:$AF$33,20,FALSE)</f>
        <v>6445</v>
      </c>
      <c r="E14" s="75">
        <f ca="1">VLOOKUP($D$1,将来!$D$5:$AF$33,27,FALSE)</f>
        <v>6286</v>
      </c>
      <c r="F14" s="43">
        <f t="shared" ca="1" si="1"/>
        <v>7.296293599359208</v>
      </c>
      <c r="G14" s="43">
        <f t="shared" ca="1" si="0"/>
        <v>46.930750746377335</v>
      </c>
      <c r="H14" s="43">
        <f t="shared" ca="1" si="0"/>
        <v>45.772955654263455</v>
      </c>
      <c r="I14" s="39"/>
    </row>
    <row r="15" spans="1:9" x14ac:dyDescent="0.15">
      <c r="A15" s="61">
        <v>2035</v>
      </c>
      <c r="B15" s="75">
        <f t="shared" ca="1" si="2"/>
        <v>12418</v>
      </c>
      <c r="C15" s="75">
        <f ca="1">VLOOKUP($D$1,将来!$D$5:$AF$33,14,FALSE)</f>
        <v>887</v>
      </c>
      <c r="D15" s="75">
        <f ca="1">VLOOKUP($D$1,将来!$D$5:$AF$33,21,FALSE)</f>
        <v>5737</v>
      </c>
      <c r="E15" s="75">
        <f ca="1">VLOOKUP($D$1,将来!$D$5:$AF$33,28,FALSE)</f>
        <v>5794</v>
      </c>
      <c r="F15" s="43">
        <f t="shared" ca="1" si="1"/>
        <v>7.1428571428571423</v>
      </c>
      <c r="G15" s="43">
        <f t="shared" ca="1" si="0"/>
        <v>46.199065872121118</v>
      </c>
      <c r="H15" s="43">
        <f t="shared" ca="1" si="0"/>
        <v>46.658076985021744</v>
      </c>
      <c r="I15" s="39"/>
    </row>
    <row r="16" spans="1:9" x14ac:dyDescent="0.15">
      <c r="A16" s="61">
        <v>2040</v>
      </c>
      <c r="B16" s="75">
        <f t="shared" ca="1" si="2"/>
        <v>11200</v>
      </c>
      <c r="C16" s="75">
        <f ca="1">VLOOKUP($D$1,将来!$D$5:$AF$33,15,FALSE)</f>
        <v>803</v>
      </c>
      <c r="D16" s="75">
        <f ca="1">VLOOKUP($D$1,将来!$D$5:$AF$33,22,FALSE)</f>
        <v>5046</v>
      </c>
      <c r="E16" s="75">
        <f ca="1">VLOOKUP($D$1,将来!$D$5:$AF$33,29,FALSE)</f>
        <v>5351</v>
      </c>
      <c r="F16" s="43">
        <f t="shared" ca="1" si="1"/>
        <v>7.1696428571428577</v>
      </c>
      <c r="G16" s="43">
        <f t="shared" ca="1" si="0"/>
        <v>45.053571428571423</v>
      </c>
      <c r="H16" s="43">
        <f t="shared" ca="1" si="0"/>
        <v>47.776785714285715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K33" sqref="K33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いなべ市</v>
      </c>
      <c r="E1" s="37"/>
      <c r="F1" s="80" t="str">
        <f ca="1">"年齢（３区分）別人口の推移　＜"&amp;D1&amp;"＞"</f>
        <v>年齢（３区分）別人口の推移　＜いなべ市＞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41591</v>
      </c>
      <c r="C4" s="73">
        <f ca="1">VLOOKUP($D$1,国調!$D$5:$AF$33,9,FALSE)</f>
        <v>9424</v>
      </c>
      <c r="D4" s="73">
        <f ca="1">VLOOKUP($D$1,国調!$D$5:$AF$33,16,FALSE)</f>
        <v>26791</v>
      </c>
      <c r="E4" s="73">
        <f ca="1">VLOOKUP($D$1,国調!$D$5:$AF$33,23,FALSE)</f>
        <v>5376</v>
      </c>
      <c r="F4" s="43">
        <f ca="1">C4/SUM($C4:$E4)*100</f>
        <v>22.65874828688899</v>
      </c>
      <c r="G4" s="43">
        <f t="shared" ref="G4:H16" ca="1" si="0">D4/SUM($C4:$E4)*100</f>
        <v>64.415378327041907</v>
      </c>
      <c r="H4" s="43">
        <f t="shared" ca="1" si="0"/>
        <v>12.925873386069101</v>
      </c>
      <c r="I4" s="39"/>
    </row>
    <row r="5" spans="1:9" x14ac:dyDescent="0.15">
      <c r="A5" s="61">
        <v>1985</v>
      </c>
      <c r="B5" s="73">
        <f ca="1">VLOOKUP($D$1,国調!$D$5:$AF$33,3,FALSE)</f>
        <v>43462</v>
      </c>
      <c r="C5" s="73">
        <f ca="1">VLOOKUP($D$1,国調!$D$5:$AF$33,10,FALSE)</f>
        <v>9177</v>
      </c>
      <c r="D5" s="73">
        <f ca="1">VLOOKUP($D$1,国調!$D$5:$AF$33,17,FALSE)</f>
        <v>28179</v>
      </c>
      <c r="E5" s="73">
        <f ca="1">VLOOKUP($D$1,国調!$D$5:$AF$33,24,FALSE)</f>
        <v>6106</v>
      </c>
      <c r="F5" s="43">
        <f t="shared" ref="F5:F16" ca="1" si="1">C5/SUM($C5:$E5)*100</f>
        <v>21.114997008881321</v>
      </c>
      <c r="G5" s="43">
        <f t="shared" ca="1" si="0"/>
        <v>64.835948644793149</v>
      </c>
      <c r="H5" s="43">
        <f t="shared" ca="1" si="0"/>
        <v>14.049054346325526</v>
      </c>
      <c r="I5" s="39"/>
    </row>
    <row r="6" spans="1:9" x14ac:dyDescent="0.15">
      <c r="A6" s="61">
        <v>1990</v>
      </c>
      <c r="B6" s="73">
        <f ca="1">VLOOKUP($D$1,国調!$D$5:$AF$33,4,FALSE)</f>
        <v>43882</v>
      </c>
      <c r="C6" s="73">
        <f ca="1">VLOOKUP($D$1,国調!$D$5:$AF$33,11,FALSE)</f>
        <v>8144</v>
      </c>
      <c r="D6" s="73">
        <f ca="1">VLOOKUP($D$1,国調!$D$5:$AF$33,18,FALSE)</f>
        <v>28841</v>
      </c>
      <c r="E6" s="73">
        <f ca="1">VLOOKUP($D$1,国調!$D$5:$AF$33,25,FALSE)</f>
        <v>6897</v>
      </c>
      <c r="F6" s="43">
        <f t="shared" ca="1" si="1"/>
        <v>18.558862403719065</v>
      </c>
      <c r="G6" s="43">
        <f t="shared" ca="1" si="0"/>
        <v>65.723987056196165</v>
      </c>
      <c r="H6" s="43">
        <f t="shared" ca="1" si="0"/>
        <v>15.717150540084774</v>
      </c>
      <c r="I6" s="39"/>
    </row>
    <row r="7" spans="1:9" x14ac:dyDescent="0.15">
      <c r="A7" s="61">
        <v>1995</v>
      </c>
      <c r="B7" s="73">
        <f ca="1">VLOOKUP($D$1,国調!$D$5:$AF$33,5,FALSE)</f>
        <v>45746</v>
      </c>
      <c r="C7" s="73">
        <f ca="1">VLOOKUP($D$1,国調!$D$5:$AF$33,12,FALSE)</f>
        <v>7832</v>
      </c>
      <c r="D7" s="73">
        <f ca="1">VLOOKUP($D$1,国調!$D$5:$AF$33,19,FALSE)</f>
        <v>29795</v>
      </c>
      <c r="E7" s="73">
        <f ca="1">VLOOKUP($D$1,国調!$D$5:$AF$33,26,FALSE)</f>
        <v>8118</v>
      </c>
      <c r="F7" s="43">
        <f t="shared" ca="1" si="1"/>
        <v>17.120996830254672</v>
      </c>
      <c r="G7" s="43">
        <f t="shared" ca="1" si="0"/>
        <v>65.13280139906</v>
      </c>
      <c r="H7" s="43">
        <f t="shared" ca="1" si="0"/>
        <v>17.746201770685321</v>
      </c>
      <c r="I7" s="39"/>
    </row>
    <row r="8" spans="1:9" x14ac:dyDescent="0.15">
      <c r="A8" s="61">
        <v>2000</v>
      </c>
      <c r="B8" s="73">
        <f ca="1">VLOOKUP($D$1,国調!$D$5:$AF$33,6,FALSE)</f>
        <v>45630</v>
      </c>
      <c r="C8" s="73">
        <f ca="1">VLOOKUP($D$1,国調!$D$5:$AF$33,13,FALSE)</f>
        <v>7286</v>
      </c>
      <c r="D8" s="73">
        <f ca="1">VLOOKUP($D$1,国調!$D$5:$AF$33,20,FALSE)</f>
        <v>29428</v>
      </c>
      <c r="E8" s="73">
        <f ca="1">VLOOKUP($D$1,国調!$D$5:$AF$33,27,FALSE)</f>
        <v>8916</v>
      </c>
      <c r="F8" s="43">
        <f t="shared" ca="1" si="1"/>
        <v>15.96756519833443</v>
      </c>
      <c r="G8" s="43">
        <f t="shared" ca="1" si="0"/>
        <v>64.492658338812177</v>
      </c>
      <c r="H8" s="43">
        <f t="shared" ca="1" si="0"/>
        <v>19.539776462853386</v>
      </c>
      <c r="I8" s="39"/>
    </row>
    <row r="9" spans="1:9" x14ac:dyDescent="0.15">
      <c r="A9" s="61">
        <v>2005</v>
      </c>
      <c r="B9" s="73">
        <f ca="1">VLOOKUP($D$1,国調!$D$5:$AF$33,7,FALSE)</f>
        <v>46446</v>
      </c>
      <c r="C9" s="73">
        <f ca="1">VLOOKUP($D$1,国調!$D$5:$AF$33,14,FALSE)</f>
        <v>6834</v>
      </c>
      <c r="D9" s="73">
        <f ca="1">VLOOKUP($D$1,国調!$D$5:$AF$33,21,FALSE)</f>
        <v>29951</v>
      </c>
      <c r="E9" s="73">
        <f ca="1">VLOOKUP($D$1,国調!$D$5:$AF$33,28,FALSE)</f>
        <v>9661</v>
      </c>
      <c r="F9" s="43">
        <f t="shared" ca="1" si="1"/>
        <v>14.713861258235369</v>
      </c>
      <c r="G9" s="43">
        <f t="shared" ca="1" si="0"/>
        <v>64.485639236963351</v>
      </c>
      <c r="H9" s="43">
        <f t="shared" ca="1" si="0"/>
        <v>20.800499504801277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45684</v>
      </c>
      <c r="C10" s="74">
        <f ca="1">VLOOKUP($D$1,国調!$D$5:$AF$33,15,FALSE)</f>
        <v>6345</v>
      </c>
      <c r="D10" s="74">
        <f ca="1">VLOOKUP($D$1,国調!$D$5:$AF$33,22,FALSE)</f>
        <v>29043</v>
      </c>
      <c r="E10" s="74">
        <f ca="1">VLOOKUP($D$1,国調!$D$5:$AF$33,29,FALSE)</f>
        <v>10282</v>
      </c>
      <c r="F10" s="44">
        <f t="shared" ca="1" si="1"/>
        <v>13.893146485657981</v>
      </c>
      <c r="G10" s="44">
        <f t="shared" ca="1" si="0"/>
        <v>63.593168381869937</v>
      </c>
      <c r="H10" s="44">
        <f t="shared" ca="1" si="0"/>
        <v>22.513685132472084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44601</v>
      </c>
      <c r="C11" s="75">
        <f ca="1">VLOOKUP($D$1,将来!$D$5:$AF$33,10,FALSE)</f>
        <v>5771</v>
      </c>
      <c r="D11" s="75">
        <f ca="1">VLOOKUP($D$1,将来!$D$5:$AF$33,17,FALSE)</f>
        <v>27534</v>
      </c>
      <c r="E11" s="75">
        <f ca="1">VLOOKUP($D$1,将来!$D$5:$AF$33,24,FALSE)</f>
        <v>11296</v>
      </c>
      <c r="F11" s="45">
        <f t="shared" ca="1" si="1"/>
        <v>12.939171767449158</v>
      </c>
      <c r="G11" s="45">
        <f t="shared" ca="1" si="0"/>
        <v>61.734041837626961</v>
      </c>
      <c r="H11" s="45">
        <f t="shared" ca="1" si="0"/>
        <v>25.326786394923879</v>
      </c>
      <c r="I11" s="39"/>
    </row>
    <row r="12" spans="1:9" x14ac:dyDescent="0.15">
      <c r="A12" s="61">
        <v>2020</v>
      </c>
      <c r="B12" s="75">
        <f t="shared" ca="1" si="2"/>
        <v>43408</v>
      </c>
      <c r="C12" s="75">
        <f ca="1">VLOOKUP($D$1,将来!$D$5:$AF$33,11,FALSE)</f>
        <v>5229</v>
      </c>
      <c r="D12" s="75">
        <f ca="1">VLOOKUP($D$1,将来!$D$5:$AF$33,18,FALSE)</f>
        <v>26314</v>
      </c>
      <c r="E12" s="75">
        <f ca="1">VLOOKUP($D$1,将来!$D$5:$AF$33,25,FALSE)</f>
        <v>11865</v>
      </c>
      <c r="F12" s="43">
        <f t="shared" ca="1" si="1"/>
        <v>12.046166605234058</v>
      </c>
      <c r="G12" s="43">
        <f t="shared" ca="1" si="0"/>
        <v>60.620162182086254</v>
      </c>
      <c r="H12" s="43">
        <f t="shared" ca="1" si="0"/>
        <v>27.33367121267969</v>
      </c>
      <c r="I12" s="39"/>
    </row>
    <row r="13" spans="1:9" x14ac:dyDescent="0.15">
      <c r="A13" s="61">
        <v>2025</v>
      </c>
      <c r="B13" s="75">
        <f t="shared" ca="1" si="2"/>
        <v>42060</v>
      </c>
      <c r="C13" s="75">
        <f ca="1">VLOOKUP($D$1,将来!$D$5:$AF$33,12,FALSE)</f>
        <v>4770</v>
      </c>
      <c r="D13" s="75">
        <f ca="1">VLOOKUP($D$1,将来!$D$5:$AF$33,19,FALSE)</f>
        <v>25323</v>
      </c>
      <c r="E13" s="75">
        <f ca="1">VLOOKUP($D$1,将来!$D$5:$AF$33,26,FALSE)</f>
        <v>11967</v>
      </c>
      <c r="F13" s="43">
        <f t="shared" ca="1" si="1"/>
        <v>11.340941512125536</v>
      </c>
      <c r="G13" s="43">
        <f t="shared" ca="1" si="0"/>
        <v>60.206847360912988</v>
      </c>
      <c r="H13" s="43">
        <f t="shared" ca="1" si="0"/>
        <v>28.452211126961487</v>
      </c>
      <c r="I13" s="39"/>
    </row>
    <row r="14" spans="1:9" x14ac:dyDescent="0.15">
      <c r="A14" s="61">
        <v>2030</v>
      </c>
      <c r="B14" s="75">
        <f t="shared" ca="1" si="2"/>
        <v>40564</v>
      </c>
      <c r="C14" s="75">
        <f ca="1">VLOOKUP($D$1,将来!$D$5:$AF$33,13,FALSE)</f>
        <v>4404</v>
      </c>
      <c r="D14" s="75">
        <f ca="1">VLOOKUP($D$1,将来!$D$5:$AF$33,20,FALSE)</f>
        <v>23997</v>
      </c>
      <c r="E14" s="75">
        <f ca="1">VLOOKUP($D$1,将来!$D$5:$AF$33,27,FALSE)</f>
        <v>12163</v>
      </c>
      <c r="F14" s="43">
        <f t="shared" ca="1" si="1"/>
        <v>10.85691746376097</v>
      </c>
      <c r="G14" s="43">
        <f t="shared" ca="1" si="0"/>
        <v>59.158367024948234</v>
      </c>
      <c r="H14" s="43">
        <f t="shared" ca="1" si="0"/>
        <v>29.984715511290798</v>
      </c>
      <c r="I14" s="39"/>
    </row>
    <row r="15" spans="1:9" x14ac:dyDescent="0.15">
      <c r="A15" s="61">
        <v>2035</v>
      </c>
      <c r="B15" s="75">
        <f t="shared" ca="1" si="2"/>
        <v>38941</v>
      </c>
      <c r="C15" s="75">
        <f ca="1">VLOOKUP($D$1,将来!$D$5:$AF$33,14,FALSE)</f>
        <v>4179</v>
      </c>
      <c r="D15" s="75">
        <f ca="1">VLOOKUP($D$1,将来!$D$5:$AF$33,21,FALSE)</f>
        <v>22543</v>
      </c>
      <c r="E15" s="75">
        <f ca="1">VLOOKUP($D$1,将来!$D$5:$AF$33,28,FALSE)</f>
        <v>12219</v>
      </c>
      <c r="F15" s="43">
        <f t="shared" ca="1" si="1"/>
        <v>10.731619629696207</v>
      </c>
      <c r="G15" s="43">
        <f t="shared" ca="1" si="0"/>
        <v>57.890141496109507</v>
      </c>
      <c r="H15" s="43">
        <f t="shared" ca="1" si="0"/>
        <v>31.378238874194292</v>
      </c>
      <c r="I15" s="39"/>
    </row>
    <row r="16" spans="1:9" x14ac:dyDescent="0.15">
      <c r="A16" s="61">
        <v>2040</v>
      </c>
      <c r="B16" s="75">
        <f t="shared" ca="1" si="2"/>
        <v>37195</v>
      </c>
      <c r="C16" s="75">
        <f ca="1">VLOOKUP($D$1,将来!$D$5:$AF$33,15,FALSE)</f>
        <v>3995</v>
      </c>
      <c r="D16" s="75">
        <f ca="1">VLOOKUP($D$1,将来!$D$5:$AF$33,22,FALSE)</f>
        <v>20747</v>
      </c>
      <c r="E16" s="75">
        <f ca="1">VLOOKUP($D$1,将来!$D$5:$AF$33,29,FALSE)</f>
        <v>12453</v>
      </c>
      <c r="F16" s="43">
        <f t="shared" ca="1" si="1"/>
        <v>10.740690953085092</v>
      </c>
      <c r="G16" s="43">
        <f t="shared" ca="1" si="0"/>
        <v>55.779002554106739</v>
      </c>
      <c r="H16" s="43">
        <f t="shared" ca="1" si="0"/>
        <v>33.480306492808168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2" sqref="N22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志摩市</v>
      </c>
      <c r="E1" s="37"/>
      <c r="F1" s="80" t="str">
        <f ca="1">"年齢（３区分）別人口の推移　＜"&amp;D1&amp;"＞"</f>
        <v>年齢（３区分）別人口の推移　＜志摩市＞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63065</v>
      </c>
      <c r="C4" s="73">
        <f ca="1">VLOOKUP($D$1,国調!$D$5:$AF$33,9,FALSE)</f>
        <v>13929</v>
      </c>
      <c r="D4" s="73">
        <f ca="1">VLOOKUP($D$1,国調!$D$5:$AF$33,16,FALSE)</f>
        <v>41180</v>
      </c>
      <c r="E4" s="73">
        <f ca="1">VLOOKUP($D$1,国調!$D$5:$AF$33,23,FALSE)</f>
        <v>7956</v>
      </c>
      <c r="F4" s="43">
        <f ca="1">C4/SUM($C4:$E4)*100</f>
        <v>22.086735907397127</v>
      </c>
      <c r="G4" s="43">
        <f t="shared" ref="G4:H16" ca="1" si="0">D4/SUM($C4:$E4)*100</f>
        <v>65.297708713232382</v>
      </c>
      <c r="H4" s="43">
        <f t="shared" ca="1" si="0"/>
        <v>12.615555379370491</v>
      </c>
      <c r="I4" s="39"/>
    </row>
    <row r="5" spans="1:9" x14ac:dyDescent="0.15">
      <c r="A5" s="61">
        <v>1985</v>
      </c>
      <c r="B5" s="73">
        <f ca="1">VLOOKUP($D$1,国調!$D$5:$AF$33,3,FALSE)</f>
        <v>64252</v>
      </c>
      <c r="C5" s="73">
        <f ca="1">VLOOKUP($D$1,国調!$D$5:$AF$33,10,FALSE)</f>
        <v>12684</v>
      </c>
      <c r="D5" s="73">
        <f ca="1">VLOOKUP($D$1,国調!$D$5:$AF$33,17,FALSE)</f>
        <v>42669</v>
      </c>
      <c r="E5" s="73">
        <f ca="1">VLOOKUP($D$1,国調!$D$5:$AF$33,24,FALSE)</f>
        <v>8899</v>
      </c>
      <c r="F5" s="43">
        <f t="shared" ref="F5:F16" ca="1" si="1">C5/SUM($C5:$E5)*100</f>
        <v>19.74101973479425</v>
      </c>
      <c r="G5" s="43">
        <f t="shared" ca="1" si="0"/>
        <v>66.408827740770718</v>
      </c>
      <c r="H5" s="43">
        <f t="shared" ca="1" si="0"/>
        <v>13.850152524435035</v>
      </c>
      <c r="I5" s="39"/>
    </row>
    <row r="6" spans="1:9" x14ac:dyDescent="0.15">
      <c r="A6" s="61">
        <v>1990</v>
      </c>
      <c r="B6" s="73">
        <f ca="1">VLOOKUP($D$1,国調!$D$5:$AF$33,4,FALSE)</f>
        <v>62877</v>
      </c>
      <c r="C6" s="73">
        <f ca="1">VLOOKUP($D$1,国調!$D$5:$AF$33,11,FALSE)</f>
        <v>10951</v>
      </c>
      <c r="D6" s="73">
        <f ca="1">VLOOKUP($D$1,国調!$D$5:$AF$33,18,FALSE)</f>
        <v>41872</v>
      </c>
      <c r="E6" s="73">
        <f ca="1">VLOOKUP($D$1,国調!$D$5:$AF$33,25,FALSE)</f>
        <v>10036</v>
      </c>
      <c r="F6" s="43">
        <f t="shared" ca="1" si="1"/>
        <v>17.421530727501235</v>
      </c>
      <c r="G6" s="43">
        <f t="shared" ca="1" si="0"/>
        <v>66.612577355669032</v>
      </c>
      <c r="H6" s="43">
        <f t="shared" ca="1" si="0"/>
        <v>15.96589191682973</v>
      </c>
      <c r="I6" s="39"/>
    </row>
    <row r="7" spans="1:9" x14ac:dyDescent="0.15">
      <c r="A7" s="61">
        <v>1995</v>
      </c>
      <c r="B7" s="73">
        <f ca="1">VLOOKUP($D$1,国調!$D$5:$AF$33,5,FALSE)</f>
        <v>63035</v>
      </c>
      <c r="C7" s="73">
        <f ca="1">VLOOKUP($D$1,国調!$D$5:$AF$33,12,FALSE)</f>
        <v>9963</v>
      </c>
      <c r="D7" s="73">
        <f ca="1">VLOOKUP($D$1,国調!$D$5:$AF$33,19,FALSE)</f>
        <v>40899</v>
      </c>
      <c r="E7" s="73">
        <f ca="1">VLOOKUP($D$1,国調!$D$5:$AF$33,26,FALSE)</f>
        <v>12173</v>
      </c>
      <c r="F7" s="43">
        <f t="shared" ca="1" si="1"/>
        <v>15.805504878242246</v>
      </c>
      <c r="G7" s="43">
        <f t="shared" ca="1" si="0"/>
        <v>64.883001507099237</v>
      </c>
      <c r="H7" s="43">
        <f t="shared" ca="1" si="0"/>
        <v>19.311493614658524</v>
      </c>
      <c r="I7" s="39"/>
    </row>
    <row r="8" spans="1:9" x14ac:dyDescent="0.15">
      <c r="A8" s="61">
        <v>2000</v>
      </c>
      <c r="B8" s="73">
        <f ca="1">VLOOKUP($D$1,国調!$D$5:$AF$33,6,FALSE)</f>
        <v>61628</v>
      </c>
      <c r="C8" s="73">
        <f ca="1">VLOOKUP($D$1,国調!$D$5:$AF$33,13,FALSE)</f>
        <v>9000</v>
      </c>
      <c r="D8" s="73">
        <f ca="1">VLOOKUP($D$1,国調!$D$5:$AF$33,20,FALSE)</f>
        <v>38194</v>
      </c>
      <c r="E8" s="73">
        <f ca="1">VLOOKUP($D$1,国調!$D$5:$AF$33,27,FALSE)</f>
        <v>14425</v>
      </c>
      <c r="F8" s="43">
        <f t="shared" ca="1" si="1"/>
        <v>14.605884548597023</v>
      </c>
      <c r="G8" s="43">
        <f t="shared" ca="1" si="0"/>
        <v>61.984128272123861</v>
      </c>
      <c r="H8" s="43">
        <f t="shared" ca="1" si="0"/>
        <v>23.409987179279117</v>
      </c>
      <c r="I8" s="39"/>
    </row>
    <row r="9" spans="1:9" x14ac:dyDescent="0.15">
      <c r="A9" s="61">
        <v>2005</v>
      </c>
      <c r="B9" s="73">
        <f ca="1">VLOOKUP($D$1,国調!$D$5:$AF$33,7,FALSE)</f>
        <v>58225</v>
      </c>
      <c r="C9" s="73">
        <f ca="1">VLOOKUP($D$1,国調!$D$5:$AF$33,14,FALSE)</f>
        <v>7590</v>
      </c>
      <c r="D9" s="73">
        <f ca="1">VLOOKUP($D$1,国調!$D$5:$AF$33,21,FALSE)</f>
        <v>34324</v>
      </c>
      <c r="E9" s="73">
        <f ca="1">VLOOKUP($D$1,国調!$D$5:$AF$33,28,FALSE)</f>
        <v>16311</v>
      </c>
      <c r="F9" s="43">
        <f t="shared" ca="1" si="1"/>
        <v>13.035637612709316</v>
      </c>
      <c r="G9" s="43">
        <f t="shared" ca="1" si="0"/>
        <v>58.950622584800335</v>
      </c>
      <c r="H9" s="43">
        <f t="shared" ca="1" si="0"/>
        <v>28.013739802490338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54694</v>
      </c>
      <c r="C10" s="74">
        <f ca="1">VLOOKUP($D$1,国調!$D$5:$AF$33,15,FALSE)</f>
        <v>6212</v>
      </c>
      <c r="D10" s="74">
        <f ca="1">VLOOKUP($D$1,国調!$D$5:$AF$33,22,FALSE)</f>
        <v>30835</v>
      </c>
      <c r="E10" s="74">
        <f ca="1">VLOOKUP($D$1,国調!$D$5:$AF$33,29,FALSE)</f>
        <v>17588</v>
      </c>
      <c r="F10" s="44">
        <f t="shared" ca="1" si="1"/>
        <v>11.370000915164272</v>
      </c>
      <c r="G10" s="44">
        <f t="shared" ca="1" si="0"/>
        <v>56.438180653427295</v>
      </c>
      <c r="H10" s="44">
        <f t="shared" ca="1" si="0"/>
        <v>32.191818431408436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50920</v>
      </c>
      <c r="C11" s="75">
        <f ca="1">VLOOKUP($D$1,将来!$D$5:$AF$33,10,FALSE)</f>
        <v>4955</v>
      </c>
      <c r="D11" s="75">
        <f ca="1">VLOOKUP($D$1,将来!$D$5:$AF$33,17,FALSE)</f>
        <v>27225</v>
      </c>
      <c r="E11" s="75">
        <f ca="1">VLOOKUP($D$1,将来!$D$5:$AF$33,24,FALSE)</f>
        <v>18740</v>
      </c>
      <c r="F11" s="45">
        <f t="shared" ca="1" si="1"/>
        <v>9.7309505106048704</v>
      </c>
      <c r="G11" s="45">
        <f t="shared" ca="1" si="0"/>
        <v>53.466221523959156</v>
      </c>
      <c r="H11" s="45">
        <f t="shared" ca="1" si="0"/>
        <v>36.802827965435981</v>
      </c>
      <c r="I11" s="39"/>
    </row>
    <row r="12" spans="1:9" x14ac:dyDescent="0.15">
      <c r="A12" s="61">
        <v>2020</v>
      </c>
      <c r="B12" s="75">
        <f t="shared" ca="1" si="2"/>
        <v>47132</v>
      </c>
      <c r="C12" s="75">
        <f ca="1">VLOOKUP($D$1,将来!$D$5:$AF$33,11,FALSE)</f>
        <v>4033</v>
      </c>
      <c r="D12" s="75">
        <f ca="1">VLOOKUP($D$1,将来!$D$5:$AF$33,18,FALSE)</f>
        <v>24346</v>
      </c>
      <c r="E12" s="75">
        <f ca="1">VLOOKUP($D$1,将来!$D$5:$AF$33,25,FALSE)</f>
        <v>18753</v>
      </c>
      <c r="F12" s="43">
        <f t="shared" ca="1" si="1"/>
        <v>8.5568191462276157</v>
      </c>
      <c r="G12" s="43">
        <f t="shared" ca="1" si="0"/>
        <v>51.654926589153874</v>
      </c>
      <c r="H12" s="43">
        <f t="shared" ca="1" si="0"/>
        <v>39.788254264618516</v>
      </c>
      <c r="I12" s="39"/>
    </row>
    <row r="13" spans="1:9" x14ac:dyDescent="0.15">
      <c r="A13" s="61">
        <v>2025</v>
      </c>
      <c r="B13" s="75">
        <f t="shared" ca="1" si="2"/>
        <v>43215</v>
      </c>
      <c r="C13" s="75">
        <f ca="1">VLOOKUP($D$1,将来!$D$5:$AF$33,12,FALSE)</f>
        <v>3355</v>
      </c>
      <c r="D13" s="75">
        <f ca="1">VLOOKUP($D$1,将来!$D$5:$AF$33,19,FALSE)</f>
        <v>21840</v>
      </c>
      <c r="E13" s="75">
        <f ca="1">VLOOKUP($D$1,将来!$D$5:$AF$33,26,FALSE)</f>
        <v>18020</v>
      </c>
      <c r="F13" s="43">
        <f t="shared" ca="1" si="1"/>
        <v>7.7635080411894011</v>
      </c>
      <c r="G13" s="43">
        <f t="shared" ca="1" si="0"/>
        <v>50.538007636237417</v>
      </c>
      <c r="H13" s="43">
        <f t="shared" ca="1" si="0"/>
        <v>41.698484322573179</v>
      </c>
      <c r="I13" s="39"/>
    </row>
    <row r="14" spans="1:9" x14ac:dyDescent="0.15">
      <c r="A14" s="61">
        <v>2030</v>
      </c>
      <c r="B14" s="75">
        <f t="shared" ca="1" si="2"/>
        <v>39368</v>
      </c>
      <c r="C14" s="75">
        <f ca="1">VLOOKUP($D$1,将来!$D$5:$AF$33,13,FALSE)</f>
        <v>2831</v>
      </c>
      <c r="D14" s="75">
        <f ca="1">VLOOKUP($D$1,将来!$D$5:$AF$33,20,FALSE)</f>
        <v>19127</v>
      </c>
      <c r="E14" s="75">
        <f ca="1">VLOOKUP($D$1,将来!$D$5:$AF$33,27,FALSE)</f>
        <v>17410</v>
      </c>
      <c r="F14" s="43">
        <f t="shared" ca="1" si="1"/>
        <v>7.1911196911196908</v>
      </c>
      <c r="G14" s="43">
        <f t="shared" ca="1" si="0"/>
        <v>48.585145295671609</v>
      </c>
      <c r="H14" s="43">
        <f t="shared" ca="1" si="0"/>
        <v>44.223735013208696</v>
      </c>
      <c r="I14" s="39"/>
    </row>
    <row r="15" spans="1:9" x14ac:dyDescent="0.15">
      <c r="A15" s="61">
        <v>2035</v>
      </c>
      <c r="B15" s="75">
        <f t="shared" ca="1" si="2"/>
        <v>35673</v>
      </c>
      <c r="C15" s="75">
        <f ca="1">VLOOKUP($D$1,将来!$D$5:$AF$33,14,FALSE)</f>
        <v>2482</v>
      </c>
      <c r="D15" s="75">
        <f ca="1">VLOOKUP($D$1,将来!$D$5:$AF$33,21,FALSE)</f>
        <v>16654</v>
      </c>
      <c r="E15" s="75">
        <f ca="1">VLOOKUP($D$1,将来!$D$5:$AF$33,28,FALSE)</f>
        <v>16537</v>
      </c>
      <c r="F15" s="43">
        <f t="shared" ca="1" si="1"/>
        <v>6.9576430353488634</v>
      </c>
      <c r="G15" s="43">
        <f t="shared" ca="1" si="0"/>
        <v>46.68516805427074</v>
      </c>
      <c r="H15" s="43">
        <f t="shared" ca="1" si="0"/>
        <v>46.357188910380401</v>
      </c>
      <c r="I15" s="39"/>
    </row>
    <row r="16" spans="1:9" x14ac:dyDescent="0.15">
      <c r="A16" s="61">
        <v>2040</v>
      </c>
      <c r="B16" s="75">
        <f t="shared" ca="1" si="2"/>
        <v>32123</v>
      </c>
      <c r="C16" s="75">
        <f ca="1">VLOOKUP($D$1,将来!$D$5:$AF$33,15,FALSE)</f>
        <v>2228</v>
      </c>
      <c r="D16" s="75">
        <f ca="1">VLOOKUP($D$1,将来!$D$5:$AF$33,22,FALSE)</f>
        <v>14133</v>
      </c>
      <c r="E16" s="75">
        <f ca="1">VLOOKUP($D$1,将来!$D$5:$AF$33,29,FALSE)</f>
        <v>15762</v>
      </c>
      <c r="F16" s="43">
        <f t="shared" ca="1" si="1"/>
        <v>6.935840363602404</v>
      </c>
      <c r="G16" s="43">
        <f t="shared" ca="1" si="0"/>
        <v>43.996513401612553</v>
      </c>
      <c r="H16" s="43">
        <f t="shared" ca="1" si="0"/>
        <v>49.067646234785045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L24" sqref="L24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伊賀市</v>
      </c>
      <c r="E1" s="37"/>
      <c r="F1" s="80" t="str">
        <f ca="1">"年齢（３区分）別人口の推移　＜"&amp;D1&amp;"＞"</f>
        <v>年齢（３区分）別人口の推移　＜伊賀市＞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95582</v>
      </c>
      <c r="C4" s="73">
        <f ca="1">VLOOKUP($D$1,国調!$D$5:$AF$33,9,FALSE)</f>
        <v>18207</v>
      </c>
      <c r="D4" s="73">
        <f ca="1">VLOOKUP($D$1,国調!$D$5:$AF$33,16,FALSE)</f>
        <v>63525</v>
      </c>
      <c r="E4" s="73">
        <f ca="1">VLOOKUP($D$1,国調!$D$5:$AF$33,23,FALSE)</f>
        <v>13849</v>
      </c>
      <c r="F4" s="43">
        <f ca="1">C4/SUM($C4:$E4)*100</f>
        <v>19.048764921898702</v>
      </c>
      <c r="G4" s="43">
        <f t="shared" ref="G4:H16" ca="1" si="0">D4/SUM($C4:$E4)*100</f>
        <v>66.461953735575065</v>
      </c>
      <c r="H4" s="43">
        <f t="shared" ca="1" si="0"/>
        <v>14.489281342526233</v>
      </c>
      <c r="I4" s="39"/>
    </row>
    <row r="5" spans="1:9" x14ac:dyDescent="0.15">
      <c r="A5" s="61">
        <v>1985</v>
      </c>
      <c r="B5" s="73">
        <f ca="1">VLOOKUP($D$1,国調!$D$5:$AF$33,3,FALSE)</f>
        <v>96846</v>
      </c>
      <c r="C5" s="73">
        <f ca="1">VLOOKUP($D$1,国調!$D$5:$AF$33,10,FALSE)</f>
        <v>18218</v>
      </c>
      <c r="D5" s="73">
        <f ca="1">VLOOKUP($D$1,国調!$D$5:$AF$33,17,FALSE)</f>
        <v>63542</v>
      </c>
      <c r="E5" s="73">
        <f ca="1">VLOOKUP($D$1,国調!$D$5:$AF$33,24,FALSE)</f>
        <v>15086</v>
      </c>
      <c r="F5" s="43">
        <f t="shared" ref="F5:F16" ca="1" si="1">C5/SUM($C5:$E5)*100</f>
        <v>18.811308675629348</v>
      </c>
      <c r="G5" s="43">
        <f t="shared" ca="1" si="0"/>
        <v>65.611383020465482</v>
      </c>
      <c r="H5" s="43">
        <f t="shared" ca="1" si="0"/>
        <v>15.577308303905168</v>
      </c>
      <c r="I5" s="39"/>
    </row>
    <row r="6" spans="1:9" x14ac:dyDescent="0.15">
      <c r="A6" s="61">
        <v>1990</v>
      </c>
      <c r="B6" s="73">
        <f ca="1">VLOOKUP($D$1,国調!$D$5:$AF$33,4,FALSE)</f>
        <v>97752</v>
      </c>
      <c r="C6" s="73">
        <f ca="1">VLOOKUP($D$1,国調!$D$5:$AF$33,11,FALSE)</f>
        <v>16780</v>
      </c>
      <c r="D6" s="73">
        <f ca="1">VLOOKUP($D$1,国調!$D$5:$AF$33,18,FALSE)</f>
        <v>63919</v>
      </c>
      <c r="E6" s="73">
        <f ca="1">VLOOKUP($D$1,国調!$D$5:$AF$33,25,FALSE)</f>
        <v>17053</v>
      </c>
      <c r="F6" s="43">
        <f t="shared" ca="1" si="1"/>
        <v>17.165889188968002</v>
      </c>
      <c r="G6" s="43">
        <f t="shared" ca="1" si="0"/>
        <v>65.388943448727389</v>
      </c>
      <c r="H6" s="43">
        <f t="shared" ca="1" si="0"/>
        <v>17.445167362304609</v>
      </c>
      <c r="I6" s="39"/>
    </row>
    <row r="7" spans="1:9" x14ac:dyDescent="0.15">
      <c r="A7" s="61">
        <v>1995</v>
      </c>
      <c r="B7" s="73">
        <f ca="1">VLOOKUP($D$1,国調!$D$5:$AF$33,5,FALSE)</f>
        <v>101435</v>
      </c>
      <c r="C7" s="73">
        <f ca="1">VLOOKUP($D$1,国調!$D$5:$AF$33,12,FALSE)</f>
        <v>15973</v>
      </c>
      <c r="D7" s="73">
        <f ca="1">VLOOKUP($D$1,国調!$D$5:$AF$33,19,FALSE)</f>
        <v>64940</v>
      </c>
      <c r="E7" s="73">
        <f ca="1">VLOOKUP($D$1,国調!$D$5:$AF$33,26,FALSE)</f>
        <v>20490</v>
      </c>
      <c r="F7" s="43">
        <f t="shared" ca="1" si="1"/>
        <v>15.751999447748094</v>
      </c>
      <c r="G7" s="43">
        <f t="shared" ca="1" si="0"/>
        <v>64.041497786061555</v>
      </c>
      <c r="H7" s="43">
        <f t="shared" ca="1" si="0"/>
        <v>20.206502766190347</v>
      </c>
      <c r="I7" s="39"/>
    </row>
    <row r="8" spans="1:9" x14ac:dyDescent="0.15">
      <c r="A8" s="61">
        <v>2000</v>
      </c>
      <c r="B8" s="73">
        <f ca="1">VLOOKUP($D$1,国調!$D$5:$AF$33,6,FALSE)</f>
        <v>101527</v>
      </c>
      <c r="C8" s="73">
        <f ca="1">VLOOKUP($D$1,国調!$D$5:$AF$33,13,FALSE)</f>
        <v>14492</v>
      </c>
      <c r="D8" s="73">
        <f ca="1">VLOOKUP($D$1,国調!$D$5:$AF$33,20,FALSE)</f>
        <v>63660</v>
      </c>
      <c r="E8" s="73">
        <f ca="1">VLOOKUP($D$1,国調!$D$5:$AF$33,27,FALSE)</f>
        <v>23366</v>
      </c>
      <c r="F8" s="43">
        <f t="shared" ca="1" si="1"/>
        <v>14.275300931854447</v>
      </c>
      <c r="G8" s="43">
        <f t="shared" ca="1" si="0"/>
        <v>62.708091175949086</v>
      </c>
      <c r="H8" s="43">
        <f t="shared" ca="1" si="0"/>
        <v>23.016607892196458</v>
      </c>
      <c r="I8" s="39"/>
    </row>
    <row r="9" spans="1:9" x14ac:dyDescent="0.15">
      <c r="A9" s="61">
        <v>2005</v>
      </c>
      <c r="B9" s="73">
        <f ca="1">VLOOKUP($D$1,国調!$D$5:$AF$33,7,FALSE)</f>
        <v>100623</v>
      </c>
      <c r="C9" s="73">
        <f ca="1">VLOOKUP($D$1,国調!$D$5:$AF$33,14,FALSE)</f>
        <v>13200</v>
      </c>
      <c r="D9" s="73">
        <f ca="1">VLOOKUP($D$1,国調!$D$5:$AF$33,21,FALSE)</f>
        <v>62119</v>
      </c>
      <c r="E9" s="73">
        <f ca="1">VLOOKUP($D$1,国調!$D$5:$AF$33,28,FALSE)</f>
        <v>25298</v>
      </c>
      <c r="F9" s="43">
        <f t="shared" ca="1" si="1"/>
        <v>13.119055428009183</v>
      </c>
      <c r="G9" s="43">
        <f t="shared" ca="1" si="0"/>
        <v>61.738076070644119</v>
      </c>
      <c r="H9" s="43">
        <f t="shared" ca="1" si="0"/>
        <v>25.142868501346694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97207</v>
      </c>
      <c r="C10" s="74">
        <f ca="1">VLOOKUP($D$1,国調!$D$5:$AF$33,15,FALSE)</f>
        <v>12164</v>
      </c>
      <c r="D10" s="74">
        <f ca="1">VLOOKUP($D$1,国調!$D$5:$AF$33,22,FALSE)</f>
        <v>58146</v>
      </c>
      <c r="E10" s="74">
        <f ca="1">VLOOKUP($D$1,国調!$D$5:$AF$33,29,FALSE)</f>
        <v>26733</v>
      </c>
      <c r="F10" s="44">
        <f t="shared" ca="1" si="1"/>
        <v>12.534649588326824</v>
      </c>
      <c r="G10" s="44">
        <f t="shared" ca="1" si="0"/>
        <v>59.917768411941097</v>
      </c>
      <c r="H10" s="44">
        <f t="shared" ca="1" si="0"/>
        <v>27.547581999732078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93210</v>
      </c>
      <c r="C11" s="75">
        <f ca="1">VLOOKUP($D$1,将来!$D$5:$AF$33,10,FALSE)</f>
        <v>11039</v>
      </c>
      <c r="D11" s="75">
        <f ca="1">VLOOKUP($D$1,将来!$D$5:$AF$33,17,FALSE)</f>
        <v>53192</v>
      </c>
      <c r="E11" s="75">
        <f ca="1">VLOOKUP($D$1,将来!$D$5:$AF$33,24,FALSE)</f>
        <v>28979</v>
      </c>
      <c r="F11" s="45">
        <f t="shared" ca="1" si="1"/>
        <v>11.843149876622681</v>
      </c>
      <c r="G11" s="45">
        <f t="shared" ca="1" si="0"/>
        <v>57.066838322068449</v>
      </c>
      <c r="H11" s="45">
        <f t="shared" ca="1" si="0"/>
        <v>31.090011801308869</v>
      </c>
      <c r="I11" s="39"/>
    </row>
    <row r="12" spans="1:9" x14ac:dyDescent="0.15">
      <c r="A12" s="61">
        <v>2020</v>
      </c>
      <c r="B12" s="75">
        <f t="shared" ca="1" si="2"/>
        <v>89000</v>
      </c>
      <c r="C12" s="75">
        <f ca="1">VLOOKUP($D$1,将来!$D$5:$AF$33,11,FALSE)</f>
        <v>9919</v>
      </c>
      <c r="D12" s="75">
        <f ca="1">VLOOKUP($D$1,将来!$D$5:$AF$33,18,FALSE)</f>
        <v>49389</v>
      </c>
      <c r="E12" s="75">
        <f ca="1">VLOOKUP($D$1,将来!$D$5:$AF$33,25,FALSE)</f>
        <v>29692</v>
      </c>
      <c r="F12" s="43">
        <f t="shared" ca="1" si="1"/>
        <v>11.14494382022472</v>
      </c>
      <c r="G12" s="43">
        <f t="shared" ca="1" si="0"/>
        <v>55.4932584269663</v>
      </c>
      <c r="H12" s="43">
        <f t="shared" ca="1" si="0"/>
        <v>33.36179775280899</v>
      </c>
      <c r="I12" s="39"/>
    </row>
    <row r="13" spans="1:9" x14ac:dyDescent="0.15">
      <c r="A13" s="61">
        <v>2025</v>
      </c>
      <c r="B13" s="75">
        <f t="shared" ca="1" si="2"/>
        <v>84509</v>
      </c>
      <c r="C13" s="75">
        <f ca="1">VLOOKUP($D$1,将来!$D$5:$AF$33,12,FALSE)</f>
        <v>8884</v>
      </c>
      <c r="D13" s="75">
        <f ca="1">VLOOKUP($D$1,将来!$D$5:$AF$33,19,FALSE)</f>
        <v>46509</v>
      </c>
      <c r="E13" s="75">
        <f ca="1">VLOOKUP($D$1,将来!$D$5:$AF$33,26,FALSE)</f>
        <v>29116</v>
      </c>
      <c r="F13" s="43">
        <f t="shared" ca="1" si="1"/>
        <v>10.51248979398644</v>
      </c>
      <c r="G13" s="43">
        <f t="shared" ca="1" si="0"/>
        <v>55.034375036978311</v>
      </c>
      <c r="H13" s="43">
        <f t="shared" ca="1" si="0"/>
        <v>34.453135169035249</v>
      </c>
      <c r="I13" s="39"/>
    </row>
    <row r="14" spans="1:9" x14ac:dyDescent="0.15">
      <c r="A14" s="61">
        <v>2030</v>
      </c>
      <c r="B14" s="75">
        <f t="shared" ca="1" si="2"/>
        <v>79913</v>
      </c>
      <c r="C14" s="75">
        <f ca="1">VLOOKUP($D$1,将来!$D$5:$AF$33,13,FALSE)</f>
        <v>8040</v>
      </c>
      <c r="D14" s="75">
        <f ca="1">VLOOKUP($D$1,将来!$D$5:$AF$33,20,FALSE)</f>
        <v>43835</v>
      </c>
      <c r="E14" s="75">
        <f ca="1">VLOOKUP($D$1,将来!$D$5:$AF$33,27,FALSE)</f>
        <v>28038</v>
      </c>
      <c r="F14" s="43">
        <f t="shared" ca="1" si="1"/>
        <v>10.060941273635079</v>
      </c>
      <c r="G14" s="43">
        <f t="shared" ca="1" si="0"/>
        <v>54.853403075844987</v>
      </c>
      <c r="H14" s="43">
        <f t="shared" ca="1" si="0"/>
        <v>35.085655650519939</v>
      </c>
      <c r="I14" s="39"/>
    </row>
    <row r="15" spans="1:9" x14ac:dyDescent="0.15">
      <c r="A15" s="61">
        <v>2035</v>
      </c>
      <c r="B15" s="75">
        <f t="shared" ca="1" si="2"/>
        <v>75270</v>
      </c>
      <c r="C15" s="75">
        <f ca="1">VLOOKUP($D$1,将来!$D$5:$AF$33,14,FALSE)</f>
        <v>7458</v>
      </c>
      <c r="D15" s="75">
        <f ca="1">VLOOKUP($D$1,将来!$D$5:$AF$33,21,FALSE)</f>
        <v>41063</v>
      </c>
      <c r="E15" s="75">
        <f ca="1">VLOOKUP($D$1,将来!$D$5:$AF$33,28,FALSE)</f>
        <v>26749</v>
      </c>
      <c r="F15" s="43">
        <f t="shared" ca="1" si="1"/>
        <v>9.908330011956954</v>
      </c>
      <c r="G15" s="43">
        <f t="shared" ca="1" si="0"/>
        <v>54.554271290022584</v>
      </c>
      <c r="H15" s="43">
        <f t="shared" ca="1" si="0"/>
        <v>35.537398698020461</v>
      </c>
      <c r="I15" s="39"/>
    </row>
    <row r="16" spans="1:9" x14ac:dyDescent="0.15">
      <c r="A16" s="61">
        <v>2040</v>
      </c>
      <c r="B16" s="75">
        <f t="shared" ca="1" si="2"/>
        <v>70577</v>
      </c>
      <c r="C16" s="75">
        <f ca="1">VLOOKUP($D$1,将来!$D$5:$AF$33,15,FALSE)</f>
        <v>6972</v>
      </c>
      <c r="D16" s="75">
        <f ca="1">VLOOKUP($D$1,将来!$D$5:$AF$33,22,FALSE)</f>
        <v>37474</v>
      </c>
      <c r="E16" s="75">
        <f ca="1">VLOOKUP($D$1,将来!$D$5:$AF$33,29,FALSE)</f>
        <v>26131</v>
      </c>
      <c r="F16" s="43">
        <f t="shared" ca="1" si="1"/>
        <v>9.8785723394306935</v>
      </c>
      <c r="G16" s="43">
        <f t="shared" ca="1" si="0"/>
        <v>53.09661787834564</v>
      </c>
      <c r="H16" s="43">
        <f t="shared" ca="1" si="0"/>
        <v>37.02480978222367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L24" sqref="L24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木曽岬町</v>
      </c>
      <c r="E1" s="37"/>
      <c r="F1" s="80" t="str">
        <f ca="1">"年齢（３区分）別人口の推移　＜"&amp;D1&amp;"＞"</f>
        <v>年齢（３区分）別人口の推移　＜木曽岬町＞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4986</v>
      </c>
      <c r="C4" s="73">
        <f ca="1">VLOOKUP($D$1,国調!$D$5:$AF$33,9,FALSE)</f>
        <v>1270</v>
      </c>
      <c r="D4" s="73">
        <f ca="1">VLOOKUP($D$1,国調!$D$5:$AF$33,16,FALSE)</f>
        <v>3268</v>
      </c>
      <c r="E4" s="73">
        <f ca="1">VLOOKUP($D$1,国調!$D$5:$AF$33,23,FALSE)</f>
        <v>448</v>
      </c>
      <c r="F4" s="43">
        <f ca="1">C4/SUM($C4:$E4)*100</f>
        <v>25.471319695146409</v>
      </c>
      <c r="G4" s="43">
        <f t="shared" ref="G4:H16" ca="1" si="0">D4/SUM($C4:$E4)*100</f>
        <v>65.543521861211389</v>
      </c>
      <c r="H4" s="43">
        <f t="shared" ca="1" si="0"/>
        <v>8.9851584436421987</v>
      </c>
      <c r="I4" s="39"/>
    </row>
    <row r="5" spans="1:9" x14ac:dyDescent="0.15">
      <c r="A5" s="61">
        <v>1985</v>
      </c>
      <c r="B5" s="73">
        <f ca="1">VLOOKUP($D$1,国調!$D$5:$AF$33,3,FALSE)</f>
        <v>6307</v>
      </c>
      <c r="C5" s="73">
        <f ca="1">VLOOKUP($D$1,国調!$D$5:$AF$33,10,FALSE)</f>
        <v>1589</v>
      </c>
      <c r="D5" s="73">
        <f ca="1">VLOOKUP($D$1,国調!$D$5:$AF$33,17,FALSE)</f>
        <v>4200</v>
      </c>
      <c r="E5" s="73">
        <f ca="1">VLOOKUP($D$1,国調!$D$5:$AF$33,24,FALSE)</f>
        <v>518</v>
      </c>
      <c r="F5" s="43">
        <f t="shared" ref="F5:F16" ca="1" si="1">C5/SUM($C5:$E5)*100</f>
        <v>25.19422863485017</v>
      </c>
      <c r="G5" s="43">
        <f t="shared" ca="1" si="0"/>
        <v>66.592674805771367</v>
      </c>
      <c r="H5" s="43">
        <f t="shared" ca="1" si="0"/>
        <v>8.2130965593784691</v>
      </c>
      <c r="I5" s="39"/>
    </row>
    <row r="6" spans="1:9" x14ac:dyDescent="0.15">
      <c r="A6" s="61">
        <v>1990</v>
      </c>
      <c r="B6" s="73">
        <f ca="1">VLOOKUP($D$1,国調!$D$5:$AF$33,4,FALSE)</f>
        <v>7167</v>
      </c>
      <c r="C6" s="73">
        <f ca="1">VLOOKUP($D$1,国調!$D$5:$AF$33,11,FALSE)</f>
        <v>1523</v>
      </c>
      <c r="D6" s="73">
        <f ca="1">VLOOKUP($D$1,国調!$D$5:$AF$33,18,FALSE)</f>
        <v>5011</v>
      </c>
      <c r="E6" s="73">
        <f ca="1">VLOOKUP($D$1,国調!$D$5:$AF$33,25,FALSE)</f>
        <v>633</v>
      </c>
      <c r="F6" s="43">
        <f t="shared" ca="1" si="1"/>
        <v>21.250174410492534</v>
      </c>
      <c r="G6" s="43">
        <f t="shared" ca="1" si="0"/>
        <v>69.917678247523369</v>
      </c>
      <c r="H6" s="43">
        <f t="shared" ca="1" si="0"/>
        <v>8.8321473419840935</v>
      </c>
      <c r="I6" s="39"/>
    </row>
    <row r="7" spans="1:9" x14ac:dyDescent="0.15">
      <c r="A7" s="61">
        <v>1995</v>
      </c>
      <c r="B7" s="73">
        <f ca="1">VLOOKUP($D$1,国調!$D$5:$AF$33,5,FALSE)</f>
        <v>7231</v>
      </c>
      <c r="C7" s="73">
        <f ca="1">VLOOKUP($D$1,国調!$D$5:$AF$33,12,FALSE)</f>
        <v>1306</v>
      </c>
      <c r="D7" s="73">
        <f ca="1">VLOOKUP($D$1,国調!$D$5:$AF$33,19,FALSE)</f>
        <v>5178</v>
      </c>
      <c r="E7" s="73">
        <f ca="1">VLOOKUP($D$1,国調!$D$5:$AF$33,26,FALSE)</f>
        <v>747</v>
      </c>
      <c r="F7" s="43">
        <f t="shared" ca="1" si="1"/>
        <v>18.061125708753973</v>
      </c>
      <c r="G7" s="43">
        <f t="shared" ca="1" si="0"/>
        <v>71.608352924906654</v>
      </c>
      <c r="H7" s="43">
        <f t="shared" ca="1" si="0"/>
        <v>10.330521366339372</v>
      </c>
      <c r="I7" s="39"/>
    </row>
    <row r="8" spans="1:9" x14ac:dyDescent="0.15">
      <c r="A8" s="61">
        <v>2000</v>
      </c>
      <c r="B8" s="73">
        <f ca="1">VLOOKUP($D$1,国調!$D$5:$AF$33,6,FALSE)</f>
        <v>7172</v>
      </c>
      <c r="C8" s="73">
        <f ca="1">VLOOKUP($D$1,国調!$D$5:$AF$33,13,FALSE)</f>
        <v>1113</v>
      </c>
      <c r="D8" s="73">
        <f ca="1">VLOOKUP($D$1,国調!$D$5:$AF$33,20,FALSE)</f>
        <v>5093</v>
      </c>
      <c r="E8" s="73">
        <f ca="1">VLOOKUP($D$1,国調!$D$5:$AF$33,27,FALSE)</f>
        <v>966</v>
      </c>
      <c r="F8" s="43">
        <f t="shared" ca="1" si="1"/>
        <v>15.518683770217512</v>
      </c>
      <c r="G8" s="43">
        <f t="shared" ca="1" si="0"/>
        <v>71.012269938650306</v>
      </c>
      <c r="H8" s="43">
        <f t="shared" ca="1" si="0"/>
        <v>13.46904629113218</v>
      </c>
      <c r="I8" s="39"/>
    </row>
    <row r="9" spans="1:9" x14ac:dyDescent="0.15">
      <c r="A9" s="61">
        <v>2005</v>
      </c>
      <c r="B9" s="73">
        <f ca="1">VLOOKUP($D$1,国調!$D$5:$AF$33,7,FALSE)</f>
        <v>6965</v>
      </c>
      <c r="C9" s="73">
        <f ca="1">VLOOKUP($D$1,国調!$D$5:$AF$33,14,FALSE)</f>
        <v>900</v>
      </c>
      <c r="D9" s="73">
        <f ca="1">VLOOKUP($D$1,国調!$D$5:$AF$33,21,FALSE)</f>
        <v>4841</v>
      </c>
      <c r="E9" s="73">
        <f ca="1">VLOOKUP($D$1,国調!$D$5:$AF$33,28,FALSE)</f>
        <v>1224</v>
      </c>
      <c r="F9" s="43">
        <f t="shared" ca="1" si="1"/>
        <v>12.921751615218952</v>
      </c>
      <c r="G9" s="43">
        <f t="shared" ca="1" si="0"/>
        <v>69.504666188083277</v>
      </c>
      <c r="H9" s="43">
        <f t="shared" ca="1" si="0"/>
        <v>17.573582196697775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6855</v>
      </c>
      <c r="C10" s="74">
        <f ca="1">VLOOKUP($D$1,国調!$D$5:$AF$33,15,FALSE)</f>
        <v>797</v>
      </c>
      <c r="D10" s="74">
        <f ca="1">VLOOKUP($D$1,国調!$D$5:$AF$33,22,FALSE)</f>
        <v>4466</v>
      </c>
      <c r="E10" s="74">
        <f ca="1">VLOOKUP($D$1,国調!$D$5:$AF$33,29,FALSE)</f>
        <v>1592</v>
      </c>
      <c r="F10" s="44">
        <f t="shared" ca="1" si="1"/>
        <v>11.62654996353027</v>
      </c>
      <c r="G10" s="44">
        <f t="shared" ca="1" si="0"/>
        <v>65.149525893508383</v>
      </c>
      <c r="H10" s="44">
        <f t="shared" ca="1" si="0"/>
        <v>23.223924142961341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6633</v>
      </c>
      <c r="C11" s="75">
        <f ca="1">VLOOKUP($D$1,将来!$D$5:$AF$33,10,FALSE)</f>
        <v>711</v>
      </c>
      <c r="D11" s="75">
        <f ca="1">VLOOKUP($D$1,将来!$D$5:$AF$33,17,FALSE)</f>
        <v>4018</v>
      </c>
      <c r="E11" s="75">
        <f ca="1">VLOOKUP($D$1,将来!$D$5:$AF$33,24,FALSE)</f>
        <v>1904</v>
      </c>
      <c r="F11" s="45">
        <f t="shared" ca="1" si="1"/>
        <v>10.719131614654003</v>
      </c>
      <c r="G11" s="45">
        <f t="shared" ca="1" si="0"/>
        <v>60.575908337102369</v>
      </c>
      <c r="H11" s="45">
        <f t="shared" ca="1" si="0"/>
        <v>28.704960048243635</v>
      </c>
      <c r="I11" s="39"/>
    </row>
    <row r="12" spans="1:9" x14ac:dyDescent="0.15">
      <c r="A12" s="61">
        <v>2020</v>
      </c>
      <c r="B12" s="75">
        <f t="shared" ca="1" si="2"/>
        <v>6379</v>
      </c>
      <c r="C12" s="75">
        <f ca="1">VLOOKUP($D$1,将来!$D$5:$AF$33,11,FALSE)</f>
        <v>655</v>
      </c>
      <c r="D12" s="75">
        <f ca="1">VLOOKUP($D$1,将来!$D$5:$AF$33,18,FALSE)</f>
        <v>3632</v>
      </c>
      <c r="E12" s="75">
        <f ca="1">VLOOKUP($D$1,将来!$D$5:$AF$33,25,FALSE)</f>
        <v>2092</v>
      </c>
      <c r="F12" s="43">
        <f t="shared" ca="1" si="1"/>
        <v>10.268067095155981</v>
      </c>
      <c r="G12" s="43">
        <f t="shared" ca="1" si="0"/>
        <v>56.936823953597738</v>
      </c>
      <c r="H12" s="43">
        <f t="shared" ca="1" si="0"/>
        <v>32.795108951246277</v>
      </c>
      <c r="I12" s="39"/>
    </row>
    <row r="13" spans="1:9" x14ac:dyDescent="0.15">
      <c r="A13" s="61">
        <v>2025</v>
      </c>
      <c r="B13" s="75">
        <f t="shared" ca="1" si="2"/>
        <v>6074</v>
      </c>
      <c r="C13" s="75">
        <f ca="1">VLOOKUP($D$1,将来!$D$5:$AF$33,12,FALSE)</f>
        <v>567</v>
      </c>
      <c r="D13" s="75">
        <f ca="1">VLOOKUP($D$1,将来!$D$5:$AF$33,19,FALSE)</f>
        <v>3430</v>
      </c>
      <c r="E13" s="75">
        <f ca="1">VLOOKUP($D$1,将来!$D$5:$AF$33,26,FALSE)</f>
        <v>2077</v>
      </c>
      <c r="F13" s="43">
        <f t="shared" ca="1" si="1"/>
        <v>9.3348699374382615</v>
      </c>
      <c r="G13" s="43">
        <f t="shared" ca="1" si="0"/>
        <v>56.470200856108001</v>
      </c>
      <c r="H13" s="43">
        <f t="shared" ca="1" si="0"/>
        <v>34.194929206453736</v>
      </c>
      <c r="I13" s="39"/>
    </row>
    <row r="14" spans="1:9" x14ac:dyDescent="0.15">
      <c r="A14" s="61">
        <v>2030</v>
      </c>
      <c r="B14" s="75">
        <f t="shared" ca="1" si="2"/>
        <v>5732</v>
      </c>
      <c r="C14" s="75">
        <f ca="1">VLOOKUP($D$1,将来!$D$5:$AF$33,13,FALSE)</f>
        <v>503</v>
      </c>
      <c r="D14" s="75">
        <f ca="1">VLOOKUP($D$1,将来!$D$5:$AF$33,20,FALSE)</f>
        <v>3148</v>
      </c>
      <c r="E14" s="75">
        <f ca="1">VLOOKUP($D$1,将来!$D$5:$AF$33,27,FALSE)</f>
        <v>2081</v>
      </c>
      <c r="F14" s="43">
        <f t="shared" ca="1" si="1"/>
        <v>8.7752965806001395</v>
      </c>
      <c r="G14" s="43">
        <f t="shared" ca="1" si="0"/>
        <v>54.91974877878576</v>
      </c>
      <c r="H14" s="43">
        <f t="shared" ca="1" si="0"/>
        <v>36.304954640614099</v>
      </c>
      <c r="I14" s="39"/>
    </row>
    <row r="15" spans="1:9" x14ac:dyDescent="0.15">
      <c r="A15" s="61">
        <v>2035</v>
      </c>
      <c r="B15" s="75">
        <f t="shared" ca="1" si="2"/>
        <v>5362</v>
      </c>
      <c r="C15" s="75">
        <f ca="1">VLOOKUP($D$1,将来!$D$5:$AF$33,14,FALSE)</f>
        <v>460</v>
      </c>
      <c r="D15" s="75">
        <f ca="1">VLOOKUP($D$1,将来!$D$5:$AF$33,21,FALSE)</f>
        <v>2917</v>
      </c>
      <c r="E15" s="75">
        <f ca="1">VLOOKUP($D$1,将来!$D$5:$AF$33,28,FALSE)</f>
        <v>1985</v>
      </c>
      <c r="F15" s="43">
        <f t="shared" ca="1" si="1"/>
        <v>8.5788884744498315</v>
      </c>
      <c r="G15" s="43">
        <f t="shared" ca="1" si="0"/>
        <v>54.401342782543828</v>
      </c>
      <c r="H15" s="43">
        <f t="shared" ca="1" si="0"/>
        <v>37.019768743006345</v>
      </c>
      <c r="I15" s="39"/>
    </row>
    <row r="16" spans="1:9" x14ac:dyDescent="0.15">
      <c r="A16" s="61">
        <v>2040</v>
      </c>
      <c r="B16" s="75">
        <f t="shared" ca="1" si="2"/>
        <v>4986</v>
      </c>
      <c r="C16" s="75">
        <f ca="1">VLOOKUP($D$1,将来!$D$5:$AF$33,15,FALSE)</f>
        <v>423</v>
      </c>
      <c r="D16" s="75">
        <f ca="1">VLOOKUP($D$1,将来!$D$5:$AF$33,22,FALSE)</f>
        <v>2613</v>
      </c>
      <c r="E16" s="75">
        <f ca="1">VLOOKUP($D$1,将来!$D$5:$AF$33,29,FALSE)</f>
        <v>1950</v>
      </c>
      <c r="F16" s="43">
        <f t="shared" ca="1" si="1"/>
        <v>8.4837545126353788</v>
      </c>
      <c r="G16" s="43">
        <f t="shared" ca="1" si="0"/>
        <v>52.406738868832733</v>
      </c>
      <c r="H16" s="43">
        <f t="shared" ca="1" si="0"/>
        <v>39.109506618531888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K24" sqref="K24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東員町</v>
      </c>
      <c r="E1" s="37"/>
      <c r="F1" s="80" t="str">
        <f ca="1">"年齢（３区分）別人口の推移　＜"&amp;D1&amp;"＞"</f>
        <v>年齢（３区分）別人口の推移　＜東員町＞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15538</v>
      </c>
      <c r="C4" s="73">
        <f ca="1">VLOOKUP($D$1,国調!$D$5:$AF$33,9,FALSE)</f>
        <v>4215</v>
      </c>
      <c r="D4" s="73">
        <f ca="1">VLOOKUP($D$1,国調!$D$5:$AF$33,16,FALSE)</f>
        <v>9983</v>
      </c>
      <c r="E4" s="73">
        <f ca="1">VLOOKUP($D$1,国調!$D$5:$AF$33,23,FALSE)</f>
        <v>1340</v>
      </c>
      <c r="F4" s="43">
        <f ca="1">C4/SUM($C4:$E4)*100</f>
        <v>27.127043377526068</v>
      </c>
      <c r="G4" s="43">
        <f t="shared" ref="G4:H16" ca="1" si="0">D4/SUM($C4:$E4)*100</f>
        <v>64.24893808726992</v>
      </c>
      <c r="H4" s="43">
        <f t="shared" ca="1" si="0"/>
        <v>8.6240185352040157</v>
      </c>
      <c r="I4" s="39"/>
    </row>
    <row r="5" spans="1:9" x14ac:dyDescent="0.15">
      <c r="A5" s="61">
        <v>1985</v>
      </c>
      <c r="B5" s="73">
        <f ca="1">VLOOKUP($D$1,国調!$D$5:$AF$33,3,FALSE)</f>
        <v>18949</v>
      </c>
      <c r="C5" s="73">
        <f ca="1">VLOOKUP($D$1,国調!$D$5:$AF$33,10,FALSE)</f>
        <v>5060</v>
      </c>
      <c r="D5" s="73">
        <f ca="1">VLOOKUP($D$1,国調!$D$5:$AF$33,17,FALSE)</f>
        <v>12199</v>
      </c>
      <c r="E5" s="73">
        <f ca="1">VLOOKUP($D$1,国調!$D$5:$AF$33,24,FALSE)</f>
        <v>1690</v>
      </c>
      <c r="F5" s="43">
        <f t="shared" ref="F5:F16" ca="1" si="1">C5/SUM($C5:$E5)*100</f>
        <v>26.703256108501765</v>
      </c>
      <c r="G5" s="43">
        <f t="shared" ca="1" si="0"/>
        <v>64.378067444192311</v>
      </c>
      <c r="H5" s="43">
        <f t="shared" ca="1" si="0"/>
        <v>8.9186764473059252</v>
      </c>
      <c r="I5" s="39"/>
    </row>
    <row r="6" spans="1:9" x14ac:dyDescent="0.15">
      <c r="A6" s="61">
        <v>1990</v>
      </c>
      <c r="B6" s="73">
        <f ca="1">VLOOKUP($D$1,国調!$D$5:$AF$33,4,FALSE)</f>
        <v>25447</v>
      </c>
      <c r="C6" s="73">
        <f ca="1">VLOOKUP($D$1,国調!$D$5:$AF$33,11,FALSE)</f>
        <v>6246</v>
      </c>
      <c r="D6" s="73">
        <f ca="1">VLOOKUP($D$1,国調!$D$5:$AF$33,18,FALSE)</f>
        <v>16984</v>
      </c>
      <c r="E6" s="73">
        <f ca="1">VLOOKUP($D$1,国調!$D$5:$AF$33,25,FALSE)</f>
        <v>2217</v>
      </c>
      <c r="F6" s="43">
        <f t="shared" ca="1" si="1"/>
        <v>24.545133021574252</v>
      </c>
      <c r="G6" s="43">
        <f t="shared" ca="1" si="0"/>
        <v>66.742641568750741</v>
      </c>
      <c r="H6" s="43">
        <f t="shared" ca="1" si="0"/>
        <v>8.7122254096750105</v>
      </c>
      <c r="I6" s="39"/>
    </row>
    <row r="7" spans="1:9" x14ac:dyDescent="0.15">
      <c r="A7" s="61">
        <v>1995</v>
      </c>
      <c r="B7" s="73">
        <f ca="1">VLOOKUP($D$1,国調!$D$5:$AF$33,5,FALSE)</f>
        <v>26235</v>
      </c>
      <c r="C7" s="73">
        <f ca="1">VLOOKUP($D$1,国調!$D$5:$AF$33,12,FALSE)</f>
        <v>5065</v>
      </c>
      <c r="D7" s="73">
        <f ca="1">VLOOKUP($D$1,国調!$D$5:$AF$33,19,FALSE)</f>
        <v>18302</v>
      </c>
      <c r="E7" s="73">
        <f ca="1">VLOOKUP($D$1,国調!$D$5:$AF$33,26,FALSE)</f>
        <v>2851</v>
      </c>
      <c r="F7" s="43">
        <f t="shared" ca="1" si="1"/>
        <v>19.318788618506368</v>
      </c>
      <c r="G7" s="43">
        <f t="shared" ca="1" si="0"/>
        <v>69.807002822488357</v>
      </c>
      <c r="H7" s="43">
        <f t="shared" ca="1" si="0"/>
        <v>10.874208559005263</v>
      </c>
      <c r="I7" s="39"/>
    </row>
    <row r="8" spans="1:9" x14ac:dyDescent="0.15">
      <c r="A8" s="61">
        <v>2000</v>
      </c>
      <c r="B8" s="73">
        <f ca="1">VLOOKUP($D$1,国調!$D$5:$AF$33,6,FALSE)</f>
        <v>26305</v>
      </c>
      <c r="C8" s="73">
        <f ca="1">VLOOKUP($D$1,国調!$D$5:$AF$33,13,FALSE)</f>
        <v>3920</v>
      </c>
      <c r="D8" s="73">
        <f ca="1">VLOOKUP($D$1,国調!$D$5:$AF$33,20,FALSE)</f>
        <v>18904</v>
      </c>
      <c r="E8" s="73">
        <f ca="1">VLOOKUP($D$1,国調!$D$5:$AF$33,27,FALSE)</f>
        <v>3481</v>
      </c>
      <c r="F8" s="43">
        <f t="shared" ca="1" si="1"/>
        <v>14.902109865044668</v>
      </c>
      <c r="G8" s="43">
        <f t="shared" ca="1" si="0"/>
        <v>71.864664512450105</v>
      </c>
      <c r="H8" s="43">
        <f t="shared" ca="1" si="0"/>
        <v>13.233225622505227</v>
      </c>
      <c r="I8" s="39"/>
    </row>
    <row r="9" spans="1:9" x14ac:dyDescent="0.15">
      <c r="A9" s="61">
        <v>2005</v>
      </c>
      <c r="B9" s="73">
        <f ca="1">VLOOKUP($D$1,国調!$D$5:$AF$33,7,FALSE)</f>
        <v>25897</v>
      </c>
      <c r="C9" s="73">
        <f ca="1">VLOOKUP($D$1,国調!$D$5:$AF$33,14,FALSE)</f>
        <v>3397</v>
      </c>
      <c r="D9" s="73">
        <f ca="1">VLOOKUP($D$1,国調!$D$5:$AF$33,21,FALSE)</f>
        <v>18307</v>
      </c>
      <c r="E9" s="73">
        <f ca="1">VLOOKUP($D$1,国調!$D$5:$AF$33,28,FALSE)</f>
        <v>4171</v>
      </c>
      <c r="F9" s="43">
        <f t="shared" ca="1" si="1"/>
        <v>13.128502415458938</v>
      </c>
      <c r="G9" s="43">
        <f t="shared" ca="1" si="0"/>
        <v>70.751690821256048</v>
      </c>
      <c r="H9" s="43">
        <f t="shared" ca="1" si="0"/>
        <v>16.119806763285023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25661</v>
      </c>
      <c r="C10" s="74">
        <f ca="1">VLOOKUP($D$1,国調!$D$5:$AF$33,15,FALSE)</f>
        <v>3373</v>
      </c>
      <c r="D10" s="74">
        <f ca="1">VLOOKUP($D$1,国調!$D$5:$AF$33,22,FALSE)</f>
        <v>16946</v>
      </c>
      <c r="E10" s="74">
        <f ca="1">VLOOKUP($D$1,国調!$D$5:$AF$33,29,FALSE)</f>
        <v>5289</v>
      </c>
      <c r="F10" s="44">
        <f t="shared" ca="1" si="1"/>
        <v>13.171665104654796</v>
      </c>
      <c r="G10" s="44">
        <f t="shared" ca="1" si="0"/>
        <v>66.17463292721024</v>
      </c>
      <c r="H10" s="44">
        <f t="shared" ca="1" si="0"/>
        <v>20.653701968134957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25198</v>
      </c>
      <c r="C11" s="75">
        <f ca="1">VLOOKUP($D$1,将来!$D$5:$AF$33,10,FALSE)</f>
        <v>3207</v>
      </c>
      <c r="D11" s="75">
        <f ca="1">VLOOKUP($D$1,将来!$D$5:$AF$33,17,FALSE)</f>
        <v>15069</v>
      </c>
      <c r="E11" s="75">
        <f ca="1">VLOOKUP($D$1,将来!$D$5:$AF$33,24,FALSE)</f>
        <v>6922</v>
      </c>
      <c r="F11" s="45">
        <f t="shared" ca="1" si="1"/>
        <v>12.727200571473926</v>
      </c>
      <c r="G11" s="45">
        <f t="shared" ca="1" si="0"/>
        <v>59.802365267084689</v>
      </c>
      <c r="H11" s="45">
        <f t="shared" ca="1" si="0"/>
        <v>27.470434161441382</v>
      </c>
      <c r="I11" s="39"/>
    </row>
    <row r="12" spans="1:9" x14ac:dyDescent="0.15">
      <c r="A12" s="61">
        <v>2020</v>
      </c>
      <c r="B12" s="75">
        <f t="shared" ca="1" si="2"/>
        <v>24565</v>
      </c>
      <c r="C12" s="75">
        <f ca="1">VLOOKUP($D$1,将来!$D$5:$AF$33,11,FALSE)</f>
        <v>2876</v>
      </c>
      <c r="D12" s="75">
        <f ca="1">VLOOKUP($D$1,将来!$D$5:$AF$33,18,FALSE)</f>
        <v>13804</v>
      </c>
      <c r="E12" s="75">
        <f ca="1">VLOOKUP($D$1,将来!$D$5:$AF$33,25,FALSE)</f>
        <v>7885</v>
      </c>
      <c r="F12" s="43">
        <f t="shared" ca="1" si="1"/>
        <v>11.707714227559537</v>
      </c>
      <c r="G12" s="43">
        <f t="shared" ca="1" si="0"/>
        <v>56.193771626297575</v>
      </c>
      <c r="H12" s="43">
        <f t="shared" ca="1" si="0"/>
        <v>32.09851414614289</v>
      </c>
      <c r="I12" s="39"/>
    </row>
    <row r="13" spans="1:9" x14ac:dyDescent="0.15">
      <c r="A13" s="61">
        <v>2025</v>
      </c>
      <c r="B13" s="75">
        <f t="shared" ca="1" si="2"/>
        <v>23704</v>
      </c>
      <c r="C13" s="75">
        <f ca="1">VLOOKUP($D$1,将来!$D$5:$AF$33,12,FALSE)</f>
        <v>2559</v>
      </c>
      <c r="D13" s="75">
        <f ca="1">VLOOKUP($D$1,将来!$D$5:$AF$33,19,FALSE)</f>
        <v>12957</v>
      </c>
      <c r="E13" s="75">
        <f ca="1">VLOOKUP($D$1,将来!$D$5:$AF$33,26,FALSE)</f>
        <v>8188</v>
      </c>
      <c r="F13" s="43">
        <f t="shared" ca="1" si="1"/>
        <v>10.795646304421194</v>
      </c>
      <c r="G13" s="43">
        <f t="shared" ca="1" si="0"/>
        <v>54.661660479244013</v>
      </c>
      <c r="H13" s="43">
        <f t="shared" ca="1" si="0"/>
        <v>34.542693216334797</v>
      </c>
      <c r="I13" s="39"/>
    </row>
    <row r="14" spans="1:9" x14ac:dyDescent="0.15">
      <c r="A14" s="61">
        <v>2030</v>
      </c>
      <c r="B14" s="75">
        <f t="shared" ca="1" si="2"/>
        <v>22655</v>
      </c>
      <c r="C14" s="75">
        <f ca="1">VLOOKUP($D$1,将来!$D$5:$AF$33,13,FALSE)</f>
        <v>2332</v>
      </c>
      <c r="D14" s="75">
        <f ca="1">VLOOKUP($D$1,将来!$D$5:$AF$33,20,FALSE)</f>
        <v>12266</v>
      </c>
      <c r="E14" s="75">
        <f ca="1">VLOOKUP($D$1,将来!$D$5:$AF$33,27,FALSE)</f>
        <v>8057</v>
      </c>
      <c r="F14" s="43">
        <f t="shared" ca="1" si="1"/>
        <v>10.293533436327522</v>
      </c>
      <c r="G14" s="43">
        <f t="shared" ca="1" si="0"/>
        <v>54.142573383359085</v>
      </c>
      <c r="H14" s="43">
        <f t="shared" ca="1" si="0"/>
        <v>35.563893180313393</v>
      </c>
      <c r="I14" s="39"/>
    </row>
    <row r="15" spans="1:9" x14ac:dyDescent="0.15">
      <c r="A15" s="61">
        <v>2035</v>
      </c>
      <c r="B15" s="75">
        <f t="shared" ca="1" si="2"/>
        <v>21433</v>
      </c>
      <c r="C15" s="75">
        <f ca="1">VLOOKUP($D$1,将来!$D$5:$AF$33,14,FALSE)</f>
        <v>2152</v>
      </c>
      <c r="D15" s="75">
        <f ca="1">VLOOKUP($D$1,将来!$D$5:$AF$33,21,FALSE)</f>
        <v>11564</v>
      </c>
      <c r="E15" s="75">
        <f ca="1">VLOOKUP($D$1,将来!$D$5:$AF$33,28,FALSE)</f>
        <v>7717</v>
      </c>
      <c r="F15" s="43">
        <f t="shared" ca="1" si="1"/>
        <v>10.040591611067045</v>
      </c>
      <c r="G15" s="43">
        <f t="shared" ca="1" si="0"/>
        <v>53.95418280222087</v>
      </c>
      <c r="H15" s="43">
        <f t="shared" ca="1" si="0"/>
        <v>36.005225586712079</v>
      </c>
      <c r="I15" s="39"/>
    </row>
    <row r="16" spans="1:9" x14ac:dyDescent="0.15">
      <c r="A16" s="61">
        <v>2040</v>
      </c>
      <c r="B16" s="75">
        <f t="shared" ca="1" si="2"/>
        <v>20083</v>
      </c>
      <c r="C16" s="75">
        <f ca="1">VLOOKUP($D$1,将来!$D$5:$AF$33,15,FALSE)</f>
        <v>2003</v>
      </c>
      <c r="D16" s="75">
        <f ca="1">VLOOKUP($D$1,将来!$D$5:$AF$33,22,FALSE)</f>
        <v>10451</v>
      </c>
      <c r="E16" s="75">
        <f ca="1">VLOOKUP($D$1,将来!$D$5:$AF$33,29,FALSE)</f>
        <v>7629</v>
      </c>
      <c r="F16" s="43">
        <f t="shared" ca="1" si="1"/>
        <v>9.9736095204899655</v>
      </c>
      <c r="G16" s="43">
        <f t="shared" ca="1" si="0"/>
        <v>52.039037992331828</v>
      </c>
      <c r="H16" s="43">
        <f t="shared" ca="1" si="0"/>
        <v>37.987352487178214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31" sqref="M31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菰野町</v>
      </c>
      <c r="E1" s="37"/>
      <c r="F1" s="80" t="str">
        <f ca="1">"年齢（３区分）別人口の推移　＜"&amp;D1&amp;"＞"</f>
        <v>年齢（３区分）別人口の推移　＜菰野町＞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29373</v>
      </c>
      <c r="C4" s="73">
        <f ca="1">VLOOKUP($D$1,国調!$D$5:$AF$33,9,FALSE)</f>
        <v>6944</v>
      </c>
      <c r="D4" s="73">
        <f ca="1">VLOOKUP($D$1,国調!$D$5:$AF$33,16,FALSE)</f>
        <v>19091</v>
      </c>
      <c r="E4" s="73">
        <f ca="1">VLOOKUP($D$1,国調!$D$5:$AF$33,23,FALSE)</f>
        <v>3338</v>
      </c>
      <c r="F4" s="43">
        <f ca="1">C4/SUM($C4:$E4)*100</f>
        <v>23.640758519729001</v>
      </c>
      <c r="G4" s="43">
        <f t="shared" ref="G4:H16" ca="1" si="0">D4/SUM($C4:$E4)*100</f>
        <v>64.995063493684682</v>
      </c>
      <c r="H4" s="43">
        <f t="shared" ca="1" si="0"/>
        <v>11.364177986586322</v>
      </c>
      <c r="I4" s="39"/>
    </row>
    <row r="5" spans="1:9" x14ac:dyDescent="0.15">
      <c r="A5" s="61">
        <v>1985</v>
      </c>
      <c r="B5" s="73">
        <f ca="1">VLOOKUP($D$1,国調!$D$5:$AF$33,3,FALSE)</f>
        <v>30775</v>
      </c>
      <c r="C5" s="73">
        <f ca="1">VLOOKUP($D$1,国調!$D$5:$AF$33,10,FALSE)</f>
        <v>6561</v>
      </c>
      <c r="D5" s="73">
        <f ca="1">VLOOKUP($D$1,国調!$D$5:$AF$33,17,FALSE)</f>
        <v>20421</v>
      </c>
      <c r="E5" s="73">
        <f ca="1">VLOOKUP($D$1,国調!$D$5:$AF$33,24,FALSE)</f>
        <v>3793</v>
      </c>
      <c r="F5" s="43">
        <f t="shared" ref="F5:F16" ca="1" si="1">C5/SUM($C5:$E5)*100</f>
        <v>21.319252640129978</v>
      </c>
      <c r="G5" s="43">
        <f t="shared" ca="1" si="0"/>
        <v>66.355808285946381</v>
      </c>
      <c r="H5" s="43">
        <f t="shared" ca="1" si="0"/>
        <v>12.324939073923639</v>
      </c>
      <c r="I5" s="39"/>
    </row>
    <row r="6" spans="1:9" x14ac:dyDescent="0.15">
      <c r="A6" s="61">
        <v>1990</v>
      </c>
      <c r="B6" s="73">
        <f ca="1">VLOOKUP($D$1,国調!$D$5:$AF$33,4,FALSE)</f>
        <v>32263</v>
      </c>
      <c r="C6" s="73">
        <f ca="1">VLOOKUP($D$1,国調!$D$5:$AF$33,11,FALSE)</f>
        <v>5806</v>
      </c>
      <c r="D6" s="73">
        <f ca="1">VLOOKUP($D$1,国調!$D$5:$AF$33,18,FALSE)</f>
        <v>22047</v>
      </c>
      <c r="E6" s="73">
        <f ca="1">VLOOKUP($D$1,国調!$D$5:$AF$33,25,FALSE)</f>
        <v>4407</v>
      </c>
      <c r="F6" s="43">
        <f t="shared" ca="1" si="1"/>
        <v>17.997520148791072</v>
      </c>
      <c r="G6" s="43">
        <f t="shared" ca="1" si="0"/>
        <v>68.341599504029759</v>
      </c>
      <c r="H6" s="43">
        <f t="shared" ca="1" si="0"/>
        <v>13.66088034717917</v>
      </c>
      <c r="I6" s="39"/>
    </row>
    <row r="7" spans="1:9" x14ac:dyDescent="0.15">
      <c r="A7" s="61">
        <v>1995</v>
      </c>
      <c r="B7" s="73">
        <f ca="1">VLOOKUP($D$1,国調!$D$5:$AF$33,5,FALSE)</f>
        <v>35117</v>
      </c>
      <c r="C7" s="73">
        <f ca="1">VLOOKUP($D$1,国調!$D$5:$AF$33,12,FALSE)</f>
        <v>5966</v>
      </c>
      <c r="D7" s="73">
        <f ca="1">VLOOKUP($D$1,国調!$D$5:$AF$33,19,FALSE)</f>
        <v>23577</v>
      </c>
      <c r="E7" s="73">
        <f ca="1">VLOOKUP($D$1,国調!$D$5:$AF$33,26,FALSE)</f>
        <v>5574</v>
      </c>
      <c r="F7" s="43">
        <f t="shared" ca="1" si="1"/>
        <v>16.988922743970157</v>
      </c>
      <c r="G7" s="43">
        <f t="shared" ca="1" si="0"/>
        <v>67.13842298601817</v>
      </c>
      <c r="H7" s="43">
        <f t="shared" ca="1" si="0"/>
        <v>15.872654270011674</v>
      </c>
      <c r="I7" s="39"/>
    </row>
    <row r="8" spans="1:9" x14ac:dyDescent="0.15">
      <c r="A8" s="61">
        <v>2000</v>
      </c>
      <c r="B8" s="73">
        <f ca="1">VLOOKUP($D$1,国調!$D$5:$AF$33,6,FALSE)</f>
        <v>37972</v>
      </c>
      <c r="C8" s="73">
        <f ca="1">VLOOKUP($D$1,国調!$D$5:$AF$33,13,FALSE)</f>
        <v>6387</v>
      </c>
      <c r="D8" s="73">
        <f ca="1">VLOOKUP($D$1,国調!$D$5:$AF$33,20,FALSE)</f>
        <v>24861</v>
      </c>
      <c r="E8" s="73">
        <f ca="1">VLOOKUP($D$1,国調!$D$5:$AF$33,27,FALSE)</f>
        <v>6694</v>
      </c>
      <c r="F8" s="43">
        <f t="shared" ca="1" si="1"/>
        <v>16.833588108165092</v>
      </c>
      <c r="G8" s="43">
        <f t="shared" ca="1" si="0"/>
        <v>65.523694059353758</v>
      </c>
      <c r="H8" s="43">
        <f t="shared" ca="1" si="0"/>
        <v>17.642717832481157</v>
      </c>
      <c r="I8" s="39"/>
    </row>
    <row r="9" spans="1:9" x14ac:dyDescent="0.15">
      <c r="A9" s="61">
        <v>2005</v>
      </c>
      <c r="B9" s="73">
        <f ca="1">VLOOKUP($D$1,国調!$D$5:$AF$33,7,FALSE)</f>
        <v>38986</v>
      </c>
      <c r="C9" s="73">
        <f ca="1">VLOOKUP($D$1,国調!$D$5:$AF$33,14,FALSE)</f>
        <v>6245</v>
      </c>
      <c r="D9" s="73">
        <f ca="1">VLOOKUP($D$1,国調!$D$5:$AF$33,21,FALSE)</f>
        <v>24789</v>
      </c>
      <c r="E9" s="73">
        <f ca="1">VLOOKUP($D$1,国調!$D$5:$AF$33,28,FALSE)</f>
        <v>7869</v>
      </c>
      <c r="F9" s="43">
        <f t="shared" ca="1" si="1"/>
        <v>16.052746574814279</v>
      </c>
      <c r="G9" s="43">
        <f t="shared" ca="1" si="0"/>
        <v>63.720021592165132</v>
      </c>
      <c r="H9" s="43">
        <f t="shared" ca="1" si="0"/>
        <v>20.227231833020589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39978</v>
      </c>
      <c r="C10" s="74">
        <f ca="1">VLOOKUP($D$1,国調!$D$5:$AF$33,15,FALSE)</f>
        <v>6123</v>
      </c>
      <c r="D10" s="74">
        <f ca="1">VLOOKUP($D$1,国調!$D$5:$AF$33,22,FALSE)</f>
        <v>24553</v>
      </c>
      <c r="E10" s="74">
        <f ca="1">VLOOKUP($D$1,国調!$D$5:$AF$33,29,FALSE)</f>
        <v>9051</v>
      </c>
      <c r="F10" s="44">
        <f t="shared" ca="1" si="1"/>
        <v>15.412691620308605</v>
      </c>
      <c r="G10" s="44">
        <f t="shared" ca="1" si="0"/>
        <v>61.804314446094601</v>
      </c>
      <c r="H10" s="44">
        <f t="shared" ca="1" si="0"/>
        <v>22.782993933596799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40276</v>
      </c>
      <c r="C11" s="75">
        <f ca="1">VLOOKUP($D$1,将来!$D$5:$AF$33,10,FALSE)</f>
        <v>5665</v>
      </c>
      <c r="D11" s="75">
        <f ca="1">VLOOKUP($D$1,将来!$D$5:$AF$33,17,FALSE)</f>
        <v>24188</v>
      </c>
      <c r="E11" s="75">
        <f ca="1">VLOOKUP($D$1,将来!$D$5:$AF$33,24,FALSE)</f>
        <v>10423</v>
      </c>
      <c r="F11" s="45">
        <f t="shared" ca="1" si="1"/>
        <v>14.065448405998609</v>
      </c>
      <c r="G11" s="45">
        <f t="shared" ca="1" si="0"/>
        <v>60.055616247889567</v>
      </c>
      <c r="H11" s="45">
        <f t="shared" ca="1" si="0"/>
        <v>25.878935346111831</v>
      </c>
      <c r="I11" s="39"/>
    </row>
    <row r="12" spans="1:9" x14ac:dyDescent="0.15">
      <c r="A12" s="61">
        <v>2020</v>
      </c>
      <c r="B12" s="75">
        <f t="shared" ca="1" si="2"/>
        <v>40042</v>
      </c>
      <c r="C12" s="75">
        <f ca="1">VLOOKUP($D$1,将来!$D$5:$AF$33,11,FALSE)</f>
        <v>5218</v>
      </c>
      <c r="D12" s="75">
        <f ca="1">VLOOKUP($D$1,将来!$D$5:$AF$33,18,FALSE)</f>
        <v>23955</v>
      </c>
      <c r="E12" s="75">
        <f ca="1">VLOOKUP($D$1,将来!$D$5:$AF$33,25,FALSE)</f>
        <v>10869</v>
      </c>
      <c r="F12" s="43">
        <f t="shared" ca="1" si="1"/>
        <v>13.031317117027122</v>
      </c>
      <c r="G12" s="43">
        <f t="shared" ca="1" si="0"/>
        <v>59.824684081714196</v>
      </c>
      <c r="H12" s="43">
        <f t="shared" ca="1" si="0"/>
        <v>27.143998801258679</v>
      </c>
      <c r="I12" s="39"/>
    </row>
    <row r="13" spans="1:9" x14ac:dyDescent="0.15">
      <c r="A13" s="61">
        <v>2025</v>
      </c>
      <c r="B13" s="75">
        <f t="shared" ca="1" si="2"/>
        <v>39536</v>
      </c>
      <c r="C13" s="75">
        <f ca="1">VLOOKUP($D$1,将来!$D$5:$AF$33,12,FALSE)</f>
        <v>4826</v>
      </c>
      <c r="D13" s="75">
        <f ca="1">VLOOKUP($D$1,将来!$D$5:$AF$33,19,FALSE)</f>
        <v>23704</v>
      </c>
      <c r="E13" s="75">
        <f ca="1">VLOOKUP($D$1,将来!$D$5:$AF$33,26,FALSE)</f>
        <v>11006</v>
      </c>
      <c r="F13" s="43">
        <f t="shared" ca="1" si="1"/>
        <v>12.206596519627681</v>
      </c>
      <c r="G13" s="43">
        <f t="shared" ca="1" si="0"/>
        <v>59.955483609874548</v>
      </c>
      <c r="H13" s="43">
        <f t="shared" ca="1" si="0"/>
        <v>27.837919870497775</v>
      </c>
      <c r="I13" s="39"/>
    </row>
    <row r="14" spans="1:9" x14ac:dyDescent="0.15">
      <c r="A14" s="61">
        <v>2030</v>
      </c>
      <c r="B14" s="75">
        <f t="shared" ca="1" si="2"/>
        <v>38851</v>
      </c>
      <c r="C14" s="75">
        <f ca="1">VLOOKUP($D$1,将来!$D$5:$AF$33,13,FALSE)</f>
        <v>4492</v>
      </c>
      <c r="D14" s="75">
        <f ca="1">VLOOKUP($D$1,将来!$D$5:$AF$33,20,FALSE)</f>
        <v>23059</v>
      </c>
      <c r="E14" s="75">
        <f ca="1">VLOOKUP($D$1,将来!$D$5:$AF$33,27,FALSE)</f>
        <v>11300</v>
      </c>
      <c r="F14" s="43">
        <f t="shared" ca="1" si="1"/>
        <v>11.56212195310288</v>
      </c>
      <c r="G14" s="43">
        <f t="shared" ca="1" si="0"/>
        <v>59.35239762168284</v>
      </c>
      <c r="H14" s="43">
        <f t="shared" ca="1" si="0"/>
        <v>29.085480425214282</v>
      </c>
      <c r="I14" s="39"/>
    </row>
    <row r="15" spans="1:9" x14ac:dyDescent="0.15">
      <c r="A15" s="61">
        <v>2035</v>
      </c>
      <c r="B15" s="75">
        <f t="shared" ca="1" si="2"/>
        <v>38070</v>
      </c>
      <c r="C15" s="75">
        <f ca="1">VLOOKUP($D$1,将来!$D$5:$AF$33,14,FALSE)</f>
        <v>4347</v>
      </c>
      <c r="D15" s="75">
        <f ca="1">VLOOKUP($D$1,将来!$D$5:$AF$33,21,FALSE)</f>
        <v>21885</v>
      </c>
      <c r="E15" s="75">
        <f ca="1">VLOOKUP($D$1,将来!$D$5:$AF$33,28,FALSE)</f>
        <v>11838</v>
      </c>
      <c r="F15" s="43">
        <f t="shared" ca="1" si="1"/>
        <v>11.418439716312056</v>
      </c>
      <c r="G15" s="43">
        <f t="shared" ca="1" si="0"/>
        <v>57.486209613869185</v>
      </c>
      <c r="H15" s="43">
        <f t="shared" ca="1" si="0"/>
        <v>31.095350669818757</v>
      </c>
      <c r="I15" s="39"/>
    </row>
    <row r="16" spans="1:9" x14ac:dyDescent="0.15">
      <c r="A16" s="61">
        <v>2040</v>
      </c>
      <c r="B16" s="75">
        <f t="shared" ca="1" si="2"/>
        <v>37187</v>
      </c>
      <c r="C16" s="75">
        <f ca="1">VLOOKUP($D$1,将来!$D$5:$AF$33,15,FALSE)</f>
        <v>4279</v>
      </c>
      <c r="D16" s="75">
        <f ca="1">VLOOKUP($D$1,将来!$D$5:$AF$33,22,FALSE)</f>
        <v>20272</v>
      </c>
      <c r="E16" s="75">
        <f ca="1">VLOOKUP($D$1,将来!$D$5:$AF$33,29,FALSE)</f>
        <v>12636</v>
      </c>
      <c r="F16" s="43">
        <f t="shared" ca="1" si="1"/>
        <v>11.506709333907009</v>
      </c>
      <c r="G16" s="43">
        <f t="shared" ca="1" si="0"/>
        <v>54.513674133433732</v>
      </c>
      <c r="H16" s="43">
        <f t="shared" ca="1" si="0"/>
        <v>33.979616532659264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7"/>
  <sheetViews>
    <sheetView showGridLines="0" workbookViewId="0">
      <pane ySplit="2" topLeftCell="A3" activePane="bottomLeft" state="frozen"/>
      <selection activeCell="J8" sqref="J8"/>
      <selection pane="bottomLeft" activeCell="H49" sqref="H49"/>
    </sheetView>
  </sheetViews>
  <sheetFormatPr defaultRowHeight="12" x14ac:dyDescent="0.15"/>
  <cols>
    <col min="1" max="1" width="3.42578125" style="8" bestFit="1" customWidth="1"/>
    <col min="2" max="2" width="13.140625" style="14" bestFit="1" customWidth="1"/>
    <col min="3" max="3" width="9.140625" style="8" bestFit="1"/>
    <col min="4" max="4" width="12.28515625" style="8" bestFit="1" customWidth="1"/>
    <col min="5" max="5" width="5.42578125" style="7" bestFit="1" customWidth="1"/>
  </cols>
  <sheetData>
    <row r="2" spans="1:5" x14ac:dyDescent="0.15">
      <c r="A2" s="9"/>
      <c r="B2" s="10" t="s">
        <v>81</v>
      </c>
      <c r="C2" s="9" t="s">
        <v>80</v>
      </c>
      <c r="D2" s="10" t="s">
        <v>79</v>
      </c>
      <c r="E2" s="9" t="s">
        <v>78</v>
      </c>
    </row>
    <row r="3" spans="1:5" x14ac:dyDescent="0.15">
      <c r="A3" s="16">
        <v>1</v>
      </c>
      <c r="B3" s="13" t="s">
        <v>3</v>
      </c>
      <c r="C3" s="15" t="s">
        <v>82</v>
      </c>
      <c r="D3" s="13" t="s">
        <v>160</v>
      </c>
      <c r="E3" s="12">
        <v>0</v>
      </c>
    </row>
    <row r="4" spans="1:5" x14ac:dyDescent="0.15">
      <c r="A4" s="16">
        <v>2</v>
      </c>
      <c r="B4" s="13" t="s">
        <v>4</v>
      </c>
      <c r="C4" s="15" t="s">
        <v>84</v>
      </c>
      <c r="D4" s="13" t="s">
        <v>83</v>
      </c>
      <c r="E4" s="12">
        <v>0</v>
      </c>
    </row>
    <row r="5" spans="1:5" x14ac:dyDescent="0.15">
      <c r="A5" s="16">
        <v>3</v>
      </c>
      <c r="B5" s="13" t="s">
        <v>5</v>
      </c>
      <c r="C5" s="15" t="s">
        <v>5</v>
      </c>
      <c r="D5" s="13" t="s">
        <v>162</v>
      </c>
      <c r="E5" s="12" t="s">
        <v>85</v>
      </c>
    </row>
    <row r="6" spans="1:5" x14ac:dyDescent="0.15">
      <c r="A6" s="16">
        <v>4</v>
      </c>
      <c r="B6" s="13" t="s">
        <v>6</v>
      </c>
      <c r="C6" s="15" t="s">
        <v>6</v>
      </c>
      <c r="D6" s="13" t="s">
        <v>160</v>
      </c>
      <c r="E6" s="12">
        <v>0</v>
      </c>
    </row>
    <row r="7" spans="1:5" x14ac:dyDescent="0.15">
      <c r="A7" s="16">
        <v>5</v>
      </c>
      <c r="B7" s="13" t="s">
        <v>7</v>
      </c>
      <c r="C7" s="15" t="s">
        <v>7</v>
      </c>
      <c r="D7" s="13" t="s">
        <v>83</v>
      </c>
      <c r="E7" s="12">
        <v>0</v>
      </c>
    </row>
    <row r="8" spans="1:5" x14ac:dyDescent="0.15">
      <c r="A8" s="16">
        <v>7</v>
      </c>
      <c r="B8" s="13" t="s">
        <v>9</v>
      </c>
      <c r="C8" s="15" t="s">
        <v>9</v>
      </c>
      <c r="D8" s="13" t="s">
        <v>83</v>
      </c>
      <c r="E8" s="12">
        <v>0</v>
      </c>
    </row>
    <row r="9" spans="1:5" x14ac:dyDescent="0.15">
      <c r="A9" s="16">
        <v>8</v>
      </c>
      <c r="B9" s="13" t="s">
        <v>10</v>
      </c>
      <c r="C9" s="15" t="s">
        <v>10</v>
      </c>
      <c r="D9" s="13" t="s">
        <v>86</v>
      </c>
      <c r="E9" s="12">
        <v>0</v>
      </c>
    </row>
    <row r="10" spans="1:5" x14ac:dyDescent="0.15">
      <c r="A10" s="16">
        <v>9</v>
      </c>
      <c r="B10" s="13" t="s">
        <v>11</v>
      </c>
      <c r="C10" s="15" t="s">
        <v>11</v>
      </c>
      <c r="D10" s="13" t="s">
        <v>88</v>
      </c>
      <c r="E10" s="12" t="s">
        <v>85</v>
      </c>
    </row>
    <row r="11" spans="1:5" x14ac:dyDescent="0.15">
      <c r="A11" s="16">
        <v>10</v>
      </c>
      <c r="B11" s="13" t="s">
        <v>12</v>
      </c>
      <c r="C11" s="15" t="s">
        <v>89</v>
      </c>
      <c r="D11" s="13" t="s">
        <v>83</v>
      </c>
      <c r="E11" s="12">
        <v>0</v>
      </c>
    </row>
    <row r="12" spans="1:5" x14ac:dyDescent="0.15">
      <c r="A12" s="16">
        <v>11</v>
      </c>
      <c r="B12" s="13" t="s">
        <v>13</v>
      </c>
      <c r="C12" s="15" t="s">
        <v>13</v>
      </c>
      <c r="D12" s="13" t="s">
        <v>162</v>
      </c>
      <c r="E12" s="12" t="s">
        <v>85</v>
      </c>
    </row>
    <row r="13" spans="1:5" x14ac:dyDescent="0.15">
      <c r="A13" s="16">
        <v>12</v>
      </c>
      <c r="B13" s="13" t="s">
        <v>14</v>
      </c>
      <c r="C13" s="15" t="s">
        <v>14</v>
      </c>
      <c r="D13" s="13" t="s">
        <v>88</v>
      </c>
      <c r="E13" s="12" t="s">
        <v>85</v>
      </c>
    </row>
    <row r="14" spans="1:5" x14ac:dyDescent="0.15">
      <c r="A14" s="16">
        <v>13</v>
      </c>
      <c r="B14" s="13" t="s">
        <v>15</v>
      </c>
      <c r="C14" s="15" t="s">
        <v>82</v>
      </c>
      <c r="D14" s="13" t="s">
        <v>160</v>
      </c>
      <c r="E14" s="12">
        <v>0</v>
      </c>
    </row>
    <row r="15" spans="1:5" x14ac:dyDescent="0.15">
      <c r="A15" s="16">
        <v>17</v>
      </c>
      <c r="B15" s="13" t="s">
        <v>91</v>
      </c>
      <c r="C15" s="15" t="s">
        <v>91</v>
      </c>
      <c r="D15" s="13" t="s">
        <v>83</v>
      </c>
      <c r="E15" s="12">
        <v>0</v>
      </c>
    </row>
    <row r="16" spans="1:5" x14ac:dyDescent="0.15">
      <c r="A16" s="16"/>
      <c r="B16" s="13" t="s">
        <v>99</v>
      </c>
      <c r="C16" s="15" t="s">
        <v>99</v>
      </c>
      <c r="D16" s="13" t="s">
        <v>162</v>
      </c>
      <c r="E16" s="12" t="s">
        <v>85</v>
      </c>
    </row>
    <row r="17" spans="1:5" x14ac:dyDescent="0.15">
      <c r="A17" s="16"/>
      <c r="B17" s="13" t="s">
        <v>87</v>
      </c>
      <c r="C17" s="15" t="s">
        <v>87</v>
      </c>
      <c r="D17" s="13" t="s">
        <v>86</v>
      </c>
      <c r="E17" s="12">
        <v>0</v>
      </c>
    </row>
    <row r="18" spans="1:5" x14ac:dyDescent="0.15">
      <c r="A18" s="16">
        <v>16</v>
      </c>
      <c r="B18" s="13" t="s">
        <v>70</v>
      </c>
      <c r="C18" s="15" t="s">
        <v>70</v>
      </c>
      <c r="D18" s="13" t="s">
        <v>83</v>
      </c>
      <c r="E18" s="12">
        <v>0</v>
      </c>
    </row>
    <row r="19" spans="1:5" x14ac:dyDescent="0.15">
      <c r="A19" s="16">
        <v>20</v>
      </c>
      <c r="B19" s="13" t="s">
        <v>21</v>
      </c>
      <c r="C19" s="15" t="s">
        <v>21</v>
      </c>
      <c r="D19" s="13" t="s">
        <v>83</v>
      </c>
      <c r="E19" s="12">
        <v>0</v>
      </c>
    </row>
    <row r="20" spans="1:5" x14ac:dyDescent="0.15">
      <c r="A20" s="16">
        <v>22</v>
      </c>
      <c r="B20" s="13" t="s">
        <v>23</v>
      </c>
      <c r="C20" s="15" t="s">
        <v>23</v>
      </c>
      <c r="D20" s="13" t="s">
        <v>83</v>
      </c>
      <c r="E20" s="12">
        <v>0</v>
      </c>
    </row>
    <row r="21" spans="1:5" x14ac:dyDescent="0.15">
      <c r="A21" s="16">
        <v>24</v>
      </c>
      <c r="B21" s="13" t="s">
        <v>25</v>
      </c>
      <c r="C21" s="15" t="s">
        <v>25</v>
      </c>
      <c r="D21" s="13" t="s">
        <v>83</v>
      </c>
      <c r="E21" s="12">
        <v>0</v>
      </c>
    </row>
    <row r="22" spans="1:5" x14ac:dyDescent="0.15">
      <c r="A22" s="16">
        <v>25</v>
      </c>
      <c r="B22" s="13" t="s">
        <v>26</v>
      </c>
      <c r="C22" s="15" t="s">
        <v>26</v>
      </c>
      <c r="D22" s="13" t="s">
        <v>83</v>
      </c>
      <c r="E22" s="12">
        <v>0</v>
      </c>
    </row>
    <row r="23" spans="1:5" x14ac:dyDescent="0.15">
      <c r="A23" s="16">
        <v>27</v>
      </c>
      <c r="B23" s="13" t="s">
        <v>28</v>
      </c>
      <c r="C23" s="15" t="s">
        <v>82</v>
      </c>
      <c r="D23" s="13" t="s">
        <v>160</v>
      </c>
      <c r="E23" s="12">
        <v>0</v>
      </c>
    </row>
    <row r="24" spans="1:5" x14ac:dyDescent="0.15">
      <c r="A24" s="16">
        <v>28</v>
      </c>
      <c r="B24" s="13" t="s">
        <v>29</v>
      </c>
      <c r="C24" s="15" t="s">
        <v>82</v>
      </c>
      <c r="D24" s="13" t="s">
        <v>160</v>
      </c>
      <c r="E24" s="12">
        <v>0</v>
      </c>
    </row>
    <row r="25" spans="1:5" x14ac:dyDescent="0.15">
      <c r="A25" s="16">
        <v>29</v>
      </c>
      <c r="B25" s="13" t="s">
        <v>30</v>
      </c>
      <c r="C25" s="15" t="s">
        <v>82</v>
      </c>
      <c r="D25" s="13" t="s">
        <v>160</v>
      </c>
      <c r="E25" s="12">
        <v>0</v>
      </c>
    </row>
    <row r="26" spans="1:5" x14ac:dyDescent="0.15">
      <c r="A26" s="16">
        <v>30</v>
      </c>
      <c r="B26" s="13" t="s">
        <v>31</v>
      </c>
      <c r="C26" s="15" t="s">
        <v>82</v>
      </c>
      <c r="D26" s="13" t="s">
        <v>160</v>
      </c>
      <c r="E26" s="12">
        <v>0</v>
      </c>
    </row>
    <row r="27" spans="1:5" x14ac:dyDescent="0.15">
      <c r="A27" s="16">
        <v>31</v>
      </c>
      <c r="B27" s="13" t="s">
        <v>32</v>
      </c>
      <c r="C27" s="15" t="s">
        <v>82</v>
      </c>
      <c r="D27" s="13" t="s">
        <v>160</v>
      </c>
      <c r="E27" s="12">
        <v>0</v>
      </c>
    </row>
    <row r="28" spans="1:5" x14ac:dyDescent="0.15">
      <c r="A28" s="16">
        <v>32</v>
      </c>
      <c r="B28" s="13" t="s">
        <v>33</v>
      </c>
      <c r="C28" s="15" t="s">
        <v>82</v>
      </c>
      <c r="D28" s="13" t="s">
        <v>160</v>
      </c>
      <c r="E28" s="12">
        <v>0</v>
      </c>
    </row>
    <row r="29" spans="1:5" x14ac:dyDescent="0.15">
      <c r="A29" s="16">
        <v>33</v>
      </c>
      <c r="B29" s="13" t="s">
        <v>34</v>
      </c>
      <c r="C29" s="15" t="s">
        <v>82</v>
      </c>
      <c r="D29" s="13" t="s">
        <v>160</v>
      </c>
      <c r="E29" s="12">
        <v>0</v>
      </c>
    </row>
    <row r="30" spans="1:5" x14ac:dyDescent="0.15">
      <c r="A30" s="16">
        <v>35</v>
      </c>
      <c r="B30" s="13" t="s">
        <v>36</v>
      </c>
      <c r="C30" s="15" t="s">
        <v>82</v>
      </c>
      <c r="D30" s="13" t="s">
        <v>160</v>
      </c>
      <c r="E30" s="12">
        <v>0</v>
      </c>
    </row>
    <row r="31" spans="1:5" x14ac:dyDescent="0.15">
      <c r="A31" s="16">
        <v>39</v>
      </c>
      <c r="B31" s="13" t="s">
        <v>39</v>
      </c>
      <c r="C31" s="15" t="s">
        <v>93</v>
      </c>
      <c r="D31" s="13" t="s">
        <v>160</v>
      </c>
      <c r="E31" s="12">
        <v>0</v>
      </c>
    </row>
    <row r="32" spans="1:5" x14ac:dyDescent="0.15">
      <c r="A32" s="16">
        <v>40</v>
      </c>
      <c r="B32" s="13" t="s">
        <v>40</v>
      </c>
      <c r="C32" s="15" t="s">
        <v>94</v>
      </c>
      <c r="D32" s="13" t="s">
        <v>160</v>
      </c>
      <c r="E32" s="12">
        <v>0</v>
      </c>
    </row>
    <row r="33" spans="1:5" x14ac:dyDescent="0.15">
      <c r="A33" s="16">
        <v>41</v>
      </c>
      <c r="B33" s="13" t="s">
        <v>41</v>
      </c>
      <c r="C33" s="15" t="s">
        <v>95</v>
      </c>
      <c r="D33" s="13" t="s">
        <v>160</v>
      </c>
      <c r="E33" s="12" t="s">
        <v>85</v>
      </c>
    </row>
    <row r="34" spans="1:5" x14ac:dyDescent="0.15">
      <c r="A34" s="16">
        <v>42</v>
      </c>
      <c r="B34" s="13" t="s">
        <v>42</v>
      </c>
      <c r="C34" s="15" t="s">
        <v>93</v>
      </c>
      <c r="D34" s="13" t="s">
        <v>160</v>
      </c>
      <c r="E34" s="12">
        <v>0</v>
      </c>
    </row>
    <row r="35" spans="1:5" x14ac:dyDescent="0.15">
      <c r="A35" s="16">
        <v>43</v>
      </c>
      <c r="B35" s="13" t="s">
        <v>43</v>
      </c>
      <c r="C35" s="15" t="s">
        <v>95</v>
      </c>
      <c r="D35" s="13" t="s">
        <v>160</v>
      </c>
      <c r="E35" s="12" t="s">
        <v>85</v>
      </c>
    </row>
    <row r="36" spans="1:5" x14ac:dyDescent="0.15">
      <c r="A36" s="16">
        <v>44</v>
      </c>
      <c r="B36" s="13" t="s">
        <v>44</v>
      </c>
      <c r="C36" s="15" t="s">
        <v>44</v>
      </c>
      <c r="D36" s="13" t="s">
        <v>162</v>
      </c>
      <c r="E36" s="12" t="s">
        <v>85</v>
      </c>
    </row>
    <row r="37" spans="1:5" x14ac:dyDescent="0.15">
      <c r="A37" s="16">
        <v>45</v>
      </c>
      <c r="B37" s="13" t="s">
        <v>45</v>
      </c>
      <c r="C37" s="15" t="s">
        <v>96</v>
      </c>
      <c r="D37" s="13" t="s">
        <v>162</v>
      </c>
      <c r="E37" s="12" t="s">
        <v>85</v>
      </c>
    </row>
    <row r="38" spans="1:5" x14ac:dyDescent="0.15">
      <c r="A38" s="16">
        <v>46</v>
      </c>
      <c r="B38" s="13" t="s">
        <v>46</v>
      </c>
      <c r="C38" s="15" t="s">
        <v>96</v>
      </c>
      <c r="D38" s="13" t="s">
        <v>162</v>
      </c>
      <c r="E38" s="12" t="s">
        <v>85</v>
      </c>
    </row>
    <row r="39" spans="1:5" x14ac:dyDescent="0.15">
      <c r="A39" s="16">
        <v>51</v>
      </c>
      <c r="B39" s="13" t="s">
        <v>51</v>
      </c>
      <c r="C39" s="15" t="s">
        <v>96</v>
      </c>
      <c r="D39" s="13" t="s">
        <v>162</v>
      </c>
      <c r="E39" s="12" t="s">
        <v>85</v>
      </c>
    </row>
    <row r="40" spans="1:5" x14ac:dyDescent="0.15">
      <c r="A40" s="16">
        <v>53</v>
      </c>
      <c r="B40" s="13" t="s">
        <v>53</v>
      </c>
      <c r="C40" s="15" t="s">
        <v>53</v>
      </c>
      <c r="D40" s="13" t="s">
        <v>162</v>
      </c>
      <c r="E40" s="12" t="s">
        <v>85</v>
      </c>
    </row>
    <row r="41" spans="1:5" x14ac:dyDescent="0.15">
      <c r="A41" s="16"/>
      <c r="B41" s="13" t="s">
        <v>98</v>
      </c>
      <c r="C41" s="15" t="s">
        <v>98</v>
      </c>
      <c r="D41" s="13" t="s">
        <v>162</v>
      </c>
      <c r="E41" s="12" t="s">
        <v>85</v>
      </c>
    </row>
    <row r="42" spans="1:5" x14ac:dyDescent="0.15">
      <c r="A42" s="16"/>
      <c r="B42" s="15" t="s">
        <v>97</v>
      </c>
      <c r="C42" s="15" t="s">
        <v>97</v>
      </c>
      <c r="D42" s="13" t="s">
        <v>162</v>
      </c>
      <c r="E42" s="12" t="s">
        <v>85</v>
      </c>
    </row>
    <row r="43" spans="1:5" x14ac:dyDescent="0.15">
      <c r="A43" s="16">
        <v>64</v>
      </c>
      <c r="B43" s="13" t="s">
        <v>64</v>
      </c>
      <c r="C43" s="15" t="s">
        <v>100</v>
      </c>
      <c r="D43" s="13" t="s">
        <v>88</v>
      </c>
      <c r="E43" s="12" t="s">
        <v>85</v>
      </c>
    </row>
    <row r="44" spans="1:5" x14ac:dyDescent="0.15">
      <c r="A44" s="16">
        <v>65</v>
      </c>
      <c r="B44" s="13" t="s">
        <v>65</v>
      </c>
      <c r="C44" s="15" t="s">
        <v>100</v>
      </c>
      <c r="D44" s="13" t="s">
        <v>88</v>
      </c>
      <c r="E44" s="12" t="s">
        <v>85</v>
      </c>
    </row>
    <row r="45" spans="1:5" x14ac:dyDescent="0.15">
      <c r="A45" s="16">
        <v>66</v>
      </c>
      <c r="B45" s="13" t="s">
        <v>66</v>
      </c>
      <c r="C45" s="15" t="s">
        <v>66</v>
      </c>
      <c r="D45" s="13" t="s">
        <v>88</v>
      </c>
      <c r="E45" s="12" t="s">
        <v>85</v>
      </c>
    </row>
    <row r="46" spans="1:5" x14ac:dyDescent="0.15">
      <c r="A46" s="16">
        <v>67</v>
      </c>
      <c r="B46" s="13" t="s">
        <v>67</v>
      </c>
      <c r="C46" s="15" t="s">
        <v>67</v>
      </c>
      <c r="D46" s="13" t="s">
        <v>88</v>
      </c>
      <c r="E46" s="12" t="s">
        <v>85</v>
      </c>
    </row>
    <row r="47" spans="1:5" x14ac:dyDescent="0.15">
      <c r="A47" s="16">
        <v>68</v>
      </c>
      <c r="B47" s="13" t="s">
        <v>68</v>
      </c>
      <c r="C47" s="15" t="s">
        <v>101</v>
      </c>
      <c r="D47" s="13" t="s">
        <v>88</v>
      </c>
      <c r="E47" s="12" t="s">
        <v>85</v>
      </c>
    </row>
    <row r="48" spans="1:5" x14ac:dyDescent="0.15">
      <c r="A48" s="16">
        <v>69</v>
      </c>
      <c r="B48" s="13" t="s">
        <v>69</v>
      </c>
      <c r="C48" s="15" t="s">
        <v>67</v>
      </c>
      <c r="D48" s="13" t="s">
        <v>88</v>
      </c>
      <c r="E48" s="12" t="s">
        <v>85</v>
      </c>
    </row>
    <row r="50" spans="3:5" x14ac:dyDescent="0.15">
      <c r="C50"/>
      <c r="D50"/>
      <c r="E50"/>
    </row>
    <row r="51" spans="3:5" x14ac:dyDescent="0.15">
      <c r="C51"/>
      <c r="D51"/>
      <c r="E51"/>
    </row>
    <row r="52" spans="3:5" x14ac:dyDescent="0.15">
      <c r="C52"/>
      <c r="D52"/>
      <c r="E52"/>
    </row>
    <row r="53" spans="3:5" x14ac:dyDescent="0.15">
      <c r="C53"/>
      <c r="D53"/>
      <c r="E53"/>
    </row>
    <row r="54" spans="3:5" x14ac:dyDescent="0.15">
      <c r="C54"/>
      <c r="D54"/>
      <c r="E54"/>
    </row>
    <row r="55" spans="3:5" x14ac:dyDescent="0.15">
      <c r="C55"/>
      <c r="D55"/>
      <c r="E55"/>
    </row>
    <row r="56" spans="3:5" x14ac:dyDescent="0.15">
      <c r="C56"/>
      <c r="D56"/>
      <c r="E56"/>
    </row>
    <row r="57" spans="3:5" x14ac:dyDescent="0.15">
      <c r="C57"/>
      <c r="D57"/>
      <c r="E57"/>
    </row>
    <row r="58" spans="3:5" x14ac:dyDescent="0.15">
      <c r="C58"/>
      <c r="D58"/>
      <c r="E58"/>
    </row>
    <row r="59" spans="3:5" x14ac:dyDescent="0.15">
      <c r="C59"/>
      <c r="D59"/>
      <c r="E59"/>
    </row>
    <row r="60" spans="3:5" x14ac:dyDescent="0.15">
      <c r="C60"/>
      <c r="D60"/>
      <c r="E60"/>
    </row>
    <row r="61" spans="3:5" x14ac:dyDescent="0.15">
      <c r="C61"/>
      <c r="D61"/>
      <c r="E61"/>
    </row>
    <row r="62" spans="3:5" x14ac:dyDescent="0.15">
      <c r="C62"/>
      <c r="D62"/>
      <c r="E62"/>
    </row>
    <row r="63" spans="3:5" x14ac:dyDescent="0.15">
      <c r="C63"/>
      <c r="D63"/>
      <c r="E63"/>
    </row>
    <row r="64" spans="3:5" x14ac:dyDescent="0.15">
      <c r="C64"/>
      <c r="D64"/>
      <c r="E64"/>
    </row>
    <row r="65" spans="3:5" x14ac:dyDescent="0.15">
      <c r="C65"/>
      <c r="D65"/>
      <c r="E65"/>
    </row>
    <row r="66" spans="3:5" x14ac:dyDescent="0.15">
      <c r="C66"/>
      <c r="D66"/>
      <c r="E66"/>
    </row>
    <row r="67" spans="3:5" x14ac:dyDescent="0.15">
      <c r="C67"/>
      <c r="D67"/>
      <c r="E67"/>
    </row>
  </sheetData>
  <phoneticPr fontId="2"/>
  <pageMargins left="0.75" right="0.75" top="1" bottom="1" header="0.51200000000000001" footer="0.5120000000000000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K34" sqref="K34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朝日町</v>
      </c>
      <c r="E1" s="37"/>
      <c r="F1" s="80" t="str">
        <f ca="1">"年齢（３区分）別人口の推移　＜"&amp;D1&amp;"＞"</f>
        <v>年齢（３区分）別人口の推移　＜朝日町＞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6851</v>
      </c>
      <c r="C4" s="73">
        <f ca="1">VLOOKUP($D$1,国調!$D$5:$AF$33,9,FALSE)</f>
        <v>1729</v>
      </c>
      <c r="D4" s="73">
        <f ca="1">VLOOKUP($D$1,国調!$D$5:$AF$33,16,FALSE)</f>
        <v>4510</v>
      </c>
      <c r="E4" s="73">
        <f ca="1">VLOOKUP($D$1,国調!$D$5:$AF$33,23,FALSE)</f>
        <v>612</v>
      </c>
      <c r="F4" s="43">
        <f ca="1">C4/SUM($C4:$E4)*100</f>
        <v>25.237191650853891</v>
      </c>
      <c r="G4" s="43">
        <f t="shared" ref="G4:H16" ca="1" si="0">D4/SUM($C4:$E4)*100</f>
        <v>65.829805867756534</v>
      </c>
      <c r="H4" s="43">
        <f t="shared" ca="1" si="0"/>
        <v>8.9330024813895772</v>
      </c>
      <c r="I4" s="39"/>
    </row>
    <row r="5" spans="1:9" x14ac:dyDescent="0.15">
      <c r="A5" s="61">
        <v>1985</v>
      </c>
      <c r="B5" s="73">
        <f ca="1">VLOOKUP($D$1,国調!$D$5:$AF$33,3,FALSE)</f>
        <v>7003</v>
      </c>
      <c r="C5" s="73">
        <f ca="1">VLOOKUP($D$1,国調!$D$5:$AF$33,10,FALSE)</f>
        <v>1522</v>
      </c>
      <c r="D5" s="73">
        <f ca="1">VLOOKUP($D$1,国調!$D$5:$AF$33,17,FALSE)</f>
        <v>4783</v>
      </c>
      <c r="E5" s="73">
        <f ca="1">VLOOKUP($D$1,国調!$D$5:$AF$33,24,FALSE)</f>
        <v>698</v>
      </c>
      <c r="F5" s="43">
        <f t="shared" ref="F5:F16" ca="1" si="1">C5/SUM($C5:$E5)*100</f>
        <v>21.733542767385405</v>
      </c>
      <c r="G5" s="43">
        <f t="shared" ca="1" si="0"/>
        <v>68.299300299871476</v>
      </c>
      <c r="H5" s="43">
        <f t="shared" ca="1" si="0"/>
        <v>9.9671569327431104</v>
      </c>
      <c r="I5" s="39"/>
    </row>
    <row r="6" spans="1:9" x14ac:dyDescent="0.15">
      <c r="A6" s="61">
        <v>1990</v>
      </c>
      <c r="B6" s="73">
        <f ca="1">VLOOKUP($D$1,国調!$D$5:$AF$33,4,FALSE)</f>
        <v>6744</v>
      </c>
      <c r="C6" s="73">
        <f ca="1">VLOOKUP($D$1,国調!$D$5:$AF$33,11,FALSE)</f>
        <v>1175</v>
      </c>
      <c r="D6" s="73">
        <f ca="1">VLOOKUP($D$1,国調!$D$5:$AF$33,18,FALSE)</f>
        <v>4789</v>
      </c>
      <c r="E6" s="73">
        <f ca="1">VLOOKUP($D$1,国調!$D$5:$AF$33,25,FALSE)</f>
        <v>780</v>
      </c>
      <c r="F6" s="43">
        <f t="shared" ca="1" si="1"/>
        <v>17.422894424673785</v>
      </c>
      <c r="G6" s="43">
        <f t="shared" ca="1" si="0"/>
        <v>71.011269276393833</v>
      </c>
      <c r="H6" s="43">
        <f t="shared" ca="1" si="0"/>
        <v>11.565836298932384</v>
      </c>
      <c r="I6" s="39"/>
    </row>
    <row r="7" spans="1:9" x14ac:dyDescent="0.15">
      <c r="A7" s="61">
        <v>1995</v>
      </c>
      <c r="B7" s="73">
        <f ca="1">VLOOKUP($D$1,国調!$D$5:$AF$33,5,FALSE)</f>
        <v>6900</v>
      </c>
      <c r="C7" s="73">
        <f ca="1">VLOOKUP($D$1,国調!$D$5:$AF$33,12,FALSE)</f>
        <v>1060</v>
      </c>
      <c r="D7" s="73">
        <f ca="1">VLOOKUP($D$1,国調!$D$5:$AF$33,19,FALSE)</f>
        <v>4846</v>
      </c>
      <c r="E7" s="73">
        <f ca="1">VLOOKUP($D$1,国調!$D$5:$AF$33,26,FALSE)</f>
        <v>991</v>
      </c>
      <c r="F7" s="43">
        <f t="shared" ca="1" si="1"/>
        <v>15.36900101493403</v>
      </c>
      <c r="G7" s="43">
        <f t="shared" ca="1" si="0"/>
        <v>70.262432941858776</v>
      </c>
      <c r="H7" s="43">
        <f t="shared" ca="1" si="0"/>
        <v>14.368566043207192</v>
      </c>
      <c r="I7" s="39"/>
    </row>
    <row r="8" spans="1:9" x14ac:dyDescent="0.15">
      <c r="A8" s="61">
        <v>2000</v>
      </c>
      <c r="B8" s="73">
        <f ca="1">VLOOKUP($D$1,国調!$D$5:$AF$33,6,FALSE)</f>
        <v>6716</v>
      </c>
      <c r="C8" s="73">
        <f ca="1">VLOOKUP($D$1,国調!$D$5:$AF$33,13,FALSE)</f>
        <v>1003</v>
      </c>
      <c r="D8" s="73">
        <f ca="1">VLOOKUP($D$1,国調!$D$5:$AF$33,20,FALSE)</f>
        <v>4546</v>
      </c>
      <c r="E8" s="73">
        <f ca="1">VLOOKUP($D$1,国調!$D$5:$AF$33,27,FALSE)</f>
        <v>1162</v>
      </c>
      <c r="F8" s="43">
        <f t="shared" ca="1" si="1"/>
        <v>14.94561168231262</v>
      </c>
      <c r="G8" s="43">
        <f t="shared" ca="1" si="0"/>
        <v>67.7395321114588</v>
      </c>
      <c r="H8" s="43">
        <f t="shared" ca="1" si="0"/>
        <v>17.31485620622858</v>
      </c>
      <c r="I8" s="39"/>
    </row>
    <row r="9" spans="1:9" x14ac:dyDescent="0.15">
      <c r="A9" s="61">
        <v>2005</v>
      </c>
      <c r="B9" s="73">
        <f ca="1">VLOOKUP($D$1,国調!$D$5:$AF$33,7,FALSE)</f>
        <v>7114</v>
      </c>
      <c r="C9" s="73">
        <f ca="1">VLOOKUP($D$1,国調!$D$5:$AF$33,14,FALSE)</f>
        <v>1138</v>
      </c>
      <c r="D9" s="73">
        <f ca="1">VLOOKUP($D$1,国調!$D$5:$AF$33,21,FALSE)</f>
        <v>4536</v>
      </c>
      <c r="E9" s="73">
        <f ca="1">VLOOKUP($D$1,国調!$D$5:$AF$33,28,FALSE)</f>
        <v>1431</v>
      </c>
      <c r="F9" s="43">
        <f t="shared" ca="1" si="1"/>
        <v>16.01688951442646</v>
      </c>
      <c r="G9" s="43">
        <f t="shared" ca="1" si="0"/>
        <v>63.842364532019701</v>
      </c>
      <c r="H9" s="43">
        <f t="shared" ca="1" si="0"/>
        <v>20.140745953553836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9626</v>
      </c>
      <c r="C10" s="74">
        <f ca="1">VLOOKUP($D$1,国調!$D$5:$AF$33,15,FALSE)</f>
        <v>2025</v>
      </c>
      <c r="D10" s="74">
        <f ca="1">VLOOKUP($D$1,国調!$D$5:$AF$33,22,FALSE)</f>
        <v>5801</v>
      </c>
      <c r="E10" s="74">
        <f ca="1">VLOOKUP($D$1,国調!$D$5:$AF$33,29,FALSE)</f>
        <v>1757</v>
      </c>
      <c r="F10" s="44">
        <f t="shared" ca="1" si="1"/>
        <v>21.131169779818428</v>
      </c>
      <c r="G10" s="44">
        <f t="shared" ca="1" si="0"/>
        <v>60.534279453198373</v>
      </c>
      <c r="H10" s="44">
        <f t="shared" ca="1" si="0"/>
        <v>18.334550766983199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11216</v>
      </c>
      <c r="C11" s="75">
        <f ca="1">VLOOKUP($D$1,将来!$D$5:$AF$33,10,FALSE)</f>
        <v>2554</v>
      </c>
      <c r="D11" s="75">
        <f ca="1">VLOOKUP($D$1,将来!$D$5:$AF$33,17,FALSE)</f>
        <v>6624</v>
      </c>
      <c r="E11" s="75">
        <f ca="1">VLOOKUP($D$1,将来!$D$5:$AF$33,24,FALSE)</f>
        <v>2038</v>
      </c>
      <c r="F11" s="45">
        <f t="shared" ca="1" si="1"/>
        <v>22.771041369472183</v>
      </c>
      <c r="G11" s="45">
        <f t="shared" ca="1" si="0"/>
        <v>59.058487874465051</v>
      </c>
      <c r="H11" s="45">
        <f t="shared" ca="1" si="0"/>
        <v>18.170470756062766</v>
      </c>
      <c r="I11" s="39"/>
    </row>
    <row r="12" spans="1:9" x14ac:dyDescent="0.15">
      <c r="A12" s="61">
        <v>2020</v>
      </c>
      <c r="B12" s="75">
        <f t="shared" ca="1" si="2"/>
        <v>11232</v>
      </c>
      <c r="C12" s="75">
        <f ca="1">VLOOKUP($D$1,将来!$D$5:$AF$33,11,FALSE)</f>
        <v>2368</v>
      </c>
      <c r="D12" s="75">
        <f ca="1">VLOOKUP($D$1,将来!$D$5:$AF$33,18,FALSE)</f>
        <v>6842</v>
      </c>
      <c r="E12" s="75">
        <f ca="1">VLOOKUP($D$1,将来!$D$5:$AF$33,25,FALSE)</f>
        <v>2022</v>
      </c>
      <c r="F12" s="43">
        <f t="shared" ca="1" si="1"/>
        <v>21.082621082621085</v>
      </c>
      <c r="G12" s="43">
        <f t="shared" ca="1" si="0"/>
        <v>60.915242165242169</v>
      </c>
      <c r="H12" s="43">
        <f t="shared" ca="1" si="0"/>
        <v>18.002136752136753</v>
      </c>
      <c r="I12" s="39"/>
    </row>
    <row r="13" spans="1:9" x14ac:dyDescent="0.15">
      <c r="A13" s="61">
        <v>2025</v>
      </c>
      <c r="B13" s="75">
        <f t="shared" ca="1" si="2"/>
        <v>11214</v>
      </c>
      <c r="C13" s="75">
        <f ca="1">VLOOKUP($D$1,将来!$D$5:$AF$33,12,FALSE)</f>
        <v>1930</v>
      </c>
      <c r="D13" s="75">
        <f ca="1">VLOOKUP($D$1,将来!$D$5:$AF$33,19,FALSE)</f>
        <v>7354</v>
      </c>
      <c r="E13" s="75">
        <f ca="1">VLOOKUP($D$1,将来!$D$5:$AF$33,26,FALSE)</f>
        <v>1930</v>
      </c>
      <c r="F13" s="43">
        <f t="shared" ca="1" si="1"/>
        <v>17.210629570180132</v>
      </c>
      <c r="G13" s="43">
        <f t="shared" ca="1" si="0"/>
        <v>65.578740859639737</v>
      </c>
      <c r="H13" s="43">
        <f t="shared" ca="1" si="0"/>
        <v>17.210629570180132</v>
      </c>
      <c r="I13" s="39"/>
    </row>
    <row r="14" spans="1:9" x14ac:dyDescent="0.15">
      <c r="A14" s="61">
        <v>2030</v>
      </c>
      <c r="B14" s="75">
        <f t="shared" ca="1" si="2"/>
        <v>11134</v>
      </c>
      <c r="C14" s="75">
        <f ca="1">VLOOKUP($D$1,将来!$D$5:$AF$33,13,FALSE)</f>
        <v>1788</v>
      </c>
      <c r="D14" s="75">
        <f ca="1">VLOOKUP($D$1,将来!$D$5:$AF$33,20,FALSE)</f>
        <v>7433</v>
      </c>
      <c r="E14" s="75">
        <f ca="1">VLOOKUP($D$1,将来!$D$5:$AF$33,27,FALSE)</f>
        <v>1913</v>
      </c>
      <c r="F14" s="43">
        <f t="shared" ca="1" si="1"/>
        <v>16.05891862762709</v>
      </c>
      <c r="G14" s="43">
        <f t="shared" ca="1" si="0"/>
        <v>66.759475480510147</v>
      </c>
      <c r="H14" s="43">
        <f t="shared" ca="1" si="0"/>
        <v>17.181605891862763</v>
      </c>
      <c r="I14" s="39"/>
    </row>
    <row r="15" spans="1:9" x14ac:dyDescent="0.15">
      <c r="A15" s="61">
        <v>2035</v>
      </c>
      <c r="B15" s="75">
        <f t="shared" ca="1" si="2"/>
        <v>10996</v>
      </c>
      <c r="C15" s="75">
        <f ca="1">VLOOKUP($D$1,将来!$D$5:$AF$33,14,FALSE)</f>
        <v>1667</v>
      </c>
      <c r="D15" s="75">
        <f ca="1">VLOOKUP($D$1,将来!$D$5:$AF$33,21,FALSE)</f>
        <v>7216</v>
      </c>
      <c r="E15" s="75">
        <f ca="1">VLOOKUP($D$1,将来!$D$5:$AF$33,28,FALSE)</f>
        <v>2113</v>
      </c>
      <c r="F15" s="43">
        <f t="shared" ca="1" si="1"/>
        <v>15.160058202982905</v>
      </c>
      <c r="G15" s="43">
        <f t="shared" ca="1" si="0"/>
        <v>65.623863222990181</v>
      </c>
      <c r="H15" s="43">
        <f t="shared" ca="1" si="0"/>
        <v>19.216078574026916</v>
      </c>
      <c r="I15" s="39"/>
    </row>
    <row r="16" spans="1:9" x14ac:dyDescent="0.15">
      <c r="A16" s="61">
        <v>2040</v>
      </c>
      <c r="B16" s="75">
        <f t="shared" ca="1" si="2"/>
        <v>10832</v>
      </c>
      <c r="C16" s="75">
        <f ca="1">VLOOKUP($D$1,将来!$D$5:$AF$33,15,FALSE)</f>
        <v>1587</v>
      </c>
      <c r="D16" s="75">
        <f ca="1">VLOOKUP($D$1,将来!$D$5:$AF$33,22,FALSE)</f>
        <v>6513</v>
      </c>
      <c r="E16" s="75">
        <f ca="1">VLOOKUP($D$1,将来!$D$5:$AF$33,29,FALSE)</f>
        <v>2732</v>
      </c>
      <c r="F16" s="43">
        <f t="shared" ca="1" si="1"/>
        <v>14.651033973412112</v>
      </c>
      <c r="G16" s="43">
        <f t="shared" ca="1" si="0"/>
        <v>60.127400295420976</v>
      </c>
      <c r="H16" s="43">
        <f t="shared" ca="1" si="0"/>
        <v>25.221565731166912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30" sqref="N30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川越町</v>
      </c>
      <c r="E1" s="37"/>
      <c r="F1" s="80" t="str">
        <f ca="1">"年齢（３区分）別人口の推移　＜"&amp;D1&amp;"＞"</f>
        <v>年齢（３区分）別人口の推移　＜川越町＞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10645</v>
      </c>
      <c r="C4" s="73">
        <f ca="1">VLOOKUP($D$1,国調!$D$5:$AF$33,9,FALSE)</f>
        <v>2625</v>
      </c>
      <c r="D4" s="73">
        <f ca="1">VLOOKUP($D$1,国調!$D$5:$AF$33,16,FALSE)</f>
        <v>7055</v>
      </c>
      <c r="E4" s="73">
        <f ca="1">VLOOKUP($D$1,国調!$D$5:$AF$33,23,FALSE)</f>
        <v>965</v>
      </c>
      <c r="F4" s="43">
        <f ca="1">C4/SUM($C4:$E4)*100</f>
        <v>24.659464537341474</v>
      </c>
      <c r="G4" s="43">
        <f t="shared" ref="G4:H16" ca="1" si="0">D4/SUM($C4:$E4)*100</f>
        <v>66.275246594645381</v>
      </c>
      <c r="H4" s="43">
        <f t="shared" ca="1" si="0"/>
        <v>9.0652888680131518</v>
      </c>
      <c r="I4" s="39"/>
    </row>
    <row r="5" spans="1:9" x14ac:dyDescent="0.15">
      <c r="A5" s="61">
        <v>1985</v>
      </c>
      <c r="B5" s="73">
        <f ca="1">VLOOKUP($D$1,国調!$D$5:$AF$33,3,FALSE)</f>
        <v>10403</v>
      </c>
      <c r="C5" s="73">
        <f ca="1">VLOOKUP($D$1,国調!$D$5:$AF$33,10,FALSE)</f>
        <v>2200</v>
      </c>
      <c r="D5" s="73">
        <f ca="1">VLOOKUP($D$1,国調!$D$5:$AF$33,17,FALSE)</f>
        <v>7130</v>
      </c>
      <c r="E5" s="73">
        <f ca="1">VLOOKUP($D$1,国調!$D$5:$AF$33,24,FALSE)</f>
        <v>1073</v>
      </c>
      <c r="F5" s="43">
        <f t="shared" ref="F5:F16" ca="1" si="1">C5/SUM($C5:$E5)*100</f>
        <v>21.147745842545422</v>
      </c>
      <c r="G5" s="43">
        <f t="shared" ca="1" si="0"/>
        <v>68.537921753340385</v>
      </c>
      <c r="H5" s="43">
        <f t="shared" ca="1" si="0"/>
        <v>10.314332404114197</v>
      </c>
      <c r="I5" s="39"/>
    </row>
    <row r="6" spans="1:9" x14ac:dyDescent="0.15">
      <c r="A6" s="61">
        <v>1990</v>
      </c>
      <c r="B6" s="73">
        <f ca="1">VLOOKUP($D$1,国調!$D$5:$AF$33,4,FALSE)</f>
        <v>9988</v>
      </c>
      <c r="C6" s="73">
        <f ca="1">VLOOKUP($D$1,国調!$D$5:$AF$33,11,FALSE)</f>
        <v>1738</v>
      </c>
      <c r="D6" s="73">
        <f ca="1">VLOOKUP($D$1,国調!$D$5:$AF$33,18,FALSE)</f>
        <v>7018</v>
      </c>
      <c r="E6" s="73">
        <f ca="1">VLOOKUP($D$1,国調!$D$5:$AF$33,25,FALSE)</f>
        <v>1232</v>
      </c>
      <c r="F6" s="43">
        <f t="shared" ca="1" si="1"/>
        <v>17.400881057268723</v>
      </c>
      <c r="G6" s="43">
        <f t="shared" ca="1" si="0"/>
        <v>70.264317180616743</v>
      </c>
      <c r="H6" s="43">
        <f t="shared" ca="1" si="0"/>
        <v>12.334801762114537</v>
      </c>
      <c r="I6" s="39"/>
    </row>
    <row r="7" spans="1:9" x14ac:dyDescent="0.15">
      <c r="A7" s="61">
        <v>1995</v>
      </c>
      <c r="B7" s="73">
        <f ca="1">VLOOKUP($D$1,国調!$D$5:$AF$33,5,FALSE)</f>
        <v>10863</v>
      </c>
      <c r="C7" s="73">
        <f ca="1">VLOOKUP($D$1,国調!$D$5:$AF$33,12,FALSE)</f>
        <v>1723</v>
      </c>
      <c r="D7" s="73">
        <f ca="1">VLOOKUP($D$1,国調!$D$5:$AF$33,19,FALSE)</f>
        <v>7564</v>
      </c>
      <c r="E7" s="73">
        <f ca="1">VLOOKUP($D$1,国調!$D$5:$AF$33,26,FALSE)</f>
        <v>1546</v>
      </c>
      <c r="F7" s="43">
        <f t="shared" ca="1" si="1"/>
        <v>15.905104772454537</v>
      </c>
      <c r="G7" s="43">
        <f t="shared" ca="1" si="0"/>
        <v>69.823686882673314</v>
      </c>
      <c r="H7" s="43">
        <f t="shared" ca="1" si="0"/>
        <v>14.27120834487215</v>
      </c>
      <c r="I7" s="39"/>
    </row>
    <row r="8" spans="1:9" x14ac:dyDescent="0.15">
      <c r="A8" s="61">
        <v>2000</v>
      </c>
      <c r="B8" s="73">
        <f ca="1">VLOOKUP($D$1,国調!$D$5:$AF$33,6,FALSE)</f>
        <v>11782</v>
      </c>
      <c r="C8" s="73">
        <f ca="1">VLOOKUP($D$1,国調!$D$5:$AF$33,13,FALSE)</f>
        <v>1948</v>
      </c>
      <c r="D8" s="73">
        <f ca="1">VLOOKUP($D$1,国調!$D$5:$AF$33,20,FALSE)</f>
        <v>7996</v>
      </c>
      <c r="E8" s="73">
        <f ca="1">VLOOKUP($D$1,国調!$D$5:$AF$33,27,FALSE)</f>
        <v>1834</v>
      </c>
      <c r="F8" s="43">
        <f t="shared" ca="1" si="1"/>
        <v>16.539310579045679</v>
      </c>
      <c r="G8" s="43">
        <f t="shared" ca="1" si="0"/>
        <v>67.889285107828158</v>
      </c>
      <c r="H8" s="43">
        <f t="shared" ca="1" si="0"/>
        <v>15.571404313126166</v>
      </c>
      <c r="I8" s="39"/>
    </row>
    <row r="9" spans="1:9" x14ac:dyDescent="0.15">
      <c r="A9" s="61">
        <v>2005</v>
      </c>
      <c r="B9" s="73">
        <f ca="1">VLOOKUP($D$1,国調!$D$5:$AF$33,7,FALSE)</f>
        <v>13048</v>
      </c>
      <c r="C9" s="73">
        <f ca="1">VLOOKUP($D$1,国調!$D$5:$AF$33,14,FALSE)</f>
        <v>2222</v>
      </c>
      <c r="D9" s="73">
        <f ca="1">VLOOKUP($D$1,国調!$D$5:$AF$33,21,FALSE)</f>
        <v>8639</v>
      </c>
      <c r="E9" s="73">
        <f ca="1">VLOOKUP($D$1,国調!$D$5:$AF$33,28,FALSE)</f>
        <v>2169</v>
      </c>
      <c r="F9" s="43">
        <f t="shared" ca="1" si="1"/>
        <v>17.052954719877206</v>
      </c>
      <c r="G9" s="43">
        <f t="shared" ca="1" si="0"/>
        <v>66.300844205679198</v>
      </c>
      <c r="H9" s="43">
        <f t="shared" ca="1" si="0"/>
        <v>16.646201074443592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14003</v>
      </c>
      <c r="C10" s="74">
        <f ca="1">VLOOKUP($D$1,国調!$D$5:$AF$33,15,FALSE)</f>
        <v>2312</v>
      </c>
      <c r="D10" s="74">
        <f ca="1">VLOOKUP($D$1,国調!$D$5:$AF$33,22,FALSE)</f>
        <v>9035</v>
      </c>
      <c r="E10" s="74">
        <f ca="1">VLOOKUP($D$1,国調!$D$5:$AF$33,29,FALSE)</f>
        <v>2487</v>
      </c>
      <c r="F10" s="44">
        <f t="shared" ca="1" si="1"/>
        <v>16.712447592887088</v>
      </c>
      <c r="G10" s="44">
        <f t="shared" ca="1" si="0"/>
        <v>65.310105537082549</v>
      </c>
      <c r="H10" s="44">
        <f t="shared" ca="1" si="0"/>
        <v>17.977446870030363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14604</v>
      </c>
      <c r="C11" s="75">
        <f ca="1">VLOOKUP($D$1,将来!$D$5:$AF$33,10,FALSE)</f>
        <v>2342</v>
      </c>
      <c r="D11" s="75">
        <f ca="1">VLOOKUP($D$1,将来!$D$5:$AF$33,17,FALSE)</f>
        <v>9347</v>
      </c>
      <c r="E11" s="75">
        <f ca="1">VLOOKUP($D$1,将来!$D$5:$AF$33,24,FALSE)</f>
        <v>2915</v>
      </c>
      <c r="F11" s="45">
        <f t="shared" ca="1" si="1"/>
        <v>16.036702273349768</v>
      </c>
      <c r="G11" s="45">
        <f t="shared" ca="1" si="0"/>
        <v>64.003012873185426</v>
      </c>
      <c r="H11" s="45">
        <f t="shared" ca="1" si="0"/>
        <v>19.960284853464806</v>
      </c>
      <c r="I11" s="39"/>
    </row>
    <row r="12" spans="1:9" x14ac:dyDescent="0.15">
      <c r="A12" s="61">
        <v>2020</v>
      </c>
      <c r="B12" s="75">
        <f t="shared" ca="1" si="2"/>
        <v>14945</v>
      </c>
      <c r="C12" s="75">
        <f ca="1">VLOOKUP($D$1,将来!$D$5:$AF$33,11,FALSE)</f>
        <v>2277</v>
      </c>
      <c r="D12" s="75">
        <f ca="1">VLOOKUP($D$1,将来!$D$5:$AF$33,18,FALSE)</f>
        <v>9623</v>
      </c>
      <c r="E12" s="75">
        <f ca="1">VLOOKUP($D$1,将来!$D$5:$AF$33,25,FALSE)</f>
        <v>3045</v>
      </c>
      <c r="F12" s="43">
        <f t="shared" ca="1" si="1"/>
        <v>15.235864837738374</v>
      </c>
      <c r="G12" s="43">
        <f t="shared" ca="1" si="0"/>
        <v>64.389427902308455</v>
      </c>
      <c r="H12" s="43">
        <f t="shared" ca="1" si="0"/>
        <v>20.374707259953162</v>
      </c>
      <c r="I12" s="39"/>
    </row>
    <row r="13" spans="1:9" x14ac:dyDescent="0.15">
      <c r="A13" s="61">
        <v>2025</v>
      </c>
      <c r="B13" s="75">
        <f t="shared" ca="1" si="2"/>
        <v>15192</v>
      </c>
      <c r="C13" s="75">
        <f ca="1">VLOOKUP($D$1,将来!$D$5:$AF$33,12,FALSE)</f>
        <v>2151</v>
      </c>
      <c r="D13" s="75">
        <f ca="1">VLOOKUP($D$1,将来!$D$5:$AF$33,19,FALSE)</f>
        <v>9953</v>
      </c>
      <c r="E13" s="75">
        <f ca="1">VLOOKUP($D$1,将来!$D$5:$AF$33,26,FALSE)</f>
        <v>3088</v>
      </c>
      <c r="F13" s="43">
        <f t="shared" ca="1" si="1"/>
        <v>14.158767772511849</v>
      </c>
      <c r="G13" s="43">
        <f t="shared" ca="1" si="0"/>
        <v>65.514744602422326</v>
      </c>
      <c r="H13" s="43">
        <f t="shared" ca="1" si="0"/>
        <v>20.326487625065823</v>
      </c>
      <c r="I13" s="39"/>
    </row>
    <row r="14" spans="1:9" x14ac:dyDescent="0.15">
      <c r="A14" s="61">
        <v>2030</v>
      </c>
      <c r="B14" s="75">
        <f t="shared" ca="1" si="2"/>
        <v>15359</v>
      </c>
      <c r="C14" s="75">
        <f ca="1">VLOOKUP($D$1,将来!$D$5:$AF$33,13,FALSE)</f>
        <v>2017</v>
      </c>
      <c r="D14" s="75">
        <f ca="1">VLOOKUP($D$1,将来!$D$5:$AF$33,20,FALSE)</f>
        <v>10019</v>
      </c>
      <c r="E14" s="75">
        <f ca="1">VLOOKUP($D$1,将来!$D$5:$AF$33,27,FALSE)</f>
        <v>3323</v>
      </c>
      <c r="F14" s="43">
        <f t="shared" ca="1" si="1"/>
        <v>13.132365388371639</v>
      </c>
      <c r="G14" s="43">
        <f t="shared" ca="1" si="0"/>
        <v>65.232111465590208</v>
      </c>
      <c r="H14" s="43">
        <f t="shared" ca="1" si="0"/>
        <v>21.635523146038153</v>
      </c>
      <c r="I14" s="39"/>
    </row>
    <row r="15" spans="1:9" x14ac:dyDescent="0.15">
      <c r="A15" s="61">
        <v>2035</v>
      </c>
      <c r="B15" s="75">
        <f t="shared" ca="1" si="2"/>
        <v>15475</v>
      </c>
      <c r="C15" s="75">
        <f ca="1">VLOOKUP($D$1,将来!$D$5:$AF$33,14,FALSE)</f>
        <v>1964</v>
      </c>
      <c r="D15" s="75">
        <f ca="1">VLOOKUP($D$1,将来!$D$5:$AF$33,21,FALSE)</f>
        <v>9799</v>
      </c>
      <c r="E15" s="75">
        <f ca="1">VLOOKUP($D$1,将来!$D$5:$AF$33,28,FALSE)</f>
        <v>3712</v>
      </c>
      <c r="F15" s="43">
        <f t="shared" ca="1" si="1"/>
        <v>12.691437802907915</v>
      </c>
      <c r="G15" s="43">
        <f t="shared" ca="1" si="0"/>
        <v>63.321486268174475</v>
      </c>
      <c r="H15" s="43">
        <f t="shared" ca="1" si="0"/>
        <v>23.987075928917609</v>
      </c>
      <c r="I15" s="39"/>
    </row>
    <row r="16" spans="1:9" x14ac:dyDescent="0.15">
      <c r="A16" s="61">
        <v>2040</v>
      </c>
      <c r="B16" s="75">
        <f t="shared" ca="1" si="2"/>
        <v>15522</v>
      </c>
      <c r="C16" s="75">
        <f ca="1">VLOOKUP($D$1,将来!$D$5:$AF$33,15,FALSE)</f>
        <v>1938</v>
      </c>
      <c r="D16" s="75">
        <f ca="1">VLOOKUP($D$1,将来!$D$5:$AF$33,22,FALSE)</f>
        <v>9300</v>
      </c>
      <c r="E16" s="75">
        <f ca="1">VLOOKUP($D$1,将来!$D$5:$AF$33,29,FALSE)</f>
        <v>4284</v>
      </c>
      <c r="F16" s="43">
        <f t="shared" ca="1" si="1"/>
        <v>12.485504445303439</v>
      </c>
      <c r="G16" s="43">
        <f t="shared" ca="1" si="0"/>
        <v>59.914959412446848</v>
      </c>
      <c r="H16" s="43">
        <f t="shared" ca="1" si="0"/>
        <v>27.599536142249708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31" sqref="M31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多気町</v>
      </c>
      <c r="E1" s="37"/>
      <c r="F1" s="80" t="str">
        <f ca="1">"年齢（３区分）別人口の推移　＜"&amp;D1&amp;"＞"</f>
        <v>年齢（３区分）別人口の推移　＜多気町＞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16054</v>
      </c>
      <c r="C4" s="73">
        <f ca="1">VLOOKUP($D$1,国調!$D$5:$AF$33,9,FALSE)</f>
        <v>3135</v>
      </c>
      <c r="D4" s="73">
        <f ca="1">VLOOKUP($D$1,国調!$D$5:$AF$33,16,FALSE)</f>
        <v>10446</v>
      </c>
      <c r="E4" s="73">
        <f ca="1">VLOOKUP($D$1,国調!$D$5:$AF$33,23,FALSE)</f>
        <v>2473</v>
      </c>
      <c r="F4" s="43">
        <f ca="1">C4/SUM($C4:$E4)*100</f>
        <v>19.527843528092685</v>
      </c>
      <c r="G4" s="43">
        <f t="shared" ref="G4:H16" ca="1" si="0">D4/SUM($C4:$E4)*100</f>
        <v>65.067895851501177</v>
      </c>
      <c r="H4" s="43">
        <f t="shared" ca="1" si="0"/>
        <v>15.404260620406129</v>
      </c>
      <c r="I4" s="39"/>
    </row>
    <row r="5" spans="1:9" x14ac:dyDescent="0.15">
      <c r="A5" s="61">
        <v>1985</v>
      </c>
      <c r="B5" s="73">
        <f ca="1">VLOOKUP($D$1,国調!$D$5:$AF$33,3,FALSE)</f>
        <v>16174</v>
      </c>
      <c r="C5" s="73">
        <f ca="1">VLOOKUP($D$1,国調!$D$5:$AF$33,10,FALSE)</f>
        <v>3180</v>
      </c>
      <c r="D5" s="73">
        <f ca="1">VLOOKUP($D$1,国調!$D$5:$AF$33,17,FALSE)</f>
        <v>10358</v>
      </c>
      <c r="E5" s="73">
        <f ca="1">VLOOKUP($D$1,国調!$D$5:$AF$33,24,FALSE)</f>
        <v>2636</v>
      </c>
      <c r="F5" s="43">
        <f t="shared" ref="F5:F16" ca="1" si="1">C5/SUM($C5:$E5)*100</f>
        <v>19.661184617287002</v>
      </c>
      <c r="G5" s="43">
        <f t="shared" ca="1" si="0"/>
        <v>64.041053542722892</v>
      </c>
      <c r="H5" s="43">
        <f t="shared" ca="1" si="0"/>
        <v>16.297761839990109</v>
      </c>
      <c r="I5" s="39"/>
    </row>
    <row r="6" spans="1:9" x14ac:dyDescent="0.15">
      <c r="A6" s="61">
        <v>1990</v>
      </c>
      <c r="B6" s="73">
        <f ca="1">VLOOKUP($D$1,国調!$D$5:$AF$33,4,FALSE)</f>
        <v>15691</v>
      </c>
      <c r="C6" s="73">
        <f ca="1">VLOOKUP($D$1,国調!$D$5:$AF$33,11,FALSE)</f>
        <v>2814</v>
      </c>
      <c r="D6" s="73">
        <f ca="1">VLOOKUP($D$1,国調!$D$5:$AF$33,18,FALSE)</f>
        <v>9953</v>
      </c>
      <c r="E6" s="73">
        <f ca="1">VLOOKUP($D$1,国調!$D$5:$AF$33,25,FALSE)</f>
        <v>2924</v>
      </c>
      <c r="F6" s="43">
        <f t="shared" ca="1" si="1"/>
        <v>17.933847428462176</v>
      </c>
      <c r="G6" s="43">
        <f t="shared" ca="1" si="0"/>
        <v>63.431266331017774</v>
      </c>
      <c r="H6" s="43">
        <f t="shared" ca="1" si="0"/>
        <v>18.634886240520043</v>
      </c>
      <c r="I6" s="39"/>
    </row>
    <row r="7" spans="1:9" x14ac:dyDescent="0.15">
      <c r="A7" s="61">
        <v>1995</v>
      </c>
      <c r="B7" s="73">
        <f ca="1">VLOOKUP($D$1,国調!$D$5:$AF$33,5,FALSE)</f>
        <v>15644</v>
      </c>
      <c r="C7" s="73">
        <f ca="1">VLOOKUP($D$1,国調!$D$5:$AF$33,12,FALSE)</f>
        <v>2479</v>
      </c>
      <c r="D7" s="73">
        <f ca="1">VLOOKUP($D$1,国調!$D$5:$AF$33,19,FALSE)</f>
        <v>9686</v>
      </c>
      <c r="E7" s="73">
        <f ca="1">VLOOKUP($D$1,国調!$D$5:$AF$33,26,FALSE)</f>
        <v>3476</v>
      </c>
      <c r="F7" s="43">
        <f t="shared" ca="1" si="1"/>
        <v>15.849370244869254</v>
      </c>
      <c r="G7" s="43">
        <f t="shared" ca="1" si="0"/>
        <v>61.926986765552073</v>
      </c>
      <c r="H7" s="43">
        <f t="shared" ca="1" si="0"/>
        <v>22.223642989578671</v>
      </c>
      <c r="I7" s="39"/>
    </row>
    <row r="8" spans="1:9" x14ac:dyDescent="0.15">
      <c r="A8" s="61">
        <v>2000</v>
      </c>
      <c r="B8" s="73">
        <f ca="1">VLOOKUP($D$1,国調!$D$5:$AF$33,6,FALSE)</f>
        <v>16149</v>
      </c>
      <c r="C8" s="73">
        <f ca="1">VLOOKUP($D$1,国調!$D$5:$AF$33,13,FALSE)</f>
        <v>2171</v>
      </c>
      <c r="D8" s="73">
        <f ca="1">VLOOKUP($D$1,国調!$D$5:$AF$33,20,FALSE)</f>
        <v>10084</v>
      </c>
      <c r="E8" s="73">
        <f ca="1">VLOOKUP($D$1,国調!$D$5:$AF$33,27,FALSE)</f>
        <v>3885</v>
      </c>
      <c r="F8" s="43">
        <f t="shared" ca="1" si="1"/>
        <v>13.45105328376704</v>
      </c>
      <c r="G8" s="43">
        <f t="shared" ca="1" si="0"/>
        <v>62.478314745972739</v>
      </c>
      <c r="H8" s="43">
        <f t="shared" ca="1" si="0"/>
        <v>24.070631970260223</v>
      </c>
      <c r="I8" s="39"/>
    </row>
    <row r="9" spans="1:9" x14ac:dyDescent="0.15">
      <c r="A9" s="61">
        <v>2005</v>
      </c>
      <c r="B9" s="73">
        <f ca="1">VLOOKUP($D$1,国調!$D$5:$AF$33,7,FALSE)</f>
        <v>15793</v>
      </c>
      <c r="C9" s="73">
        <f ca="1">VLOOKUP($D$1,国調!$D$5:$AF$33,14,FALSE)</f>
        <v>1945</v>
      </c>
      <c r="D9" s="73">
        <f ca="1">VLOOKUP($D$1,国調!$D$5:$AF$33,21,FALSE)</f>
        <v>9569</v>
      </c>
      <c r="E9" s="73">
        <f ca="1">VLOOKUP($D$1,国調!$D$5:$AF$33,28,FALSE)</f>
        <v>4279</v>
      </c>
      <c r="F9" s="43">
        <f t="shared" ca="1" si="1"/>
        <v>12.315582853162793</v>
      </c>
      <c r="G9" s="43">
        <f t="shared" ca="1" si="0"/>
        <v>60.590134869879066</v>
      </c>
      <c r="H9" s="43">
        <f t="shared" ca="1" si="0"/>
        <v>27.094282276958147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15438</v>
      </c>
      <c r="C10" s="74">
        <f ca="1">VLOOKUP($D$1,国調!$D$5:$AF$33,15,FALSE)</f>
        <v>1935</v>
      </c>
      <c r="D10" s="74">
        <f ca="1">VLOOKUP($D$1,国調!$D$5:$AF$33,22,FALSE)</f>
        <v>8961</v>
      </c>
      <c r="E10" s="74">
        <f ca="1">VLOOKUP($D$1,国調!$D$5:$AF$33,29,FALSE)</f>
        <v>4417</v>
      </c>
      <c r="F10" s="44">
        <f t="shared" ca="1" si="1"/>
        <v>12.636322079279044</v>
      </c>
      <c r="G10" s="44">
        <f t="shared" ca="1" si="0"/>
        <v>58.518905505126362</v>
      </c>
      <c r="H10" s="44">
        <f t="shared" ca="1" si="0"/>
        <v>28.844772415594594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15012</v>
      </c>
      <c r="C11" s="75">
        <f ca="1">VLOOKUP($D$1,将来!$D$5:$AF$33,10,FALSE)</f>
        <v>1903</v>
      </c>
      <c r="D11" s="75">
        <f ca="1">VLOOKUP($D$1,将来!$D$5:$AF$33,17,FALSE)</f>
        <v>8379</v>
      </c>
      <c r="E11" s="75">
        <f ca="1">VLOOKUP($D$1,将来!$D$5:$AF$33,24,FALSE)</f>
        <v>4730</v>
      </c>
      <c r="F11" s="45">
        <f t="shared" ca="1" si="1"/>
        <v>12.67652544630962</v>
      </c>
      <c r="G11" s="45">
        <f t="shared" ca="1" si="0"/>
        <v>55.81534772182254</v>
      </c>
      <c r="H11" s="45">
        <f t="shared" ca="1" si="0"/>
        <v>31.508126831867838</v>
      </c>
      <c r="I11" s="39"/>
    </row>
    <row r="12" spans="1:9" x14ac:dyDescent="0.15">
      <c r="A12" s="61">
        <v>2020</v>
      </c>
      <c r="B12" s="75">
        <f t="shared" ca="1" si="2"/>
        <v>14469</v>
      </c>
      <c r="C12" s="75">
        <f ca="1">VLOOKUP($D$1,将来!$D$5:$AF$33,11,FALSE)</f>
        <v>1799</v>
      </c>
      <c r="D12" s="75">
        <f ca="1">VLOOKUP($D$1,将来!$D$5:$AF$33,18,FALSE)</f>
        <v>7759</v>
      </c>
      <c r="E12" s="75">
        <f ca="1">VLOOKUP($D$1,将来!$D$5:$AF$33,25,FALSE)</f>
        <v>4911</v>
      </c>
      <c r="F12" s="43">
        <f t="shared" ca="1" si="1"/>
        <v>12.433478471214322</v>
      </c>
      <c r="G12" s="43">
        <f t="shared" ca="1" si="0"/>
        <v>53.624991360840411</v>
      </c>
      <c r="H12" s="43">
        <f t="shared" ca="1" si="0"/>
        <v>33.94153016794526</v>
      </c>
      <c r="I12" s="39"/>
    </row>
    <row r="13" spans="1:9" x14ac:dyDescent="0.15">
      <c r="A13" s="61">
        <v>2025</v>
      </c>
      <c r="B13" s="75">
        <f t="shared" ca="1" si="2"/>
        <v>13903</v>
      </c>
      <c r="C13" s="75">
        <f ca="1">VLOOKUP($D$1,将来!$D$5:$AF$33,12,FALSE)</f>
        <v>1633</v>
      </c>
      <c r="D13" s="75">
        <f ca="1">VLOOKUP($D$1,将来!$D$5:$AF$33,19,FALSE)</f>
        <v>7378</v>
      </c>
      <c r="E13" s="75">
        <f ca="1">VLOOKUP($D$1,将来!$D$5:$AF$33,26,FALSE)</f>
        <v>4892</v>
      </c>
      <c r="F13" s="43">
        <f t="shared" ca="1" si="1"/>
        <v>11.745666402934617</v>
      </c>
      <c r="G13" s="43">
        <f t="shared" ca="1" si="0"/>
        <v>53.06768323383443</v>
      </c>
      <c r="H13" s="43">
        <f t="shared" ca="1" si="0"/>
        <v>35.18665036323096</v>
      </c>
      <c r="I13" s="39"/>
    </row>
    <row r="14" spans="1:9" x14ac:dyDescent="0.15">
      <c r="A14" s="61">
        <v>2030</v>
      </c>
      <c r="B14" s="75">
        <f t="shared" ca="1" si="2"/>
        <v>13325</v>
      </c>
      <c r="C14" s="75">
        <f ca="1">VLOOKUP($D$1,将来!$D$5:$AF$33,13,FALSE)</f>
        <v>1515</v>
      </c>
      <c r="D14" s="75">
        <f ca="1">VLOOKUP($D$1,将来!$D$5:$AF$33,20,FALSE)</f>
        <v>7006</v>
      </c>
      <c r="E14" s="75">
        <f ca="1">VLOOKUP($D$1,将来!$D$5:$AF$33,27,FALSE)</f>
        <v>4804</v>
      </c>
      <c r="F14" s="43">
        <f t="shared" ca="1" si="1"/>
        <v>11.369606003752345</v>
      </c>
      <c r="G14" s="43">
        <f t="shared" ca="1" si="0"/>
        <v>52.577861163227013</v>
      </c>
      <c r="H14" s="43">
        <f t="shared" ca="1" si="0"/>
        <v>36.052532833020642</v>
      </c>
      <c r="I14" s="39"/>
    </row>
    <row r="15" spans="1:9" x14ac:dyDescent="0.15">
      <c r="A15" s="61">
        <v>2035</v>
      </c>
      <c r="B15" s="75">
        <f t="shared" ca="1" si="2"/>
        <v>12749</v>
      </c>
      <c r="C15" s="75">
        <f ca="1">VLOOKUP($D$1,将来!$D$5:$AF$33,14,FALSE)</f>
        <v>1442</v>
      </c>
      <c r="D15" s="75">
        <f ca="1">VLOOKUP($D$1,将来!$D$5:$AF$33,21,FALSE)</f>
        <v>6574</v>
      </c>
      <c r="E15" s="75">
        <f ca="1">VLOOKUP($D$1,将来!$D$5:$AF$33,28,FALSE)</f>
        <v>4733</v>
      </c>
      <c r="F15" s="43">
        <f t="shared" ca="1" si="1"/>
        <v>11.310691034590949</v>
      </c>
      <c r="G15" s="43">
        <f t="shared" ca="1" si="0"/>
        <v>51.564828614008938</v>
      </c>
      <c r="H15" s="43">
        <f t="shared" ca="1" si="0"/>
        <v>37.124480351400109</v>
      </c>
      <c r="I15" s="39"/>
    </row>
    <row r="16" spans="1:9" x14ac:dyDescent="0.15">
      <c r="A16" s="61">
        <v>2040</v>
      </c>
      <c r="B16" s="75">
        <f t="shared" ca="1" si="2"/>
        <v>12145</v>
      </c>
      <c r="C16" s="75">
        <f ca="1">VLOOKUP($D$1,将来!$D$5:$AF$33,15,FALSE)</f>
        <v>1383</v>
      </c>
      <c r="D16" s="75">
        <f ca="1">VLOOKUP($D$1,将来!$D$5:$AF$33,22,FALSE)</f>
        <v>6009</v>
      </c>
      <c r="E16" s="75">
        <f ca="1">VLOOKUP($D$1,将来!$D$5:$AF$33,29,FALSE)</f>
        <v>4753</v>
      </c>
      <c r="F16" s="43">
        <f t="shared" ca="1" si="1"/>
        <v>11.387402223137093</v>
      </c>
      <c r="G16" s="43">
        <f t="shared" ca="1" si="0"/>
        <v>49.477151090983945</v>
      </c>
      <c r="H16" s="43">
        <f t="shared" ca="1" si="0"/>
        <v>39.135446685878961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L38" sqref="L38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明和町</v>
      </c>
      <c r="E1" s="37"/>
      <c r="F1" s="80" t="str">
        <f ca="1">"年齢（３区分）別人口の推移　＜"&amp;D1&amp;"＞"</f>
        <v>年齢（３区分）別人口の推移　＜明和町＞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19504</v>
      </c>
      <c r="C4" s="73">
        <f ca="1">VLOOKUP($D$1,国調!$D$5:$AF$33,9,FALSE)</f>
        <v>4237</v>
      </c>
      <c r="D4" s="73">
        <f ca="1">VLOOKUP($D$1,国調!$D$5:$AF$33,16,FALSE)</f>
        <v>12721</v>
      </c>
      <c r="E4" s="73">
        <f ca="1">VLOOKUP($D$1,国調!$D$5:$AF$33,23,FALSE)</f>
        <v>2546</v>
      </c>
      <c r="F4" s="43">
        <f ca="1">C4/SUM($C4:$E4)*100</f>
        <v>21.723748974569318</v>
      </c>
      <c r="G4" s="43">
        <f t="shared" ref="G4:H16" ca="1" si="0">D4/SUM($C4:$E4)*100</f>
        <v>65.222518457752258</v>
      </c>
      <c r="H4" s="43">
        <f t="shared" ca="1" si="0"/>
        <v>13.053732567678425</v>
      </c>
      <c r="I4" s="39"/>
    </row>
    <row r="5" spans="1:9" x14ac:dyDescent="0.15">
      <c r="A5" s="61">
        <v>1985</v>
      </c>
      <c r="B5" s="73">
        <f ca="1">VLOOKUP($D$1,国調!$D$5:$AF$33,3,FALSE)</f>
        <v>20724</v>
      </c>
      <c r="C5" s="73">
        <f ca="1">VLOOKUP($D$1,国調!$D$5:$AF$33,10,FALSE)</f>
        <v>4439</v>
      </c>
      <c r="D5" s="73">
        <f ca="1">VLOOKUP($D$1,国調!$D$5:$AF$33,17,FALSE)</f>
        <v>13448</v>
      </c>
      <c r="E5" s="73">
        <f ca="1">VLOOKUP($D$1,国調!$D$5:$AF$33,24,FALSE)</f>
        <v>2837</v>
      </c>
      <c r="F5" s="43">
        <f t="shared" ref="F5:F16" ca="1" si="1">C5/SUM($C5:$E5)*100</f>
        <v>21.419610113877631</v>
      </c>
      <c r="G5" s="43">
        <f t="shared" ca="1" si="0"/>
        <v>64.890947693495463</v>
      </c>
      <c r="H5" s="43">
        <f t="shared" ca="1" si="0"/>
        <v>13.689442192626904</v>
      </c>
      <c r="I5" s="39"/>
    </row>
    <row r="6" spans="1:9" x14ac:dyDescent="0.15">
      <c r="A6" s="61">
        <v>1990</v>
      </c>
      <c r="B6" s="73">
        <f ca="1">VLOOKUP($D$1,国調!$D$5:$AF$33,4,FALSE)</f>
        <v>21484</v>
      </c>
      <c r="C6" s="73">
        <f ca="1">VLOOKUP($D$1,国調!$D$5:$AF$33,11,FALSE)</f>
        <v>4105</v>
      </c>
      <c r="D6" s="73">
        <f ca="1">VLOOKUP($D$1,国調!$D$5:$AF$33,18,FALSE)</f>
        <v>14146</v>
      </c>
      <c r="E6" s="73">
        <f ca="1">VLOOKUP($D$1,国調!$D$5:$AF$33,25,FALSE)</f>
        <v>3233</v>
      </c>
      <c r="F6" s="43">
        <f t="shared" ca="1" si="1"/>
        <v>19.107242599143547</v>
      </c>
      <c r="G6" s="43">
        <f t="shared" ca="1" si="0"/>
        <v>65.844349283187483</v>
      </c>
      <c r="H6" s="43">
        <f t="shared" ca="1" si="0"/>
        <v>15.048408117668963</v>
      </c>
      <c r="I6" s="39"/>
    </row>
    <row r="7" spans="1:9" x14ac:dyDescent="0.15">
      <c r="A7" s="61">
        <v>1995</v>
      </c>
      <c r="B7" s="73">
        <f ca="1">VLOOKUP($D$1,国調!$D$5:$AF$33,5,FALSE)</f>
        <v>21853</v>
      </c>
      <c r="C7" s="73">
        <f ca="1">VLOOKUP($D$1,国調!$D$5:$AF$33,12,FALSE)</f>
        <v>3744</v>
      </c>
      <c r="D7" s="73">
        <f ca="1">VLOOKUP($D$1,国調!$D$5:$AF$33,19,FALSE)</f>
        <v>14201</v>
      </c>
      <c r="E7" s="73">
        <f ca="1">VLOOKUP($D$1,国調!$D$5:$AF$33,26,FALSE)</f>
        <v>3908</v>
      </c>
      <c r="F7" s="43">
        <f t="shared" ca="1" si="1"/>
        <v>17.132659131469364</v>
      </c>
      <c r="G7" s="43">
        <f t="shared" ca="1" si="0"/>
        <v>64.984212693909299</v>
      </c>
      <c r="H7" s="43">
        <f t="shared" ca="1" si="0"/>
        <v>17.883128174621334</v>
      </c>
      <c r="I7" s="39"/>
    </row>
    <row r="8" spans="1:9" x14ac:dyDescent="0.15">
      <c r="A8" s="61">
        <v>2000</v>
      </c>
      <c r="B8" s="73">
        <f ca="1">VLOOKUP($D$1,国調!$D$5:$AF$33,6,FALSE)</f>
        <v>22300</v>
      </c>
      <c r="C8" s="73">
        <f ca="1">VLOOKUP($D$1,国調!$D$5:$AF$33,13,FALSE)</f>
        <v>3441</v>
      </c>
      <c r="D8" s="73">
        <f ca="1">VLOOKUP($D$1,国調!$D$5:$AF$33,20,FALSE)</f>
        <v>14377</v>
      </c>
      <c r="E8" s="73">
        <f ca="1">VLOOKUP($D$1,国調!$D$5:$AF$33,27,FALSE)</f>
        <v>4482</v>
      </c>
      <c r="F8" s="43">
        <f t="shared" ca="1" si="1"/>
        <v>15.4304932735426</v>
      </c>
      <c r="G8" s="43">
        <f t="shared" ca="1" si="0"/>
        <v>64.470852017937219</v>
      </c>
      <c r="H8" s="43">
        <f t="shared" ca="1" si="0"/>
        <v>20.098654708520179</v>
      </c>
      <c r="I8" s="39"/>
    </row>
    <row r="9" spans="1:9" x14ac:dyDescent="0.15">
      <c r="A9" s="61">
        <v>2005</v>
      </c>
      <c r="B9" s="73">
        <f ca="1">VLOOKUP($D$1,国調!$D$5:$AF$33,7,FALSE)</f>
        <v>22618</v>
      </c>
      <c r="C9" s="73">
        <f ca="1">VLOOKUP($D$1,国調!$D$5:$AF$33,14,FALSE)</f>
        <v>3349</v>
      </c>
      <c r="D9" s="73">
        <f ca="1">VLOOKUP($D$1,国調!$D$5:$AF$33,21,FALSE)</f>
        <v>14303</v>
      </c>
      <c r="E9" s="73">
        <f ca="1">VLOOKUP($D$1,国調!$D$5:$AF$33,28,FALSE)</f>
        <v>4966</v>
      </c>
      <c r="F9" s="43">
        <f t="shared" ca="1" si="1"/>
        <v>14.806791051375011</v>
      </c>
      <c r="G9" s="43">
        <f t="shared" ca="1" si="0"/>
        <v>63.237244672384833</v>
      </c>
      <c r="H9" s="43">
        <f t="shared" ca="1" si="0"/>
        <v>21.955964276240163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22833</v>
      </c>
      <c r="C10" s="74">
        <f ca="1">VLOOKUP($D$1,国調!$D$5:$AF$33,15,FALSE)</f>
        <v>3307</v>
      </c>
      <c r="D10" s="74">
        <f ca="1">VLOOKUP($D$1,国調!$D$5:$AF$33,22,FALSE)</f>
        <v>13829</v>
      </c>
      <c r="E10" s="74">
        <f ca="1">VLOOKUP($D$1,国調!$D$5:$AF$33,29,FALSE)</f>
        <v>5668</v>
      </c>
      <c r="F10" s="44">
        <f t="shared" ca="1" si="1"/>
        <v>14.501841782143485</v>
      </c>
      <c r="G10" s="44">
        <f t="shared" ca="1" si="0"/>
        <v>60.642869671987377</v>
      </c>
      <c r="H10" s="44">
        <f t="shared" ca="1" si="0"/>
        <v>24.855288545869143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22529</v>
      </c>
      <c r="C11" s="75">
        <f ca="1">VLOOKUP($D$1,将来!$D$5:$AF$33,10,FALSE)</f>
        <v>3050</v>
      </c>
      <c r="D11" s="75">
        <f ca="1">VLOOKUP($D$1,将来!$D$5:$AF$33,17,FALSE)</f>
        <v>13123</v>
      </c>
      <c r="E11" s="75">
        <f ca="1">VLOOKUP($D$1,将来!$D$5:$AF$33,24,FALSE)</f>
        <v>6356</v>
      </c>
      <c r="F11" s="45">
        <f t="shared" ca="1" si="1"/>
        <v>13.538106440587688</v>
      </c>
      <c r="G11" s="45">
        <f t="shared" ca="1" si="0"/>
        <v>58.249367481912209</v>
      </c>
      <c r="H11" s="45">
        <f t="shared" ca="1" si="0"/>
        <v>28.212526077500112</v>
      </c>
      <c r="I11" s="39"/>
    </row>
    <row r="12" spans="1:9" x14ac:dyDescent="0.15">
      <c r="A12" s="61">
        <v>2020</v>
      </c>
      <c r="B12" s="75">
        <f t="shared" ca="1" si="2"/>
        <v>21990</v>
      </c>
      <c r="C12" s="75">
        <f ca="1">VLOOKUP($D$1,将来!$D$5:$AF$33,11,FALSE)</f>
        <v>2741</v>
      </c>
      <c r="D12" s="75">
        <f ca="1">VLOOKUP($D$1,将来!$D$5:$AF$33,18,FALSE)</f>
        <v>12564</v>
      </c>
      <c r="E12" s="75">
        <f ca="1">VLOOKUP($D$1,将来!$D$5:$AF$33,25,FALSE)</f>
        <v>6685</v>
      </c>
      <c r="F12" s="43">
        <f t="shared" ca="1" si="1"/>
        <v>12.464756707594361</v>
      </c>
      <c r="G12" s="43">
        <f t="shared" ca="1" si="0"/>
        <v>57.135061391541612</v>
      </c>
      <c r="H12" s="43">
        <f t="shared" ca="1" si="0"/>
        <v>30.40018190086403</v>
      </c>
      <c r="I12" s="39"/>
    </row>
    <row r="13" spans="1:9" x14ac:dyDescent="0.15">
      <c r="A13" s="61">
        <v>2025</v>
      </c>
      <c r="B13" s="75">
        <f t="shared" ca="1" si="2"/>
        <v>21351</v>
      </c>
      <c r="C13" s="75">
        <f ca="1">VLOOKUP($D$1,将来!$D$5:$AF$33,12,FALSE)</f>
        <v>2494</v>
      </c>
      <c r="D13" s="75">
        <f ca="1">VLOOKUP($D$1,将来!$D$5:$AF$33,19,FALSE)</f>
        <v>12095</v>
      </c>
      <c r="E13" s="75">
        <f ca="1">VLOOKUP($D$1,将来!$D$5:$AF$33,26,FALSE)</f>
        <v>6762</v>
      </c>
      <c r="F13" s="43">
        <f t="shared" ca="1" si="1"/>
        <v>11.680951711863614</v>
      </c>
      <c r="G13" s="43">
        <f t="shared" ca="1" si="0"/>
        <v>56.648400543300085</v>
      </c>
      <c r="H13" s="43">
        <f t="shared" ca="1" si="0"/>
        <v>31.670647744836305</v>
      </c>
      <c r="I13" s="39"/>
    </row>
    <row r="14" spans="1:9" x14ac:dyDescent="0.15">
      <c r="A14" s="61">
        <v>2030</v>
      </c>
      <c r="B14" s="75">
        <f t="shared" ca="1" si="2"/>
        <v>20642</v>
      </c>
      <c r="C14" s="75">
        <f ca="1">VLOOKUP($D$1,将来!$D$5:$AF$33,13,FALSE)</f>
        <v>2291</v>
      </c>
      <c r="D14" s="75">
        <f ca="1">VLOOKUP($D$1,将来!$D$5:$AF$33,20,FALSE)</f>
        <v>11623</v>
      </c>
      <c r="E14" s="75">
        <f ca="1">VLOOKUP($D$1,将来!$D$5:$AF$33,27,FALSE)</f>
        <v>6728</v>
      </c>
      <c r="F14" s="43">
        <f t="shared" ca="1" si="1"/>
        <v>11.098730743145044</v>
      </c>
      <c r="G14" s="43">
        <f t="shared" ca="1" si="0"/>
        <v>56.307528340277102</v>
      </c>
      <c r="H14" s="43">
        <f t="shared" ca="1" si="0"/>
        <v>32.59374091657785</v>
      </c>
      <c r="I14" s="39"/>
    </row>
    <row r="15" spans="1:9" x14ac:dyDescent="0.15">
      <c r="A15" s="61">
        <v>2035</v>
      </c>
      <c r="B15" s="75">
        <f t="shared" ca="1" si="2"/>
        <v>19867</v>
      </c>
      <c r="C15" s="75">
        <f ca="1">VLOOKUP($D$1,将来!$D$5:$AF$33,14,FALSE)</f>
        <v>2166</v>
      </c>
      <c r="D15" s="75">
        <f ca="1">VLOOKUP($D$1,将来!$D$5:$AF$33,21,FALSE)</f>
        <v>10999</v>
      </c>
      <c r="E15" s="75">
        <f ca="1">VLOOKUP($D$1,将来!$D$5:$AF$33,28,FALSE)</f>
        <v>6702</v>
      </c>
      <c r="F15" s="43">
        <f t="shared" ca="1" si="1"/>
        <v>10.902501635878592</v>
      </c>
      <c r="G15" s="43">
        <f t="shared" ca="1" si="0"/>
        <v>55.363165047566319</v>
      </c>
      <c r="H15" s="43">
        <f t="shared" ca="1" si="0"/>
        <v>33.734333316555094</v>
      </c>
      <c r="I15" s="39"/>
    </row>
    <row r="16" spans="1:9" x14ac:dyDescent="0.15">
      <c r="A16" s="61">
        <v>2040</v>
      </c>
      <c r="B16" s="75">
        <f t="shared" ca="1" si="2"/>
        <v>19012</v>
      </c>
      <c r="C16" s="75">
        <f ca="1">VLOOKUP($D$1,将来!$D$5:$AF$33,15,FALSE)</f>
        <v>2082</v>
      </c>
      <c r="D16" s="75">
        <f ca="1">VLOOKUP($D$1,将来!$D$5:$AF$33,22,FALSE)</f>
        <v>10072</v>
      </c>
      <c r="E16" s="75">
        <f ca="1">VLOOKUP($D$1,将来!$D$5:$AF$33,29,FALSE)</f>
        <v>6858</v>
      </c>
      <c r="F16" s="43">
        <f t="shared" ca="1" si="1"/>
        <v>10.95097832947612</v>
      </c>
      <c r="G16" s="43">
        <f t="shared" ca="1" si="0"/>
        <v>52.977067115505996</v>
      </c>
      <c r="H16" s="43">
        <f t="shared" ca="1" si="0"/>
        <v>36.071954555017882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20" sqref="M20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大台町</v>
      </c>
      <c r="E1" s="37"/>
      <c r="F1" s="80" t="str">
        <f ca="1">"年齢（３区分）別人口の推移　＜"&amp;D1&amp;"＞"</f>
        <v>年齢（３区分）別人口の推移　＜大台町＞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13172</v>
      </c>
      <c r="C4" s="73">
        <f ca="1">VLOOKUP($D$1,国調!$D$5:$AF$33,9,FALSE)</f>
        <v>2559</v>
      </c>
      <c r="D4" s="73">
        <f ca="1">VLOOKUP($D$1,国調!$D$5:$AF$33,16,FALSE)</f>
        <v>8420</v>
      </c>
      <c r="E4" s="73">
        <f ca="1">VLOOKUP($D$1,国調!$D$5:$AF$33,23,FALSE)</f>
        <v>2193</v>
      </c>
      <c r="F4" s="43">
        <f ca="1">C4/SUM($C4:$E4)*100</f>
        <v>19.427573641056785</v>
      </c>
      <c r="G4" s="43">
        <f t="shared" ref="G4:H16" ca="1" si="0">D4/SUM($C4:$E4)*100</f>
        <v>63.923474035833586</v>
      </c>
      <c r="H4" s="43">
        <f t="shared" ca="1" si="0"/>
        <v>16.648952323109626</v>
      </c>
      <c r="I4" s="39"/>
    </row>
    <row r="5" spans="1:9" x14ac:dyDescent="0.15">
      <c r="A5" s="61">
        <v>1985</v>
      </c>
      <c r="B5" s="73">
        <f ca="1">VLOOKUP($D$1,国調!$D$5:$AF$33,3,FALSE)</f>
        <v>12982</v>
      </c>
      <c r="C5" s="73">
        <f ca="1">VLOOKUP($D$1,国調!$D$5:$AF$33,10,FALSE)</f>
        <v>2334</v>
      </c>
      <c r="D5" s="73">
        <f ca="1">VLOOKUP($D$1,国調!$D$5:$AF$33,17,FALSE)</f>
        <v>8253</v>
      </c>
      <c r="E5" s="73">
        <f ca="1">VLOOKUP($D$1,国調!$D$5:$AF$33,24,FALSE)</f>
        <v>2395</v>
      </c>
      <c r="F5" s="43">
        <f t="shared" ref="F5:F16" ca="1" si="1">C5/SUM($C5:$E5)*100</f>
        <v>17.978739793560315</v>
      </c>
      <c r="G5" s="43">
        <f t="shared" ca="1" si="0"/>
        <v>63.572639038668925</v>
      </c>
      <c r="H5" s="43">
        <f t="shared" ca="1" si="0"/>
        <v>18.44862116777076</v>
      </c>
      <c r="I5" s="39"/>
    </row>
    <row r="6" spans="1:9" x14ac:dyDescent="0.15">
      <c r="A6" s="61">
        <v>1990</v>
      </c>
      <c r="B6" s="73">
        <f ca="1">VLOOKUP($D$1,国調!$D$5:$AF$33,4,FALSE)</f>
        <v>12144</v>
      </c>
      <c r="C6" s="73">
        <f ca="1">VLOOKUP($D$1,国調!$D$5:$AF$33,11,FALSE)</f>
        <v>1868</v>
      </c>
      <c r="D6" s="73">
        <f ca="1">VLOOKUP($D$1,国調!$D$5:$AF$33,18,FALSE)</f>
        <v>7617</v>
      </c>
      <c r="E6" s="73">
        <f ca="1">VLOOKUP($D$1,国調!$D$5:$AF$33,25,FALSE)</f>
        <v>2659</v>
      </c>
      <c r="F6" s="43">
        <f t="shared" ca="1" si="1"/>
        <v>15.382081686429514</v>
      </c>
      <c r="G6" s="43">
        <f t="shared" ca="1" si="0"/>
        <v>62.722332015810281</v>
      </c>
      <c r="H6" s="43">
        <f t="shared" ca="1" si="0"/>
        <v>21.895586297760211</v>
      </c>
      <c r="I6" s="39"/>
    </row>
    <row r="7" spans="1:9" x14ac:dyDescent="0.15">
      <c r="A7" s="61">
        <v>1995</v>
      </c>
      <c r="B7" s="73">
        <f ca="1">VLOOKUP($D$1,国調!$D$5:$AF$33,5,FALSE)</f>
        <v>11758</v>
      </c>
      <c r="C7" s="73">
        <f ca="1">VLOOKUP($D$1,国調!$D$5:$AF$33,12,FALSE)</f>
        <v>1573</v>
      </c>
      <c r="D7" s="73">
        <f ca="1">VLOOKUP($D$1,国調!$D$5:$AF$33,19,FALSE)</f>
        <v>6999</v>
      </c>
      <c r="E7" s="73">
        <f ca="1">VLOOKUP($D$1,国調!$D$5:$AF$33,26,FALSE)</f>
        <v>3186</v>
      </c>
      <c r="F7" s="43">
        <f t="shared" ca="1" si="1"/>
        <v>13.378125531552984</v>
      </c>
      <c r="G7" s="43">
        <f t="shared" ca="1" si="0"/>
        <v>59.525429494812045</v>
      </c>
      <c r="H7" s="43">
        <f t="shared" ca="1" si="0"/>
        <v>27.09644497363497</v>
      </c>
      <c r="I7" s="39"/>
    </row>
    <row r="8" spans="1:9" x14ac:dyDescent="0.15">
      <c r="A8" s="61">
        <v>2000</v>
      </c>
      <c r="B8" s="73">
        <f ca="1">VLOOKUP($D$1,国調!$D$5:$AF$33,6,FALSE)</f>
        <v>11399</v>
      </c>
      <c r="C8" s="73">
        <f ca="1">VLOOKUP($D$1,国調!$D$5:$AF$33,13,FALSE)</f>
        <v>1379</v>
      </c>
      <c r="D8" s="73">
        <f ca="1">VLOOKUP($D$1,国調!$D$5:$AF$33,20,FALSE)</f>
        <v>6555</v>
      </c>
      <c r="E8" s="73">
        <f ca="1">VLOOKUP($D$1,国調!$D$5:$AF$33,27,FALSE)</f>
        <v>3465</v>
      </c>
      <c r="F8" s="43">
        <f t="shared" ca="1" si="1"/>
        <v>12.097552416878674</v>
      </c>
      <c r="G8" s="43">
        <f t="shared" ca="1" si="0"/>
        <v>57.505044302131772</v>
      </c>
      <c r="H8" s="43">
        <f t="shared" ca="1" si="0"/>
        <v>30.397403280989561</v>
      </c>
      <c r="I8" s="39"/>
    </row>
    <row r="9" spans="1:9" x14ac:dyDescent="0.15">
      <c r="A9" s="61">
        <v>2005</v>
      </c>
      <c r="B9" s="73">
        <f ca="1">VLOOKUP($D$1,国調!$D$5:$AF$33,7,FALSE)</f>
        <v>11099</v>
      </c>
      <c r="C9" s="73">
        <f ca="1">VLOOKUP($D$1,国調!$D$5:$AF$33,14,FALSE)</f>
        <v>1290</v>
      </c>
      <c r="D9" s="73">
        <f ca="1">VLOOKUP($D$1,国調!$D$5:$AF$33,21,FALSE)</f>
        <v>6147</v>
      </c>
      <c r="E9" s="73">
        <f ca="1">VLOOKUP($D$1,国調!$D$5:$AF$33,28,FALSE)</f>
        <v>3662</v>
      </c>
      <c r="F9" s="43">
        <f t="shared" ca="1" si="1"/>
        <v>11.622668708892693</v>
      </c>
      <c r="G9" s="43">
        <f t="shared" ca="1" si="0"/>
        <v>55.38336787097937</v>
      </c>
      <c r="H9" s="43">
        <f t="shared" ca="1" si="0"/>
        <v>32.99396342012794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10416</v>
      </c>
      <c r="C10" s="74">
        <f ca="1">VLOOKUP($D$1,国調!$D$5:$AF$33,15,FALSE)</f>
        <v>1170</v>
      </c>
      <c r="D10" s="74">
        <f ca="1">VLOOKUP($D$1,国調!$D$5:$AF$33,22,FALSE)</f>
        <v>5552</v>
      </c>
      <c r="E10" s="74">
        <f ca="1">VLOOKUP($D$1,国調!$D$5:$AF$33,29,FALSE)</f>
        <v>3689</v>
      </c>
      <c r="F10" s="44">
        <f t="shared" ca="1" si="1"/>
        <v>11.238113533762368</v>
      </c>
      <c r="G10" s="44">
        <f t="shared" ca="1" si="0"/>
        <v>53.328210546537314</v>
      </c>
      <c r="H10" s="44">
        <f t="shared" ca="1" si="0"/>
        <v>35.43367591970032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9734</v>
      </c>
      <c r="C11" s="75">
        <f ca="1">VLOOKUP($D$1,将来!$D$5:$AF$33,10,FALSE)</f>
        <v>1059</v>
      </c>
      <c r="D11" s="75">
        <f ca="1">VLOOKUP($D$1,将来!$D$5:$AF$33,17,FALSE)</f>
        <v>4889</v>
      </c>
      <c r="E11" s="75">
        <f ca="1">VLOOKUP($D$1,将来!$D$5:$AF$33,24,FALSE)</f>
        <v>3786</v>
      </c>
      <c r="F11" s="45">
        <f t="shared" ca="1" si="1"/>
        <v>10.879391822477913</v>
      </c>
      <c r="G11" s="45">
        <f t="shared" ca="1" si="0"/>
        <v>50.226011916991986</v>
      </c>
      <c r="H11" s="45">
        <f t="shared" ca="1" si="0"/>
        <v>38.894596260530101</v>
      </c>
      <c r="I11" s="39"/>
    </row>
    <row r="12" spans="1:9" x14ac:dyDescent="0.15">
      <c r="A12" s="61">
        <v>2020</v>
      </c>
      <c r="B12" s="75">
        <f t="shared" ca="1" si="2"/>
        <v>9059</v>
      </c>
      <c r="C12" s="75">
        <f ca="1">VLOOKUP($D$1,将来!$D$5:$AF$33,11,FALSE)</f>
        <v>939</v>
      </c>
      <c r="D12" s="75">
        <f ca="1">VLOOKUP($D$1,将来!$D$5:$AF$33,18,FALSE)</f>
        <v>4386</v>
      </c>
      <c r="E12" s="75">
        <f ca="1">VLOOKUP($D$1,将来!$D$5:$AF$33,25,FALSE)</f>
        <v>3734</v>
      </c>
      <c r="F12" s="43">
        <f t="shared" ca="1" si="1"/>
        <v>10.365382492548846</v>
      </c>
      <c r="G12" s="43">
        <f t="shared" ca="1" si="0"/>
        <v>48.415939949221773</v>
      </c>
      <c r="H12" s="43">
        <f t="shared" ca="1" si="0"/>
        <v>41.218677558229381</v>
      </c>
      <c r="I12" s="39"/>
    </row>
    <row r="13" spans="1:9" x14ac:dyDescent="0.15">
      <c r="A13" s="61">
        <v>2025</v>
      </c>
      <c r="B13" s="75">
        <f t="shared" ca="1" si="2"/>
        <v>8408</v>
      </c>
      <c r="C13" s="75">
        <f ca="1">VLOOKUP($D$1,将来!$D$5:$AF$33,12,FALSE)</f>
        <v>837</v>
      </c>
      <c r="D13" s="75">
        <f ca="1">VLOOKUP($D$1,将来!$D$5:$AF$33,19,FALSE)</f>
        <v>3988</v>
      </c>
      <c r="E13" s="75">
        <f ca="1">VLOOKUP($D$1,将来!$D$5:$AF$33,26,FALSE)</f>
        <v>3583</v>
      </c>
      <c r="F13" s="43">
        <f t="shared" ca="1" si="1"/>
        <v>9.9548049476688867</v>
      </c>
      <c r="G13" s="43">
        <f t="shared" ca="1" si="0"/>
        <v>47.431018078020934</v>
      </c>
      <c r="H13" s="43">
        <f t="shared" ca="1" si="0"/>
        <v>42.614176974310183</v>
      </c>
      <c r="I13" s="39"/>
    </row>
    <row r="14" spans="1:9" x14ac:dyDescent="0.15">
      <c r="A14" s="61">
        <v>2030</v>
      </c>
      <c r="B14" s="75">
        <f t="shared" ca="1" si="2"/>
        <v>7796</v>
      </c>
      <c r="C14" s="75">
        <f ca="1">VLOOKUP($D$1,将来!$D$5:$AF$33,13,FALSE)</f>
        <v>756</v>
      </c>
      <c r="D14" s="75">
        <f ca="1">VLOOKUP($D$1,将来!$D$5:$AF$33,20,FALSE)</f>
        <v>3701</v>
      </c>
      <c r="E14" s="75">
        <f ca="1">VLOOKUP($D$1,将来!$D$5:$AF$33,27,FALSE)</f>
        <v>3339</v>
      </c>
      <c r="F14" s="43">
        <f t="shared" ca="1" si="1"/>
        <v>9.6972806567470489</v>
      </c>
      <c r="G14" s="43">
        <f t="shared" ca="1" si="0"/>
        <v>47.473063109286812</v>
      </c>
      <c r="H14" s="43">
        <f t="shared" ca="1" si="0"/>
        <v>42.829656233966134</v>
      </c>
      <c r="I14" s="39"/>
    </row>
    <row r="15" spans="1:9" x14ac:dyDescent="0.15">
      <c r="A15" s="61">
        <v>2035</v>
      </c>
      <c r="B15" s="75">
        <f t="shared" ca="1" si="2"/>
        <v>7216</v>
      </c>
      <c r="C15" s="75">
        <f ca="1">VLOOKUP($D$1,将来!$D$5:$AF$33,14,FALSE)</f>
        <v>706</v>
      </c>
      <c r="D15" s="75">
        <f ca="1">VLOOKUP($D$1,将来!$D$5:$AF$33,21,FALSE)</f>
        <v>3372</v>
      </c>
      <c r="E15" s="75">
        <f ca="1">VLOOKUP($D$1,将来!$D$5:$AF$33,28,FALSE)</f>
        <v>3138</v>
      </c>
      <c r="F15" s="43">
        <f t="shared" ca="1" si="1"/>
        <v>9.7838137472283808</v>
      </c>
      <c r="G15" s="43">
        <f t="shared" ca="1" si="0"/>
        <v>46.729490022172946</v>
      </c>
      <c r="H15" s="43">
        <f t="shared" ca="1" si="0"/>
        <v>43.486696230598668</v>
      </c>
      <c r="I15" s="39"/>
    </row>
    <row r="16" spans="1:9" x14ac:dyDescent="0.15">
      <c r="A16" s="61">
        <v>2040</v>
      </c>
      <c r="B16" s="75">
        <f t="shared" ca="1" si="2"/>
        <v>6666</v>
      </c>
      <c r="C16" s="75">
        <f ca="1">VLOOKUP($D$1,将来!$D$5:$AF$33,15,FALSE)</f>
        <v>667</v>
      </c>
      <c r="D16" s="75">
        <f ca="1">VLOOKUP($D$1,将来!$D$5:$AF$33,22,FALSE)</f>
        <v>3052</v>
      </c>
      <c r="E16" s="75">
        <f ca="1">VLOOKUP($D$1,将来!$D$5:$AF$33,29,FALSE)</f>
        <v>2947</v>
      </c>
      <c r="F16" s="43">
        <f t="shared" ca="1" si="1"/>
        <v>10.006000600060005</v>
      </c>
      <c r="G16" s="43">
        <f t="shared" ca="1" si="0"/>
        <v>45.78457845784579</v>
      </c>
      <c r="H16" s="43">
        <f t="shared" ca="1" si="0"/>
        <v>44.209420942094205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K36" sqref="K36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玉城町</v>
      </c>
      <c r="E1" s="37"/>
      <c r="F1" s="80" t="str">
        <f ca="1">"年齢（３区分）別人口の推移　＜"&amp;D1&amp;"＞"</f>
        <v>年齢（３区分）別人口の推移　＜玉城町＞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11643</v>
      </c>
      <c r="C4" s="73">
        <f ca="1">VLOOKUP($D$1,国調!$D$5:$AF$33,9,FALSE)</f>
        <v>2574</v>
      </c>
      <c r="D4" s="73">
        <f ca="1">VLOOKUP($D$1,国調!$D$5:$AF$33,16,FALSE)</f>
        <v>7660</v>
      </c>
      <c r="E4" s="73">
        <f ca="1">VLOOKUP($D$1,国調!$D$5:$AF$33,23,FALSE)</f>
        <v>1409</v>
      </c>
      <c r="F4" s="43">
        <f ca="1">C4/SUM($C4:$E4)*100</f>
        <v>22.107704199948465</v>
      </c>
      <c r="G4" s="43">
        <f t="shared" ref="G4:H16" ca="1" si="0">D4/SUM($C4:$E4)*100</f>
        <v>65.790603796272435</v>
      </c>
      <c r="H4" s="43">
        <f t="shared" ca="1" si="0"/>
        <v>12.101692003779094</v>
      </c>
      <c r="I4" s="39"/>
    </row>
    <row r="5" spans="1:9" x14ac:dyDescent="0.15">
      <c r="A5" s="61">
        <v>1985</v>
      </c>
      <c r="B5" s="73">
        <f ca="1">VLOOKUP($D$1,国調!$D$5:$AF$33,3,FALSE)</f>
        <v>12141</v>
      </c>
      <c r="C5" s="73">
        <f ca="1">VLOOKUP($D$1,国調!$D$5:$AF$33,10,FALSE)</f>
        <v>2634</v>
      </c>
      <c r="D5" s="73">
        <f ca="1">VLOOKUP($D$1,国調!$D$5:$AF$33,17,FALSE)</f>
        <v>7976</v>
      </c>
      <c r="E5" s="73">
        <f ca="1">VLOOKUP($D$1,国調!$D$5:$AF$33,24,FALSE)</f>
        <v>1531</v>
      </c>
      <c r="F5" s="43">
        <f t="shared" ref="F5:F16" ca="1" si="1">C5/SUM($C5:$E5)*100</f>
        <v>21.69508277736595</v>
      </c>
      <c r="G5" s="43">
        <f t="shared" ca="1" si="0"/>
        <v>65.694753315212921</v>
      </c>
      <c r="H5" s="43">
        <f t="shared" ca="1" si="0"/>
        <v>12.610163907421136</v>
      </c>
      <c r="I5" s="39"/>
    </row>
    <row r="6" spans="1:9" x14ac:dyDescent="0.15">
      <c r="A6" s="61">
        <v>1990</v>
      </c>
      <c r="B6" s="73">
        <f ca="1">VLOOKUP($D$1,国調!$D$5:$AF$33,4,FALSE)</f>
        <v>12348</v>
      </c>
      <c r="C6" s="73">
        <f ca="1">VLOOKUP($D$1,国調!$D$5:$AF$33,11,FALSE)</f>
        <v>2416</v>
      </c>
      <c r="D6" s="73">
        <f ca="1">VLOOKUP($D$1,国調!$D$5:$AF$33,18,FALSE)</f>
        <v>8192</v>
      </c>
      <c r="E6" s="73">
        <f ca="1">VLOOKUP($D$1,国調!$D$5:$AF$33,25,FALSE)</f>
        <v>1740</v>
      </c>
      <c r="F6" s="43">
        <f t="shared" ca="1" si="1"/>
        <v>19.56592160673793</v>
      </c>
      <c r="G6" s="43">
        <f t="shared" ca="1" si="0"/>
        <v>66.342727567217366</v>
      </c>
      <c r="H6" s="43">
        <f t="shared" ca="1" si="0"/>
        <v>14.091350826044705</v>
      </c>
      <c r="I6" s="39"/>
    </row>
    <row r="7" spans="1:9" x14ac:dyDescent="0.15">
      <c r="A7" s="61">
        <v>1995</v>
      </c>
      <c r="B7" s="73">
        <f ca="1">VLOOKUP($D$1,国調!$D$5:$AF$33,5,FALSE)</f>
        <v>13313</v>
      </c>
      <c r="C7" s="73">
        <f ca="1">VLOOKUP($D$1,国調!$D$5:$AF$33,12,FALSE)</f>
        <v>2375</v>
      </c>
      <c r="D7" s="73">
        <f ca="1">VLOOKUP($D$1,国調!$D$5:$AF$33,19,FALSE)</f>
        <v>8694</v>
      </c>
      <c r="E7" s="73">
        <f ca="1">VLOOKUP($D$1,国調!$D$5:$AF$33,26,FALSE)</f>
        <v>2244</v>
      </c>
      <c r="F7" s="43">
        <f t="shared" ca="1" si="1"/>
        <v>17.83970555096522</v>
      </c>
      <c r="G7" s="43">
        <f t="shared" ca="1" si="0"/>
        <v>65.304589498985948</v>
      </c>
      <c r="H7" s="43">
        <f t="shared" ca="1" si="0"/>
        <v>16.855704950048825</v>
      </c>
      <c r="I7" s="39"/>
    </row>
    <row r="8" spans="1:9" x14ac:dyDescent="0.15">
      <c r="A8" s="61">
        <v>2000</v>
      </c>
      <c r="B8" s="73">
        <f ca="1">VLOOKUP($D$1,国調!$D$5:$AF$33,6,FALSE)</f>
        <v>14284</v>
      </c>
      <c r="C8" s="73">
        <f ca="1">VLOOKUP($D$1,国調!$D$5:$AF$33,13,FALSE)</f>
        <v>2450</v>
      </c>
      <c r="D8" s="73">
        <f ca="1">VLOOKUP($D$1,国調!$D$5:$AF$33,20,FALSE)</f>
        <v>9177</v>
      </c>
      <c r="E8" s="73">
        <f ca="1">VLOOKUP($D$1,国調!$D$5:$AF$33,27,FALSE)</f>
        <v>2657</v>
      </c>
      <c r="F8" s="43">
        <f t="shared" ca="1" si="1"/>
        <v>17.152058246989636</v>
      </c>
      <c r="G8" s="43">
        <f t="shared" ca="1" si="0"/>
        <v>64.246709605152617</v>
      </c>
      <c r="H8" s="43">
        <f t="shared" ca="1" si="0"/>
        <v>18.601232147857743</v>
      </c>
      <c r="I8" s="39"/>
    </row>
    <row r="9" spans="1:9" x14ac:dyDescent="0.15">
      <c r="A9" s="61">
        <v>2005</v>
      </c>
      <c r="B9" s="73">
        <f ca="1">VLOOKUP($D$1,国調!$D$5:$AF$33,7,FALSE)</f>
        <v>14888</v>
      </c>
      <c r="C9" s="73">
        <f ca="1">VLOOKUP($D$1,国調!$D$5:$AF$33,14,FALSE)</f>
        <v>2469</v>
      </c>
      <c r="D9" s="73">
        <f ca="1">VLOOKUP($D$1,国調!$D$5:$AF$33,21,FALSE)</f>
        <v>9277</v>
      </c>
      <c r="E9" s="73">
        <f ca="1">VLOOKUP($D$1,国調!$D$5:$AF$33,28,FALSE)</f>
        <v>3142</v>
      </c>
      <c r="F9" s="43">
        <f t="shared" ca="1" si="1"/>
        <v>16.583825900053732</v>
      </c>
      <c r="G9" s="43">
        <f t="shared" ca="1" si="0"/>
        <v>62.31192907039226</v>
      </c>
      <c r="H9" s="43">
        <f t="shared" ca="1" si="0"/>
        <v>21.104245029554004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15297</v>
      </c>
      <c r="C10" s="74">
        <f ca="1">VLOOKUP($D$1,国調!$D$5:$AF$33,15,FALSE)</f>
        <v>2444</v>
      </c>
      <c r="D10" s="74">
        <f ca="1">VLOOKUP($D$1,国調!$D$5:$AF$33,22,FALSE)</f>
        <v>9367</v>
      </c>
      <c r="E10" s="74">
        <f ca="1">VLOOKUP($D$1,国調!$D$5:$AF$33,29,FALSE)</f>
        <v>3475</v>
      </c>
      <c r="F10" s="44">
        <f t="shared" ca="1" si="1"/>
        <v>15.988486196519691</v>
      </c>
      <c r="G10" s="44">
        <f t="shared" ca="1" si="0"/>
        <v>61.2782938636661</v>
      </c>
      <c r="H10" s="44">
        <f t="shared" ca="1" si="0"/>
        <v>22.733219939814209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15449</v>
      </c>
      <c r="C11" s="75">
        <f ca="1">VLOOKUP($D$1,将来!$D$5:$AF$33,10,FALSE)</f>
        <v>2360</v>
      </c>
      <c r="D11" s="75">
        <f ca="1">VLOOKUP($D$1,将来!$D$5:$AF$33,17,FALSE)</f>
        <v>9124</v>
      </c>
      <c r="E11" s="75">
        <f ca="1">VLOOKUP($D$1,将来!$D$5:$AF$33,24,FALSE)</f>
        <v>3965</v>
      </c>
      <c r="F11" s="45">
        <f t="shared" ca="1" si="1"/>
        <v>15.27606964852094</v>
      </c>
      <c r="G11" s="45">
        <f t="shared" ca="1" si="0"/>
        <v>59.058838759790277</v>
      </c>
      <c r="H11" s="45">
        <f t="shared" ca="1" si="0"/>
        <v>25.665091591688782</v>
      </c>
      <c r="I11" s="39"/>
    </row>
    <row r="12" spans="1:9" x14ac:dyDescent="0.15">
      <c r="A12" s="61">
        <v>2020</v>
      </c>
      <c r="B12" s="75">
        <f t="shared" ca="1" si="2"/>
        <v>15394</v>
      </c>
      <c r="C12" s="75">
        <f ca="1">VLOOKUP($D$1,将来!$D$5:$AF$33,11,FALSE)</f>
        <v>2148</v>
      </c>
      <c r="D12" s="75">
        <f ca="1">VLOOKUP($D$1,将来!$D$5:$AF$33,18,FALSE)</f>
        <v>8973</v>
      </c>
      <c r="E12" s="75">
        <f ca="1">VLOOKUP($D$1,将来!$D$5:$AF$33,25,FALSE)</f>
        <v>4273</v>
      </c>
      <c r="F12" s="43">
        <f t="shared" ca="1" si="1"/>
        <v>13.953488372093023</v>
      </c>
      <c r="G12" s="43">
        <f t="shared" ca="1" si="0"/>
        <v>58.288943744315972</v>
      </c>
      <c r="H12" s="43">
        <f t="shared" ca="1" si="0"/>
        <v>27.757567883591012</v>
      </c>
      <c r="I12" s="39"/>
    </row>
    <row r="13" spans="1:9" x14ac:dyDescent="0.15">
      <c r="A13" s="61">
        <v>2025</v>
      </c>
      <c r="B13" s="75">
        <f t="shared" ca="1" si="2"/>
        <v>15253</v>
      </c>
      <c r="C13" s="75">
        <f ca="1">VLOOKUP($D$1,将来!$D$5:$AF$33,12,FALSE)</f>
        <v>1996</v>
      </c>
      <c r="D13" s="75">
        <f ca="1">VLOOKUP($D$1,将来!$D$5:$AF$33,19,FALSE)</f>
        <v>8921</v>
      </c>
      <c r="E13" s="75">
        <f ca="1">VLOOKUP($D$1,将来!$D$5:$AF$33,26,FALSE)</f>
        <v>4336</v>
      </c>
      <c r="F13" s="43">
        <f t="shared" ca="1" si="1"/>
        <v>13.085950304858059</v>
      </c>
      <c r="G13" s="43">
        <f t="shared" ca="1" si="0"/>
        <v>58.486855044909206</v>
      </c>
      <c r="H13" s="43">
        <f t="shared" ca="1" si="0"/>
        <v>28.427194650232739</v>
      </c>
      <c r="I13" s="39"/>
    </row>
    <row r="14" spans="1:9" x14ac:dyDescent="0.15">
      <c r="A14" s="61">
        <v>2030</v>
      </c>
      <c r="B14" s="75">
        <f t="shared" ca="1" si="2"/>
        <v>15069</v>
      </c>
      <c r="C14" s="75">
        <f ca="1">VLOOKUP($D$1,将来!$D$5:$AF$33,13,FALSE)</f>
        <v>1887</v>
      </c>
      <c r="D14" s="75">
        <f ca="1">VLOOKUP($D$1,将来!$D$5:$AF$33,20,FALSE)</f>
        <v>8718</v>
      </c>
      <c r="E14" s="75">
        <f ca="1">VLOOKUP($D$1,将来!$D$5:$AF$33,27,FALSE)</f>
        <v>4464</v>
      </c>
      <c r="F14" s="43">
        <f t="shared" ca="1" si="1"/>
        <v>12.522396973919969</v>
      </c>
      <c r="G14" s="43">
        <f t="shared" ca="1" si="0"/>
        <v>57.853872187935494</v>
      </c>
      <c r="H14" s="43">
        <f t="shared" ca="1" si="0"/>
        <v>29.623730838144535</v>
      </c>
      <c r="I14" s="39"/>
    </row>
    <row r="15" spans="1:9" x14ac:dyDescent="0.15">
      <c r="A15" s="61">
        <v>2035</v>
      </c>
      <c r="B15" s="75">
        <f t="shared" ca="1" si="2"/>
        <v>14839</v>
      </c>
      <c r="C15" s="75">
        <f ca="1">VLOOKUP($D$1,将来!$D$5:$AF$33,14,FALSE)</f>
        <v>1839</v>
      </c>
      <c r="D15" s="75">
        <f ca="1">VLOOKUP($D$1,将来!$D$5:$AF$33,21,FALSE)</f>
        <v>8351</v>
      </c>
      <c r="E15" s="75">
        <f ca="1">VLOOKUP($D$1,将来!$D$5:$AF$33,28,FALSE)</f>
        <v>4649</v>
      </c>
      <c r="F15" s="43">
        <f t="shared" ca="1" si="1"/>
        <v>12.393018397466136</v>
      </c>
      <c r="G15" s="43">
        <f t="shared" ca="1" si="0"/>
        <v>56.277377181750786</v>
      </c>
      <c r="H15" s="43">
        <f t="shared" ca="1" si="0"/>
        <v>31.32960442078307</v>
      </c>
      <c r="I15" s="39"/>
    </row>
    <row r="16" spans="1:9" x14ac:dyDescent="0.15">
      <c r="A16" s="61">
        <v>2040</v>
      </c>
      <c r="B16" s="75">
        <f t="shared" ca="1" si="2"/>
        <v>14551</v>
      </c>
      <c r="C16" s="75">
        <f ca="1">VLOOKUP($D$1,将来!$D$5:$AF$33,15,FALSE)</f>
        <v>1815</v>
      </c>
      <c r="D16" s="75">
        <f ca="1">VLOOKUP($D$1,将来!$D$5:$AF$33,22,FALSE)</f>
        <v>7860</v>
      </c>
      <c r="E16" s="75">
        <f ca="1">VLOOKUP($D$1,将来!$D$5:$AF$33,29,FALSE)</f>
        <v>4876</v>
      </c>
      <c r="F16" s="43">
        <f t="shared" ca="1" si="1"/>
        <v>12.473369527867501</v>
      </c>
      <c r="G16" s="43">
        <f t="shared" ca="1" si="0"/>
        <v>54.016906054566697</v>
      </c>
      <c r="H16" s="43">
        <f t="shared" ca="1" si="0"/>
        <v>33.509724417565799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showGridLines="0" tabSelected="1" zoomScale="90" zoomScaleNormal="90" workbookViewId="0">
      <selection activeCell="K21" sqref="K21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度会町</v>
      </c>
      <c r="E1" s="37"/>
      <c r="F1" s="80" t="str">
        <f ca="1">"年齢（３区分）別人口の推移　＜"&amp;D1&amp;"＞"</f>
        <v>年齢（３区分）別人口の推移　＜度会町＞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8730</v>
      </c>
      <c r="C4" s="73">
        <f ca="1">VLOOKUP($D$1,国調!$D$5:$AF$33,9,FALSE)</f>
        <v>1829</v>
      </c>
      <c r="D4" s="73">
        <f ca="1">VLOOKUP($D$1,国調!$D$5:$AF$33,16,FALSE)</f>
        <v>5721</v>
      </c>
      <c r="E4" s="73">
        <f ca="1">VLOOKUP($D$1,国調!$D$5:$AF$33,23,FALSE)</f>
        <v>1180</v>
      </c>
      <c r="F4" s="43">
        <f ca="1">C4/SUM($C4:$E4)*100</f>
        <v>20.950744558991982</v>
      </c>
      <c r="G4" s="43">
        <f t="shared" ref="G4:H16" ca="1" si="0">D4/SUM($C4:$E4)*100</f>
        <v>65.532646048109967</v>
      </c>
      <c r="H4" s="43">
        <f t="shared" ca="1" si="0"/>
        <v>13.516609392898053</v>
      </c>
      <c r="I4" s="39"/>
    </row>
    <row r="5" spans="1:9" x14ac:dyDescent="0.15">
      <c r="A5" s="61">
        <v>1985</v>
      </c>
      <c r="B5" s="73">
        <f ca="1">VLOOKUP($D$1,国調!$D$5:$AF$33,3,FALSE)</f>
        <v>8996</v>
      </c>
      <c r="C5" s="73">
        <f ca="1">VLOOKUP($D$1,国調!$D$5:$AF$33,10,FALSE)</f>
        <v>1897</v>
      </c>
      <c r="D5" s="73">
        <f ca="1">VLOOKUP($D$1,国調!$D$5:$AF$33,17,FALSE)</f>
        <v>5827</v>
      </c>
      <c r="E5" s="73">
        <f ca="1">VLOOKUP($D$1,国調!$D$5:$AF$33,24,FALSE)</f>
        <v>1272</v>
      </c>
      <c r="F5" s="43">
        <f t="shared" ref="F5:F16" ca="1" si="1">C5/SUM($C5:$E5)*100</f>
        <v>21.087149844375279</v>
      </c>
      <c r="G5" s="43">
        <f t="shared" ca="1" si="0"/>
        <v>64.773232547799026</v>
      </c>
      <c r="H5" s="43">
        <f t="shared" ca="1" si="0"/>
        <v>14.1396176078257</v>
      </c>
      <c r="I5" s="39"/>
    </row>
    <row r="6" spans="1:9" x14ac:dyDescent="0.15">
      <c r="A6" s="61">
        <v>1990</v>
      </c>
      <c r="B6" s="73">
        <f ca="1">VLOOKUP($D$1,国調!$D$5:$AF$33,4,FALSE)</f>
        <v>9075</v>
      </c>
      <c r="C6" s="73">
        <f ca="1">VLOOKUP($D$1,国調!$D$5:$AF$33,11,FALSE)</f>
        <v>1759</v>
      </c>
      <c r="D6" s="73">
        <f ca="1">VLOOKUP($D$1,国調!$D$5:$AF$33,18,FALSE)</f>
        <v>5873</v>
      </c>
      <c r="E6" s="73">
        <f ca="1">VLOOKUP($D$1,国調!$D$5:$AF$33,25,FALSE)</f>
        <v>1443</v>
      </c>
      <c r="F6" s="43">
        <f t="shared" ca="1" si="1"/>
        <v>19.382920110192835</v>
      </c>
      <c r="G6" s="43">
        <f t="shared" ca="1" si="0"/>
        <v>64.71625344352617</v>
      </c>
      <c r="H6" s="43">
        <f t="shared" ca="1" si="0"/>
        <v>15.900826446280991</v>
      </c>
      <c r="I6" s="39"/>
    </row>
    <row r="7" spans="1:9" x14ac:dyDescent="0.15">
      <c r="A7" s="61">
        <v>1995</v>
      </c>
      <c r="B7" s="73">
        <f ca="1">VLOOKUP($D$1,国調!$D$5:$AF$33,5,FALSE)</f>
        <v>9077</v>
      </c>
      <c r="C7" s="73">
        <f ca="1">VLOOKUP($D$1,国調!$D$5:$AF$33,12,FALSE)</f>
        <v>1569</v>
      </c>
      <c r="D7" s="73">
        <f ca="1">VLOOKUP($D$1,国調!$D$5:$AF$33,19,FALSE)</f>
        <v>5793</v>
      </c>
      <c r="E7" s="73">
        <f ca="1">VLOOKUP($D$1,国調!$D$5:$AF$33,26,FALSE)</f>
        <v>1715</v>
      </c>
      <c r="F7" s="43">
        <f t="shared" ca="1" si="1"/>
        <v>17.285446733502258</v>
      </c>
      <c r="G7" s="43">
        <f t="shared" ca="1" si="0"/>
        <v>63.820645587749262</v>
      </c>
      <c r="H7" s="43">
        <f t="shared" ca="1" si="0"/>
        <v>18.893907678748484</v>
      </c>
      <c r="I7" s="39"/>
    </row>
    <row r="8" spans="1:9" x14ac:dyDescent="0.15">
      <c r="A8" s="61">
        <v>2000</v>
      </c>
      <c r="B8" s="73">
        <f ca="1">VLOOKUP($D$1,国調!$D$5:$AF$33,6,FALSE)</f>
        <v>9218</v>
      </c>
      <c r="C8" s="73">
        <f ca="1">VLOOKUP($D$1,国調!$D$5:$AF$33,13,FALSE)</f>
        <v>1457</v>
      </c>
      <c r="D8" s="73">
        <f ca="1">VLOOKUP($D$1,国調!$D$5:$AF$33,20,FALSE)</f>
        <v>5711</v>
      </c>
      <c r="E8" s="73">
        <f ca="1">VLOOKUP($D$1,国調!$D$5:$AF$33,27,FALSE)</f>
        <v>2050</v>
      </c>
      <c r="F8" s="43">
        <f t="shared" ca="1" si="1"/>
        <v>15.806031677153396</v>
      </c>
      <c r="G8" s="43">
        <f t="shared" ca="1" si="0"/>
        <v>61.954870904751566</v>
      </c>
      <c r="H8" s="43">
        <f t="shared" ca="1" si="0"/>
        <v>22.239097418095032</v>
      </c>
      <c r="I8" s="39"/>
    </row>
    <row r="9" spans="1:9" x14ac:dyDescent="0.15">
      <c r="A9" s="61">
        <v>2005</v>
      </c>
      <c r="B9" s="73">
        <f ca="1">VLOOKUP($D$1,国調!$D$5:$AF$33,7,FALSE)</f>
        <v>9057</v>
      </c>
      <c r="C9" s="73">
        <f ca="1">VLOOKUP($D$1,国調!$D$5:$AF$33,14,FALSE)</f>
        <v>1289</v>
      </c>
      <c r="D9" s="73">
        <f ca="1">VLOOKUP($D$1,国調!$D$5:$AF$33,21,FALSE)</f>
        <v>5538</v>
      </c>
      <c r="E9" s="73">
        <f ca="1">VLOOKUP($D$1,国調!$D$5:$AF$33,28,FALSE)</f>
        <v>2230</v>
      </c>
      <c r="F9" s="43">
        <f t="shared" ca="1" si="1"/>
        <v>14.232085679584852</v>
      </c>
      <c r="G9" s="43">
        <f t="shared" ca="1" si="0"/>
        <v>61.14607485922491</v>
      </c>
      <c r="H9" s="43">
        <f t="shared" ca="1" si="0"/>
        <v>24.621839461190241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8692</v>
      </c>
      <c r="C10" s="74">
        <f ca="1">VLOOKUP($D$1,国調!$D$5:$AF$33,15,FALSE)</f>
        <v>1166</v>
      </c>
      <c r="D10" s="74">
        <f ca="1">VLOOKUP($D$1,国調!$D$5:$AF$33,22,FALSE)</f>
        <v>5160</v>
      </c>
      <c r="E10" s="74">
        <f ca="1">VLOOKUP($D$1,国調!$D$5:$AF$33,29,FALSE)</f>
        <v>2365</v>
      </c>
      <c r="F10" s="44">
        <f t="shared" ca="1" si="1"/>
        <v>13.41617765504545</v>
      </c>
      <c r="G10" s="44">
        <f t="shared" ca="1" si="0"/>
        <v>59.371763893683116</v>
      </c>
      <c r="H10" s="44">
        <f t="shared" ca="1" si="0"/>
        <v>27.212058451271432</v>
      </c>
      <c r="I10" s="39"/>
    </row>
    <row r="11" spans="1:9" ht="12.75" thickTop="1" x14ac:dyDescent="0.15">
      <c r="A11" s="63">
        <v>2015</v>
      </c>
      <c r="B11" s="123">
        <f t="shared" ref="B11:B16" ca="1" si="2">SUM(C11:E11)</f>
        <v>8272</v>
      </c>
      <c r="C11" s="75">
        <f ca="1">VLOOKUP($D$1,将来!$D$5:$AF$33,10,FALSE)</f>
        <v>1010</v>
      </c>
      <c r="D11" s="75">
        <f ca="1">VLOOKUP($D$1,将来!$D$5:$AF$33,17,FALSE)</f>
        <v>4684</v>
      </c>
      <c r="E11" s="123">
        <f ca="1">VLOOKUP($D$1,将来!$D$5:$AF$33,24,FALSE)</f>
        <v>2578</v>
      </c>
      <c r="F11" s="124">
        <f t="shared" ca="1" si="1"/>
        <v>12.209864603481625</v>
      </c>
      <c r="G11" s="124">
        <f t="shared" ca="1" si="0"/>
        <v>56.624758220502905</v>
      </c>
      <c r="H11" s="124">
        <f t="shared" ca="1" si="0"/>
        <v>31.165377176015475</v>
      </c>
      <c r="I11" s="39"/>
    </row>
    <row r="12" spans="1:9" x14ac:dyDescent="0.15">
      <c r="A12" s="61">
        <v>2020</v>
      </c>
      <c r="B12" s="123">
        <f t="shared" ca="1" si="2"/>
        <v>7841</v>
      </c>
      <c r="C12" s="75">
        <f ca="1">VLOOKUP($D$1,将来!$D$5:$AF$33,11,FALSE)</f>
        <v>889</v>
      </c>
      <c r="D12" s="75">
        <f ca="1">VLOOKUP($D$1,将来!$D$5:$AF$33,18,FALSE)</f>
        <v>4277</v>
      </c>
      <c r="E12" s="123">
        <f ca="1">VLOOKUP($D$1,将来!$D$5:$AF$33,25,FALSE)</f>
        <v>2675</v>
      </c>
      <c r="F12" s="125">
        <f t="shared" ca="1" si="1"/>
        <v>11.33783956128045</v>
      </c>
      <c r="G12" s="125">
        <f t="shared" ca="1" si="0"/>
        <v>54.546613952302003</v>
      </c>
      <c r="H12" s="125">
        <f t="shared" ca="1" si="0"/>
        <v>34.11554648641755</v>
      </c>
      <c r="I12" s="39"/>
    </row>
    <row r="13" spans="1:9" x14ac:dyDescent="0.15">
      <c r="A13" s="61">
        <v>2025</v>
      </c>
      <c r="B13" s="123">
        <f t="shared" ca="1" si="2"/>
        <v>7396</v>
      </c>
      <c r="C13" s="75">
        <f ca="1">VLOOKUP($D$1,将来!$D$5:$AF$33,12,FALSE)</f>
        <v>783</v>
      </c>
      <c r="D13" s="75">
        <f ca="1">VLOOKUP($D$1,将来!$D$5:$AF$33,19,FALSE)</f>
        <v>3937</v>
      </c>
      <c r="E13" s="123">
        <f ca="1">VLOOKUP($D$1,将来!$D$5:$AF$33,26,FALSE)</f>
        <v>2676</v>
      </c>
      <c r="F13" s="125">
        <f t="shared" ca="1" si="1"/>
        <v>10.586803677663601</v>
      </c>
      <c r="G13" s="125">
        <f t="shared" ca="1" si="0"/>
        <v>53.231476473769604</v>
      </c>
      <c r="H13" s="125">
        <f t="shared" ca="1" si="0"/>
        <v>36.181719848566793</v>
      </c>
      <c r="I13" s="39"/>
    </row>
    <row r="14" spans="1:9" x14ac:dyDescent="0.15">
      <c r="A14" s="61">
        <v>2030</v>
      </c>
      <c r="B14" s="123">
        <f t="shared" ca="1" si="2"/>
        <v>6941</v>
      </c>
      <c r="C14" s="75">
        <f ca="1">VLOOKUP($D$1,将来!$D$5:$AF$33,13,FALSE)</f>
        <v>698</v>
      </c>
      <c r="D14" s="75">
        <f ca="1">VLOOKUP($D$1,将来!$D$5:$AF$33,20,FALSE)</f>
        <v>3634</v>
      </c>
      <c r="E14" s="123">
        <f ca="1">VLOOKUP($D$1,将来!$D$5:$AF$33,27,FALSE)</f>
        <v>2609</v>
      </c>
      <c r="F14" s="125">
        <f t="shared" ca="1" si="1"/>
        <v>10.056187869183114</v>
      </c>
      <c r="G14" s="125">
        <f t="shared" ca="1" si="0"/>
        <v>52.355568361907501</v>
      </c>
      <c r="H14" s="125">
        <f t="shared" ca="1" si="0"/>
        <v>37.588243768909379</v>
      </c>
      <c r="I14" s="39"/>
    </row>
    <row r="15" spans="1:9" x14ac:dyDescent="0.15">
      <c r="A15" s="61">
        <v>2035</v>
      </c>
      <c r="B15" s="123">
        <f t="shared" ca="1" si="2"/>
        <v>6495</v>
      </c>
      <c r="C15" s="75">
        <f ca="1">VLOOKUP($D$1,将来!$D$5:$AF$33,14,FALSE)</f>
        <v>641</v>
      </c>
      <c r="D15" s="75">
        <f ca="1">VLOOKUP($D$1,将来!$D$5:$AF$33,21,FALSE)</f>
        <v>3346</v>
      </c>
      <c r="E15" s="123">
        <f ca="1">VLOOKUP($D$1,将来!$D$5:$AF$33,28,FALSE)</f>
        <v>2508</v>
      </c>
      <c r="F15" s="125">
        <f t="shared" ca="1" si="1"/>
        <v>9.8691301000769815</v>
      </c>
      <c r="G15" s="125">
        <f t="shared" ca="1" si="0"/>
        <v>51.51655119322556</v>
      </c>
      <c r="H15" s="125">
        <f t="shared" ca="1" si="0"/>
        <v>38.61431870669746</v>
      </c>
      <c r="I15" s="39"/>
    </row>
    <row r="16" spans="1:9" x14ac:dyDescent="0.15">
      <c r="A16" s="61">
        <v>2040</v>
      </c>
      <c r="B16" s="123">
        <f t="shared" ca="1" si="2"/>
        <v>6030</v>
      </c>
      <c r="C16" s="75">
        <f ca="1">VLOOKUP($D$1,将来!$D$5:$AF$33,15,FALSE)</f>
        <v>595</v>
      </c>
      <c r="D16" s="75">
        <f ca="1">VLOOKUP($D$1,将来!$D$5:$AF$33,22,FALSE)</f>
        <v>3005</v>
      </c>
      <c r="E16" s="123">
        <f ca="1">VLOOKUP($D$1,将来!$D$5:$AF$33,29,FALSE)</f>
        <v>2430</v>
      </c>
      <c r="F16" s="125">
        <f t="shared" ca="1" si="1"/>
        <v>9.8673300165837468</v>
      </c>
      <c r="G16" s="125">
        <f t="shared" ca="1" si="0"/>
        <v>49.834162520729684</v>
      </c>
      <c r="H16" s="125">
        <f t="shared" ca="1" si="0"/>
        <v>40.298507462686565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5" sqref="N25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大紀町</v>
      </c>
      <c r="E1" s="37"/>
      <c r="F1" s="80" t="str">
        <f ca="1">"年齢（３区分）別人口の推移　＜"&amp;D1&amp;"＞"</f>
        <v>年齢（３区分）別人口の推移　＜大紀町＞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14144</v>
      </c>
      <c r="C4" s="73">
        <f ca="1">VLOOKUP($D$1,国調!$D$5:$AF$33,9,FALSE)</f>
        <v>2805</v>
      </c>
      <c r="D4" s="73">
        <f ca="1">VLOOKUP($D$1,国調!$D$5:$AF$33,16,FALSE)</f>
        <v>9169</v>
      </c>
      <c r="E4" s="73">
        <f ca="1">VLOOKUP($D$1,国調!$D$5:$AF$33,23,FALSE)</f>
        <v>2170</v>
      </c>
      <c r="F4" s="43">
        <f ca="1">C4/SUM($C4:$E4)*100</f>
        <v>19.831730769230766</v>
      </c>
      <c r="G4" s="43">
        <f t="shared" ref="G4:H16" ca="1" si="0">D4/SUM($C4:$E4)*100</f>
        <v>64.826074660633481</v>
      </c>
      <c r="H4" s="43">
        <f t="shared" ca="1" si="0"/>
        <v>15.342194570135748</v>
      </c>
      <c r="I4" s="39"/>
    </row>
    <row r="5" spans="1:9" x14ac:dyDescent="0.15">
      <c r="A5" s="61">
        <v>1985</v>
      </c>
      <c r="B5" s="73">
        <f ca="1">VLOOKUP($D$1,国調!$D$5:$AF$33,3,FALSE)</f>
        <v>13521</v>
      </c>
      <c r="C5" s="73">
        <f ca="1">VLOOKUP($D$1,国調!$D$5:$AF$33,10,FALSE)</f>
        <v>2456</v>
      </c>
      <c r="D5" s="73">
        <f ca="1">VLOOKUP($D$1,国調!$D$5:$AF$33,17,FALSE)</f>
        <v>8688</v>
      </c>
      <c r="E5" s="73">
        <f ca="1">VLOOKUP($D$1,国調!$D$5:$AF$33,24,FALSE)</f>
        <v>2377</v>
      </c>
      <c r="F5" s="43">
        <f t="shared" ref="F5:F16" ca="1" si="1">C5/SUM($C5:$E5)*100</f>
        <v>18.164336957325641</v>
      </c>
      <c r="G5" s="43">
        <f t="shared" ca="1" si="0"/>
        <v>64.255602396272465</v>
      </c>
      <c r="H5" s="43">
        <f t="shared" ca="1" si="0"/>
        <v>17.580060646401893</v>
      </c>
      <c r="I5" s="39"/>
    </row>
    <row r="6" spans="1:9" x14ac:dyDescent="0.15">
      <c r="A6" s="61">
        <v>1990</v>
      </c>
      <c r="B6" s="73">
        <f ca="1">VLOOKUP($D$1,国調!$D$5:$AF$33,4,FALSE)</f>
        <v>12580</v>
      </c>
      <c r="C6" s="73">
        <f ca="1">VLOOKUP($D$1,国調!$D$5:$AF$33,11,FALSE)</f>
        <v>2004</v>
      </c>
      <c r="D6" s="73">
        <f ca="1">VLOOKUP($D$1,国調!$D$5:$AF$33,18,FALSE)</f>
        <v>8028</v>
      </c>
      <c r="E6" s="73">
        <f ca="1">VLOOKUP($D$1,国調!$D$5:$AF$33,25,FALSE)</f>
        <v>2548</v>
      </c>
      <c r="F6" s="43">
        <f t="shared" ca="1" si="1"/>
        <v>15.930047694753577</v>
      </c>
      <c r="G6" s="43">
        <f t="shared" ca="1" si="0"/>
        <v>63.815580286168519</v>
      </c>
      <c r="H6" s="43">
        <f t="shared" ca="1" si="0"/>
        <v>20.254372019077902</v>
      </c>
      <c r="I6" s="39"/>
    </row>
    <row r="7" spans="1:9" x14ac:dyDescent="0.15">
      <c r="A7" s="61">
        <v>1995</v>
      </c>
      <c r="B7" s="73">
        <f ca="1">VLOOKUP($D$1,国調!$D$5:$AF$33,5,FALSE)</f>
        <v>11921</v>
      </c>
      <c r="C7" s="73">
        <f ca="1">VLOOKUP($D$1,国調!$D$5:$AF$33,12,FALSE)</f>
        <v>1633</v>
      </c>
      <c r="D7" s="73">
        <f ca="1">VLOOKUP($D$1,国調!$D$5:$AF$33,19,FALSE)</f>
        <v>7234</v>
      </c>
      <c r="E7" s="73">
        <f ca="1">VLOOKUP($D$1,国調!$D$5:$AF$33,26,FALSE)</f>
        <v>3054</v>
      </c>
      <c r="F7" s="43">
        <f t="shared" ca="1" si="1"/>
        <v>13.698515225232782</v>
      </c>
      <c r="G7" s="43">
        <f t="shared" ca="1" si="0"/>
        <v>60.682828621759924</v>
      </c>
      <c r="H7" s="43">
        <f t="shared" ca="1" si="0"/>
        <v>25.618656153007297</v>
      </c>
      <c r="I7" s="39"/>
    </row>
    <row r="8" spans="1:9" x14ac:dyDescent="0.15">
      <c r="A8" s="61">
        <v>2000</v>
      </c>
      <c r="B8" s="73">
        <f ca="1">VLOOKUP($D$1,国調!$D$5:$AF$33,6,FALSE)</f>
        <v>11334</v>
      </c>
      <c r="C8" s="73">
        <f ca="1">VLOOKUP($D$1,国調!$D$5:$AF$33,13,FALSE)</f>
        <v>1376</v>
      </c>
      <c r="D8" s="73">
        <f ca="1">VLOOKUP($D$1,国調!$D$5:$AF$33,20,FALSE)</f>
        <v>6480</v>
      </c>
      <c r="E8" s="73">
        <f ca="1">VLOOKUP($D$1,国調!$D$5:$AF$33,27,FALSE)</f>
        <v>3477</v>
      </c>
      <c r="F8" s="43">
        <f t="shared" ca="1" si="1"/>
        <v>12.141533574516899</v>
      </c>
      <c r="G8" s="43">
        <f t="shared" ca="1" si="0"/>
        <v>57.17815229859702</v>
      </c>
      <c r="H8" s="43">
        <f t="shared" ca="1" si="0"/>
        <v>30.680314126886081</v>
      </c>
      <c r="I8" s="39"/>
    </row>
    <row r="9" spans="1:9" x14ac:dyDescent="0.15">
      <c r="A9" s="61">
        <v>2005</v>
      </c>
      <c r="B9" s="73">
        <f ca="1">VLOOKUP($D$1,国調!$D$5:$AF$33,7,FALSE)</f>
        <v>10788</v>
      </c>
      <c r="C9" s="73">
        <f ca="1">VLOOKUP($D$1,国調!$D$5:$AF$33,14,FALSE)</f>
        <v>1182</v>
      </c>
      <c r="D9" s="73">
        <f ca="1">VLOOKUP($D$1,国調!$D$5:$AF$33,21,FALSE)</f>
        <v>5802</v>
      </c>
      <c r="E9" s="73">
        <f ca="1">VLOOKUP($D$1,国調!$D$5:$AF$33,28,FALSE)</f>
        <v>3804</v>
      </c>
      <c r="F9" s="43">
        <f t="shared" ca="1" si="1"/>
        <v>10.956618464961068</v>
      </c>
      <c r="G9" s="43">
        <f t="shared" ca="1" si="0"/>
        <v>53.78197997775306</v>
      </c>
      <c r="H9" s="43">
        <f t="shared" ca="1" si="0"/>
        <v>35.261401557285872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9846</v>
      </c>
      <c r="C10" s="74">
        <f ca="1">VLOOKUP($D$1,国調!$D$5:$AF$33,15,FALSE)</f>
        <v>943</v>
      </c>
      <c r="D10" s="74">
        <f ca="1">VLOOKUP($D$1,国調!$D$5:$AF$33,22,FALSE)</f>
        <v>4947</v>
      </c>
      <c r="E10" s="74">
        <f ca="1">VLOOKUP($D$1,国調!$D$5:$AF$33,29,FALSE)</f>
        <v>3930</v>
      </c>
      <c r="F10" s="44">
        <f t="shared" ca="1" si="1"/>
        <v>9.6028513238289204</v>
      </c>
      <c r="G10" s="44">
        <f t="shared" ca="1" si="0"/>
        <v>50.376782077393081</v>
      </c>
      <c r="H10" s="44">
        <f t="shared" ca="1" si="0"/>
        <v>40.020366598778004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8955</v>
      </c>
      <c r="C11" s="75">
        <f ca="1">VLOOKUP($D$1,将来!$D$5:$AF$33,10,FALSE)</f>
        <v>751</v>
      </c>
      <c r="D11" s="75">
        <f ca="1">VLOOKUP($D$1,将来!$D$5:$AF$33,17,FALSE)</f>
        <v>4195</v>
      </c>
      <c r="E11" s="75">
        <f ca="1">VLOOKUP($D$1,将来!$D$5:$AF$33,24,FALSE)</f>
        <v>4009</v>
      </c>
      <c r="F11" s="45">
        <f t="shared" ca="1" si="1"/>
        <v>8.3863763260748172</v>
      </c>
      <c r="G11" s="45">
        <f t="shared" ca="1" si="0"/>
        <v>46.845337800111672</v>
      </c>
      <c r="H11" s="45">
        <f t="shared" ca="1" si="0"/>
        <v>44.768285873813511</v>
      </c>
      <c r="I11" s="39"/>
    </row>
    <row r="12" spans="1:9" x14ac:dyDescent="0.15">
      <c r="A12" s="61">
        <v>2020</v>
      </c>
      <c r="B12" s="75">
        <f t="shared" ca="1" si="2"/>
        <v>8098</v>
      </c>
      <c r="C12" s="75">
        <f ca="1">VLOOKUP($D$1,将来!$D$5:$AF$33,11,FALSE)</f>
        <v>596</v>
      </c>
      <c r="D12" s="75">
        <f ca="1">VLOOKUP($D$1,将来!$D$5:$AF$33,18,FALSE)</f>
        <v>3632</v>
      </c>
      <c r="E12" s="75">
        <f ca="1">VLOOKUP($D$1,将来!$D$5:$AF$33,25,FALSE)</f>
        <v>3870</v>
      </c>
      <c r="F12" s="43">
        <f t="shared" ca="1" si="1"/>
        <v>7.3598419362805627</v>
      </c>
      <c r="G12" s="43">
        <f t="shared" ca="1" si="0"/>
        <v>44.850580390219804</v>
      </c>
      <c r="H12" s="43">
        <f t="shared" ca="1" si="0"/>
        <v>47.789577673499629</v>
      </c>
      <c r="I12" s="39"/>
    </row>
    <row r="13" spans="1:9" x14ac:dyDescent="0.15">
      <c r="A13" s="61">
        <v>2025</v>
      </c>
      <c r="B13" s="75">
        <f t="shared" ca="1" si="2"/>
        <v>7253</v>
      </c>
      <c r="C13" s="75">
        <f ca="1">VLOOKUP($D$1,将来!$D$5:$AF$33,12,FALSE)</f>
        <v>492</v>
      </c>
      <c r="D13" s="75">
        <f ca="1">VLOOKUP($D$1,将来!$D$5:$AF$33,19,FALSE)</f>
        <v>3183</v>
      </c>
      <c r="E13" s="75">
        <f ca="1">VLOOKUP($D$1,将来!$D$5:$AF$33,26,FALSE)</f>
        <v>3578</v>
      </c>
      <c r="F13" s="43">
        <f t="shared" ca="1" si="1"/>
        <v>6.7833999724252037</v>
      </c>
      <c r="G13" s="43">
        <f t="shared" ca="1" si="0"/>
        <v>43.885288845994765</v>
      </c>
      <c r="H13" s="43">
        <f t="shared" ca="1" si="0"/>
        <v>49.331311181580034</v>
      </c>
      <c r="I13" s="39"/>
    </row>
    <row r="14" spans="1:9" x14ac:dyDescent="0.15">
      <c r="A14" s="61">
        <v>2030</v>
      </c>
      <c r="B14" s="75">
        <f t="shared" ca="1" si="2"/>
        <v>6458</v>
      </c>
      <c r="C14" s="75">
        <f ca="1">VLOOKUP($D$1,将来!$D$5:$AF$33,13,FALSE)</f>
        <v>413</v>
      </c>
      <c r="D14" s="75">
        <f ca="1">VLOOKUP($D$1,将来!$D$5:$AF$33,20,FALSE)</f>
        <v>2785</v>
      </c>
      <c r="E14" s="75">
        <f ca="1">VLOOKUP($D$1,将来!$D$5:$AF$33,27,FALSE)</f>
        <v>3260</v>
      </c>
      <c r="F14" s="43">
        <f t="shared" ca="1" si="1"/>
        <v>6.395168782904924</v>
      </c>
      <c r="G14" s="43">
        <f t="shared" ca="1" si="0"/>
        <v>43.124806441622795</v>
      </c>
      <c r="H14" s="43">
        <f t="shared" ca="1" si="0"/>
        <v>50.480024775472288</v>
      </c>
      <c r="I14" s="39"/>
    </row>
    <row r="15" spans="1:9" x14ac:dyDescent="0.15">
      <c r="A15" s="61">
        <v>2035</v>
      </c>
      <c r="B15" s="75">
        <f t="shared" ca="1" si="2"/>
        <v>5733</v>
      </c>
      <c r="C15" s="75">
        <f ca="1">VLOOKUP($D$1,将来!$D$5:$AF$33,14,FALSE)</f>
        <v>364</v>
      </c>
      <c r="D15" s="75">
        <f ca="1">VLOOKUP($D$1,将来!$D$5:$AF$33,21,FALSE)</f>
        <v>2409</v>
      </c>
      <c r="E15" s="75">
        <f ca="1">VLOOKUP($D$1,将来!$D$5:$AF$33,28,FALSE)</f>
        <v>2960</v>
      </c>
      <c r="F15" s="43">
        <f t="shared" ca="1" si="1"/>
        <v>6.3492063492063489</v>
      </c>
      <c r="G15" s="43">
        <f t="shared" ca="1" si="0"/>
        <v>42.019884877027735</v>
      </c>
      <c r="H15" s="43">
        <f t="shared" ca="1" si="0"/>
        <v>51.630908773765917</v>
      </c>
      <c r="I15" s="39"/>
    </row>
    <row r="16" spans="1:9" x14ac:dyDescent="0.15">
      <c r="A16" s="61">
        <v>2040</v>
      </c>
      <c r="B16" s="75">
        <f t="shared" ca="1" si="2"/>
        <v>5078</v>
      </c>
      <c r="C16" s="75">
        <f ca="1">VLOOKUP($D$1,将来!$D$5:$AF$33,15,FALSE)</f>
        <v>320</v>
      </c>
      <c r="D16" s="75">
        <f ca="1">VLOOKUP($D$1,将来!$D$5:$AF$33,22,FALSE)</f>
        <v>2082</v>
      </c>
      <c r="E16" s="75">
        <f ca="1">VLOOKUP($D$1,将来!$D$5:$AF$33,29,FALSE)</f>
        <v>2676</v>
      </c>
      <c r="F16" s="43">
        <f t="shared" ca="1" si="1"/>
        <v>6.3016935801496654</v>
      </c>
      <c r="G16" s="43">
        <f t="shared" ca="1" si="0"/>
        <v>41.000393855848763</v>
      </c>
      <c r="H16" s="43">
        <f t="shared" ca="1" si="0"/>
        <v>52.69791256400157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9" sqref="N29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南伊勢町</v>
      </c>
      <c r="E1" s="37"/>
      <c r="F1" s="80" t="str">
        <f ca="1">"年齢（３区分）別人口の推移　＜"&amp;D1&amp;"＞"</f>
        <v>年齢（３区分）別人口の推移　＜南伊勢町＞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23883</v>
      </c>
      <c r="C4" s="73">
        <f ca="1">VLOOKUP($D$1,国調!$D$5:$AF$33,9,FALSE)</f>
        <v>5072</v>
      </c>
      <c r="D4" s="73">
        <f ca="1">VLOOKUP($D$1,国調!$D$5:$AF$33,16,FALSE)</f>
        <v>15418</v>
      </c>
      <c r="E4" s="73">
        <f ca="1">VLOOKUP($D$1,国調!$D$5:$AF$33,23,FALSE)</f>
        <v>3393</v>
      </c>
      <c r="F4" s="43">
        <f ca="1">C4/SUM($C4:$E4)*100</f>
        <v>21.236863040656534</v>
      </c>
      <c r="G4" s="43">
        <f t="shared" ref="G4:H16" ca="1" si="0">D4/SUM($C4:$E4)*100</f>
        <v>64.556379014361681</v>
      </c>
      <c r="H4" s="43">
        <f t="shared" ca="1" si="0"/>
        <v>14.206757944981785</v>
      </c>
      <c r="I4" s="39"/>
    </row>
    <row r="5" spans="1:9" x14ac:dyDescent="0.15">
      <c r="A5" s="61">
        <v>1985</v>
      </c>
      <c r="B5" s="73">
        <f ca="1">VLOOKUP($D$1,国調!$D$5:$AF$33,3,FALSE)</f>
        <v>22439</v>
      </c>
      <c r="C5" s="73">
        <f ca="1">VLOOKUP($D$1,国調!$D$5:$AF$33,10,FALSE)</f>
        <v>4067</v>
      </c>
      <c r="D5" s="73">
        <f ca="1">VLOOKUP($D$1,国調!$D$5:$AF$33,17,FALSE)</f>
        <v>14707</v>
      </c>
      <c r="E5" s="73">
        <f ca="1">VLOOKUP($D$1,国調!$D$5:$AF$33,24,FALSE)</f>
        <v>3665</v>
      </c>
      <c r="F5" s="43">
        <f t="shared" ref="F5:F16" ca="1" si="1">C5/SUM($C5:$E5)*100</f>
        <v>18.124693613797408</v>
      </c>
      <c r="G5" s="43">
        <f t="shared" ca="1" si="0"/>
        <v>65.542136458843984</v>
      </c>
      <c r="H5" s="43">
        <f t="shared" ca="1" si="0"/>
        <v>16.333169927358618</v>
      </c>
      <c r="I5" s="39"/>
    </row>
    <row r="6" spans="1:9" x14ac:dyDescent="0.15">
      <c r="A6" s="61">
        <v>1990</v>
      </c>
      <c r="B6" s="73">
        <f ca="1">VLOOKUP($D$1,国調!$D$5:$AF$33,4,FALSE)</f>
        <v>20933</v>
      </c>
      <c r="C6" s="73">
        <f ca="1">VLOOKUP($D$1,国調!$D$5:$AF$33,11,FALSE)</f>
        <v>3207</v>
      </c>
      <c r="D6" s="73">
        <f ca="1">VLOOKUP($D$1,国調!$D$5:$AF$33,18,FALSE)</f>
        <v>13530</v>
      </c>
      <c r="E6" s="73">
        <f ca="1">VLOOKUP($D$1,国調!$D$5:$AF$33,25,FALSE)</f>
        <v>4196</v>
      </c>
      <c r="F6" s="43">
        <f t="shared" ca="1" si="1"/>
        <v>15.32030764821096</v>
      </c>
      <c r="G6" s="43">
        <f t="shared" ca="1" si="0"/>
        <v>64.634787178139774</v>
      </c>
      <c r="H6" s="43">
        <f t="shared" ca="1" si="0"/>
        <v>20.044905173649262</v>
      </c>
      <c r="I6" s="39"/>
    </row>
    <row r="7" spans="1:9" x14ac:dyDescent="0.15">
      <c r="A7" s="61">
        <v>1995</v>
      </c>
      <c r="B7" s="73">
        <f ca="1">VLOOKUP($D$1,国調!$D$5:$AF$33,5,FALSE)</f>
        <v>19673</v>
      </c>
      <c r="C7" s="73">
        <f ca="1">VLOOKUP($D$1,国調!$D$5:$AF$33,12,FALSE)</f>
        <v>2821</v>
      </c>
      <c r="D7" s="73">
        <f ca="1">VLOOKUP($D$1,国調!$D$5:$AF$33,19,FALSE)</f>
        <v>11899</v>
      </c>
      <c r="E7" s="73">
        <f ca="1">VLOOKUP($D$1,国調!$D$5:$AF$33,26,FALSE)</f>
        <v>4953</v>
      </c>
      <c r="F7" s="43">
        <f t="shared" ca="1" si="1"/>
        <v>14.339450007624663</v>
      </c>
      <c r="G7" s="43">
        <f t="shared" ca="1" si="0"/>
        <v>60.483911960555069</v>
      </c>
      <c r="H7" s="43">
        <f t="shared" ca="1" si="0"/>
        <v>25.176638031820257</v>
      </c>
      <c r="I7" s="39"/>
    </row>
    <row r="8" spans="1:9" x14ac:dyDescent="0.15">
      <c r="A8" s="61">
        <v>2000</v>
      </c>
      <c r="B8" s="73">
        <f ca="1">VLOOKUP($D$1,国調!$D$5:$AF$33,6,FALSE)</f>
        <v>18235</v>
      </c>
      <c r="C8" s="73">
        <f ca="1">VLOOKUP($D$1,国調!$D$5:$AF$33,13,FALSE)</f>
        <v>2367</v>
      </c>
      <c r="D8" s="73">
        <f ca="1">VLOOKUP($D$1,国調!$D$5:$AF$33,20,FALSE)</f>
        <v>10193</v>
      </c>
      <c r="E8" s="73">
        <f ca="1">VLOOKUP($D$1,国調!$D$5:$AF$33,27,FALSE)</f>
        <v>5675</v>
      </c>
      <c r="F8" s="43">
        <f t="shared" ca="1" si="1"/>
        <v>12.980531944063614</v>
      </c>
      <c r="G8" s="43">
        <f t="shared" ca="1" si="0"/>
        <v>55.897998354812174</v>
      </c>
      <c r="H8" s="43">
        <f t="shared" ca="1" si="0"/>
        <v>31.121469701124209</v>
      </c>
      <c r="I8" s="39"/>
    </row>
    <row r="9" spans="1:9" x14ac:dyDescent="0.15">
      <c r="A9" s="61">
        <v>2005</v>
      </c>
      <c r="B9" s="73">
        <f ca="1">VLOOKUP($D$1,国調!$D$5:$AF$33,7,FALSE)</f>
        <v>16687</v>
      </c>
      <c r="C9" s="73">
        <f ca="1">VLOOKUP($D$1,国調!$D$5:$AF$33,14,FALSE)</f>
        <v>1814</v>
      </c>
      <c r="D9" s="73">
        <f ca="1">VLOOKUP($D$1,国調!$D$5:$AF$33,21,FALSE)</f>
        <v>8623</v>
      </c>
      <c r="E9" s="73">
        <f ca="1">VLOOKUP($D$1,国調!$D$5:$AF$33,28,FALSE)</f>
        <v>6244</v>
      </c>
      <c r="F9" s="43">
        <f t="shared" ca="1" si="1"/>
        <v>10.874647802889514</v>
      </c>
      <c r="G9" s="43">
        <f t="shared" ca="1" si="0"/>
        <v>51.69354355254481</v>
      </c>
      <c r="H9" s="43">
        <f t="shared" ca="1" si="0"/>
        <v>37.43180864456567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14791</v>
      </c>
      <c r="C10" s="74">
        <f ca="1">VLOOKUP($D$1,国調!$D$5:$AF$33,15,FALSE)</f>
        <v>1300</v>
      </c>
      <c r="D10" s="74">
        <f ca="1">VLOOKUP($D$1,国調!$D$5:$AF$33,22,FALSE)</f>
        <v>7101</v>
      </c>
      <c r="E10" s="74">
        <f ca="1">VLOOKUP($D$1,国調!$D$5:$AF$33,29,FALSE)</f>
        <v>6387</v>
      </c>
      <c r="F10" s="44">
        <f t="shared" ca="1" si="1"/>
        <v>8.7909115499053279</v>
      </c>
      <c r="G10" s="44">
        <f t="shared" ca="1" si="0"/>
        <v>48.018663781444417</v>
      </c>
      <c r="H10" s="44">
        <f t="shared" ca="1" si="0"/>
        <v>43.190424668650259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13120</v>
      </c>
      <c r="C11" s="75">
        <f ca="1">VLOOKUP($D$1,将来!$D$5:$AF$33,10,FALSE)</f>
        <v>949</v>
      </c>
      <c r="D11" s="75">
        <f ca="1">VLOOKUP($D$1,将来!$D$5:$AF$33,17,FALSE)</f>
        <v>5930</v>
      </c>
      <c r="E11" s="75">
        <f ca="1">VLOOKUP($D$1,将来!$D$5:$AF$33,24,FALSE)</f>
        <v>6241</v>
      </c>
      <c r="F11" s="45">
        <f t="shared" ca="1" si="1"/>
        <v>7.2332317073170724</v>
      </c>
      <c r="G11" s="45">
        <f t="shared" ca="1" si="0"/>
        <v>45.198170731707314</v>
      </c>
      <c r="H11" s="45">
        <f t="shared" ca="1" si="0"/>
        <v>47.568597560975611</v>
      </c>
      <c r="I11" s="39"/>
    </row>
    <row r="12" spans="1:9" x14ac:dyDescent="0.15">
      <c r="A12" s="61">
        <v>2020</v>
      </c>
      <c r="B12" s="75">
        <f t="shared" ca="1" si="2"/>
        <v>11590</v>
      </c>
      <c r="C12" s="75">
        <f ca="1">VLOOKUP($D$1,将来!$D$5:$AF$33,11,FALSE)</f>
        <v>744</v>
      </c>
      <c r="D12" s="75">
        <f ca="1">VLOOKUP($D$1,将来!$D$5:$AF$33,18,FALSE)</f>
        <v>5037</v>
      </c>
      <c r="E12" s="75">
        <f ca="1">VLOOKUP($D$1,将来!$D$5:$AF$33,25,FALSE)</f>
        <v>5809</v>
      </c>
      <c r="F12" s="43">
        <f t="shared" ca="1" si="1"/>
        <v>6.4193270060396896</v>
      </c>
      <c r="G12" s="43">
        <f t="shared" ca="1" si="0"/>
        <v>43.459879206212257</v>
      </c>
      <c r="H12" s="43">
        <f t="shared" ca="1" si="0"/>
        <v>50.120793787748063</v>
      </c>
      <c r="I12" s="39"/>
    </row>
    <row r="13" spans="1:9" x14ac:dyDescent="0.15">
      <c r="A13" s="61">
        <v>2025</v>
      </c>
      <c r="B13" s="75">
        <f t="shared" ca="1" si="2"/>
        <v>10105</v>
      </c>
      <c r="C13" s="75">
        <f ca="1">VLOOKUP($D$1,将来!$D$5:$AF$33,12,FALSE)</f>
        <v>605</v>
      </c>
      <c r="D13" s="75">
        <f ca="1">VLOOKUP($D$1,将来!$D$5:$AF$33,19,FALSE)</f>
        <v>4291</v>
      </c>
      <c r="E13" s="75">
        <f ca="1">VLOOKUP($D$1,将来!$D$5:$AF$33,26,FALSE)</f>
        <v>5209</v>
      </c>
      <c r="F13" s="43">
        <f t="shared" ca="1" si="1"/>
        <v>5.9871350816427515</v>
      </c>
      <c r="G13" s="43">
        <f t="shared" ca="1" si="0"/>
        <v>42.46412666996536</v>
      </c>
      <c r="H13" s="43">
        <f t="shared" ca="1" si="0"/>
        <v>51.548738248391892</v>
      </c>
      <c r="I13" s="39"/>
    </row>
    <row r="14" spans="1:9" x14ac:dyDescent="0.15">
      <c r="A14" s="61">
        <v>2030</v>
      </c>
      <c r="B14" s="75">
        <f t="shared" ca="1" si="2"/>
        <v>8723</v>
      </c>
      <c r="C14" s="75">
        <f ca="1">VLOOKUP($D$1,将来!$D$5:$AF$33,13,FALSE)</f>
        <v>504</v>
      </c>
      <c r="D14" s="75">
        <f ca="1">VLOOKUP($D$1,将来!$D$5:$AF$33,20,FALSE)</f>
        <v>3597</v>
      </c>
      <c r="E14" s="75">
        <f ca="1">VLOOKUP($D$1,将来!$D$5:$AF$33,27,FALSE)</f>
        <v>4622</v>
      </c>
      <c r="F14" s="43">
        <f t="shared" ca="1" si="1"/>
        <v>5.7778287286484007</v>
      </c>
      <c r="G14" s="43">
        <f t="shared" ca="1" si="0"/>
        <v>41.235813366960912</v>
      </c>
      <c r="H14" s="43">
        <f t="shared" ca="1" si="0"/>
        <v>52.986357904390694</v>
      </c>
      <c r="I14" s="39"/>
    </row>
    <row r="15" spans="1:9" x14ac:dyDescent="0.15">
      <c r="A15" s="61">
        <v>2035</v>
      </c>
      <c r="B15" s="75">
        <f t="shared" ca="1" si="2"/>
        <v>7493</v>
      </c>
      <c r="C15" s="75">
        <f ca="1">VLOOKUP($D$1,将来!$D$5:$AF$33,14,FALSE)</f>
        <v>446</v>
      </c>
      <c r="D15" s="75">
        <f ca="1">VLOOKUP($D$1,将来!$D$5:$AF$33,21,FALSE)</f>
        <v>2987</v>
      </c>
      <c r="E15" s="75">
        <f ca="1">VLOOKUP($D$1,将来!$D$5:$AF$33,28,FALSE)</f>
        <v>4060</v>
      </c>
      <c r="F15" s="43">
        <f t="shared" ca="1" si="1"/>
        <v>5.9522220739356735</v>
      </c>
      <c r="G15" s="43">
        <f t="shared" ca="1" si="0"/>
        <v>39.863872948084875</v>
      </c>
      <c r="H15" s="43">
        <f t="shared" ca="1" si="0"/>
        <v>54.183904977979445</v>
      </c>
      <c r="I15" s="39"/>
    </row>
    <row r="16" spans="1:9" x14ac:dyDescent="0.15">
      <c r="A16" s="61">
        <v>2040</v>
      </c>
      <c r="B16" s="75">
        <f t="shared" ca="1" si="2"/>
        <v>6431</v>
      </c>
      <c r="C16" s="75">
        <f ca="1">VLOOKUP($D$1,将来!$D$5:$AF$33,15,FALSE)</f>
        <v>400</v>
      </c>
      <c r="D16" s="75">
        <f ca="1">VLOOKUP($D$1,将来!$D$5:$AF$33,22,FALSE)</f>
        <v>2498</v>
      </c>
      <c r="E16" s="75">
        <f ca="1">VLOOKUP($D$1,将来!$D$5:$AF$33,29,FALSE)</f>
        <v>3533</v>
      </c>
      <c r="F16" s="43">
        <f t="shared" ca="1" si="1"/>
        <v>6.2198724926139013</v>
      </c>
      <c r="G16" s="43">
        <f t="shared" ca="1" si="0"/>
        <v>38.843103716373818</v>
      </c>
      <c r="H16" s="43">
        <f t="shared" ca="1" si="0"/>
        <v>54.937023791012287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23" sqref="M23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紀北町</v>
      </c>
      <c r="E1" s="37"/>
      <c r="F1" s="80" t="str">
        <f ca="1">"年齢（３区分）別人口の推移　＜"&amp;D1&amp;"＞"</f>
        <v>年齢（３区分）別人口の推移　＜紀北町＞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26268</v>
      </c>
      <c r="C4" s="73">
        <f ca="1">VLOOKUP($D$1,国調!$D$5:$AF$33,9,FALSE)</f>
        <v>5875</v>
      </c>
      <c r="D4" s="73">
        <f ca="1">VLOOKUP($D$1,国調!$D$5:$AF$33,16,FALSE)</f>
        <v>16736</v>
      </c>
      <c r="E4" s="73">
        <f ca="1">VLOOKUP($D$1,国調!$D$5:$AF$33,23,FALSE)</f>
        <v>3657</v>
      </c>
      <c r="F4" s="43">
        <f ca="1">C4/SUM($C4:$E4)*100</f>
        <v>22.365615958580783</v>
      </c>
      <c r="G4" s="43">
        <f t="shared" ref="G4:H16" ca="1" si="0">D4/SUM($C4:$E4)*100</f>
        <v>63.712501903456676</v>
      </c>
      <c r="H4" s="43">
        <f t="shared" ca="1" si="0"/>
        <v>13.921882137962541</v>
      </c>
      <c r="I4" s="39"/>
    </row>
    <row r="5" spans="1:9" x14ac:dyDescent="0.15">
      <c r="A5" s="61">
        <v>1985</v>
      </c>
      <c r="B5" s="73">
        <f ca="1">VLOOKUP($D$1,国調!$D$5:$AF$33,3,FALSE)</f>
        <v>25151</v>
      </c>
      <c r="C5" s="73">
        <f ca="1">VLOOKUP($D$1,国調!$D$5:$AF$33,10,FALSE)</f>
        <v>4914</v>
      </c>
      <c r="D5" s="73">
        <f ca="1">VLOOKUP($D$1,国調!$D$5:$AF$33,17,FALSE)</f>
        <v>16000</v>
      </c>
      <c r="E5" s="73">
        <f ca="1">VLOOKUP($D$1,国調!$D$5:$AF$33,24,FALSE)</f>
        <v>4237</v>
      </c>
      <c r="F5" s="43">
        <f t="shared" ref="F5:F16" ca="1" si="1">C5/SUM($C5:$E5)*100</f>
        <v>19.537990537155579</v>
      </c>
      <c r="G5" s="43">
        <f t="shared" ca="1" si="0"/>
        <v>63.615760804739374</v>
      </c>
      <c r="H5" s="43">
        <f t="shared" ca="1" si="0"/>
        <v>16.846248658105047</v>
      </c>
      <c r="I5" s="39"/>
    </row>
    <row r="6" spans="1:9" x14ac:dyDescent="0.15">
      <c r="A6" s="61">
        <v>1990</v>
      </c>
      <c r="B6" s="73">
        <f ca="1">VLOOKUP($D$1,国調!$D$5:$AF$33,4,FALSE)</f>
        <v>23663</v>
      </c>
      <c r="C6" s="73">
        <f ca="1">VLOOKUP($D$1,国調!$D$5:$AF$33,11,FALSE)</f>
        <v>3949</v>
      </c>
      <c r="D6" s="73">
        <f ca="1">VLOOKUP($D$1,国調!$D$5:$AF$33,18,FALSE)</f>
        <v>14977</v>
      </c>
      <c r="E6" s="73">
        <f ca="1">VLOOKUP($D$1,国調!$D$5:$AF$33,25,FALSE)</f>
        <v>4737</v>
      </c>
      <c r="F6" s="43">
        <f t="shared" ca="1" si="1"/>
        <v>16.688501035371679</v>
      </c>
      <c r="G6" s="43">
        <f t="shared" ca="1" si="0"/>
        <v>63.292904534505347</v>
      </c>
      <c r="H6" s="43">
        <f t="shared" ca="1" si="0"/>
        <v>20.018594430122977</v>
      </c>
      <c r="I6" s="39"/>
    </row>
    <row r="7" spans="1:9" x14ac:dyDescent="0.15">
      <c r="A7" s="61">
        <v>1995</v>
      </c>
      <c r="B7" s="73">
        <f ca="1">VLOOKUP($D$1,国調!$D$5:$AF$33,5,FALSE)</f>
        <v>22478</v>
      </c>
      <c r="C7" s="73">
        <f ca="1">VLOOKUP($D$1,国調!$D$5:$AF$33,12,FALSE)</f>
        <v>3225</v>
      </c>
      <c r="D7" s="73">
        <f ca="1">VLOOKUP($D$1,国調!$D$5:$AF$33,19,FALSE)</f>
        <v>13766</v>
      </c>
      <c r="E7" s="73">
        <f ca="1">VLOOKUP($D$1,国調!$D$5:$AF$33,26,FALSE)</f>
        <v>5487</v>
      </c>
      <c r="F7" s="43">
        <f t="shared" ca="1" si="1"/>
        <v>14.347361864934602</v>
      </c>
      <c r="G7" s="43">
        <f t="shared" ca="1" si="0"/>
        <v>61.242103389981317</v>
      </c>
      <c r="H7" s="43">
        <f t="shared" ca="1" si="0"/>
        <v>24.410534745084082</v>
      </c>
      <c r="I7" s="39"/>
    </row>
    <row r="8" spans="1:9" x14ac:dyDescent="0.15">
      <c r="A8" s="61">
        <v>2000</v>
      </c>
      <c r="B8" s="73">
        <f ca="1">VLOOKUP($D$1,国調!$D$5:$AF$33,6,FALSE)</f>
        <v>21362</v>
      </c>
      <c r="C8" s="73">
        <f ca="1">VLOOKUP($D$1,国調!$D$5:$AF$33,13,FALSE)</f>
        <v>2786</v>
      </c>
      <c r="D8" s="73">
        <f ca="1">VLOOKUP($D$1,国調!$D$5:$AF$33,20,FALSE)</f>
        <v>12463</v>
      </c>
      <c r="E8" s="73">
        <f ca="1">VLOOKUP($D$1,国調!$D$5:$AF$33,27,FALSE)</f>
        <v>6113</v>
      </c>
      <c r="F8" s="43">
        <f t="shared" ca="1" si="1"/>
        <v>13.041850014043629</v>
      </c>
      <c r="G8" s="43">
        <f t="shared" ca="1" si="0"/>
        <v>58.341915550978371</v>
      </c>
      <c r="H8" s="43">
        <f t="shared" ca="1" si="0"/>
        <v>28.616234434978001</v>
      </c>
      <c r="I8" s="39"/>
    </row>
    <row r="9" spans="1:9" x14ac:dyDescent="0.15">
      <c r="A9" s="61">
        <v>2005</v>
      </c>
      <c r="B9" s="73">
        <f ca="1">VLOOKUP($D$1,国調!$D$5:$AF$33,7,FALSE)</f>
        <v>19963</v>
      </c>
      <c r="C9" s="73">
        <f ca="1">VLOOKUP($D$1,国調!$D$5:$AF$33,14,FALSE)</f>
        <v>2349</v>
      </c>
      <c r="D9" s="73">
        <f ca="1">VLOOKUP($D$1,国調!$D$5:$AF$33,21,FALSE)</f>
        <v>11058</v>
      </c>
      <c r="E9" s="73">
        <f ca="1">VLOOKUP($D$1,国調!$D$5:$AF$33,28,FALSE)</f>
        <v>6556</v>
      </c>
      <c r="F9" s="43">
        <f t="shared" ca="1" si="1"/>
        <v>11.766768521765265</v>
      </c>
      <c r="G9" s="43">
        <f t="shared" ca="1" si="0"/>
        <v>55.39247608074939</v>
      </c>
      <c r="H9" s="43">
        <f t="shared" ca="1" si="0"/>
        <v>32.840755397485353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18611</v>
      </c>
      <c r="C10" s="74">
        <f ca="1">VLOOKUP($D$1,国調!$D$5:$AF$33,15,FALSE)</f>
        <v>1984</v>
      </c>
      <c r="D10" s="74">
        <f ca="1">VLOOKUP($D$1,国調!$D$5:$AF$33,22,FALSE)</f>
        <v>9779</v>
      </c>
      <c r="E10" s="74">
        <f ca="1">VLOOKUP($D$1,国調!$D$5:$AF$33,29,FALSE)</f>
        <v>6781</v>
      </c>
      <c r="F10" s="44">
        <f t="shared" ca="1" si="1"/>
        <v>10.698878343399482</v>
      </c>
      <c r="G10" s="44">
        <f t="shared" ca="1" si="0"/>
        <v>52.734037963761857</v>
      </c>
      <c r="H10" s="44">
        <f t="shared" ca="1" si="0"/>
        <v>36.567083692838651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17232</v>
      </c>
      <c r="C11" s="75">
        <f ca="1">VLOOKUP($D$1,将来!$D$5:$AF$33,10,FALSE)</f>
        <v>1569</v>
      </c>
      <c r="D11" s="75">
        <f ca="1">VLOOKUP($D$1,将来!$D$5:$AF$33,17,FALSE)</f>
        <v>8674</v>
      </c>
      <c r="E11" s="75">
        <f ca="1">VLOOKUP($D$1,将来!$D$5:$AF$33,24,FALSE)</f>
        <v>6989</v>
      </c>
      <c r="F11" s="45">
        <f t="shared" ca="1" si="1"/>
        <v>9.1051532033426188</v>
      </c>
      <c r="G11" s="45">
        <f t="shared" ca="1" si="0"/>
        <v>50.336583101207054</v>
      </c>
      <c r="H11" s="45">
        <f t="shared" ca="1" si="0"/>
        <v>40.558263695450322</v>
      </c>
      <c r="I11" s="39"/>
    </row>
    <row r="12" spans="1:9" x14ac:dyDescent="0.15">
      <c r="A12" s="61">
        <v>2020</v>
      </c>
      <c r="B12" s="75">
        <f t="shared" ca="1" si="2"/>
        <v>15862</v>
      </c>
      <c r="C12" s="75">
        <f ca="1">VLOOKUP($D$1,将来!$D$5:$AF$33,11,FALSE)</f>
        <v>1263</v>
      </c>
      <c r="D12" s="75">
        <f ca="1">VLOOKUP($D$1,将来!$D$5:$AF$33,18,FALSE)</f>
        <v>7681</v>
      </c>
      <c r="E12" s="75">
        <f ca="1">VLOOKUP($D$1,将来!$D$5:$AF$33,25,FALSE)</f>
        <v>6918</v>
      </c>
      <c r="F12" s="43">
        <f t="shared" ca="1" si="1"/>
        <v>7.9624259235909722</v>
      </c>
      <c r="G12" s="43">
        <f t="shared" ca="1" si="0"/>
        <v>48.423906190896481</v>
      </c>
      <c r="H12" s="43">
        <f t="shared" ca="1" si="0"/>
        <v>43.613667885512548</v>
      </c>
      <c r="I12" s="39"/>
    </row>
    <row r="13" spans="1:9" x14ac:dyDescent="0.15">
      <c r="A13" s="61">
        <v>2025</v>
      </c>
      <c r="B13" s="75">
        <f t="shared" ca="1" si="2"/>
        <v>14482</v>
      </c>
      <c r="C13" s="75">
        <f ca="1">VLOOKUP($D$1,将来!$D$5:$AF$33,12,FALSE)</f>
        <v>1048</v>
      </c>
      <c r="D13" s="75">
        <f ca="1">VLOOKUP($D$1,将来!$D$5:$AF$33,19,FALSE)</f>
        <v>6943</v>
      </c>
      <c r="E13" s="75">
        <f ca="1">VLOOKUP($D$1,将来!$D$5:$AF$33,26,FALSE)</f>
        <v>6491</v>
      </c>
      <c r="F13" s="43">
        <f t="shared" ca="1" si="1"/>
        <v>7.2365695345946692</v>
      </c>
      <c r="G13" s="43">
        <f t="shared" ca="1" si="0"/>
        <v>47.942273166689688</v>
      </c>
      <c r="H13" s="43">
        <f t="shared" ca="1" si="0"/>
        <v>44.821157298715647</v>
      </c>
      <c r="I13" s="39"/>
    </row>
    <row r="14" spans="1:9" x14ac:dyDescent="0.15">
      <c r="A14" s="61">
        <v>2030</v>
      </c>
      <c r="B14" s="75">
        <f t="shared" ca="1" si="2"/>
        <v>13146</v>
      </c>
      <c r="C14" s="75">
        <f ca="1">VLOOKUP($D$1,将来!$D$5:$AF$33,13,FALSE)</f>
        <v>879</v>
      </c>
      <c r="D14" s="75">
        <f ca="1">VLOOKUP($D$1,将来!$D$5:$AF$33,20,FALSE)</f>
        <v>6177</v>
      </c>
      <c r="E14" s="75">
        <f ca="1">VLOOKUP($D$1,将来!$D$5:$AF$33,27,FALSE)</f>
        <v>6090</v>
      </c>
      <c r="F14" s="43">
        <f t="shared" ca="1" si="1"/>
        <v>6.6864445458694659</v>
      </c>
      <c r="G14" s="43">
        <f t="shared" ca="1" si="0"/>
        <v>46.987676859881333</v>
      </c>
      <c r="H14" s="43">
        <f t="shared" ca="1" si="0"/>
        <v>46.325878594249204</v>
      </c>
      <c r="I14" s="39"/>
    </row>
    <row r="15" spans="1:9" x14ac:dyDescent="0.15">
      <c r="A15" s="61">
        <v>2035</v>
      </c>
      <c r="B15" s="75">
        <f t="shared" ca="1" si="2"/>
        <v>11881</v>
      </c>
      <c r="C15" s="75">
        <f ca="1">VLOOKUP($D$1,将来!$D$5:$AF$33,14,FALSE)</f>
        <v>774</v>
      </c>
      <c r="D15" s="75">
        <f ca="1">VLOOKUP($D$1,将来!$D$5:$AF$33,21,FALSE)</f>
        <v>5433</v>
      </c>
      <c r="E15" s="75">
        <f ca="1">VLOOKUP($D$1,将来!$D$5:$AF$33,28,FALSE)</f>
        <v>5674</v>
      </c>
      <c r="F15" s="43">
        <f t="shared" ca="1" si="1"/>
        <v>6.5146031478831743</v>
      </c>
      <c r="G15" s="43">
        <f t="shared" ca="1" si="0"/>
        <v>45.728474034172208</v>
      </c>
      <c r="H15" s="43">
        <f t="shared" ca="1" si="0"/>
        <v>47.75692281794462</v>
      </c>
      <c r="I15" s="39"/>
    </row>
    <row r="16" spans="1:9" x14ac:dyDescent="0.15">
      <c r="A16" s="61">
        <v>2040</v>
      </c>
      <c r="B16" s="75">
        <f t="shared" ca="1" si="2"/>
        <v>10707</v>
      </c>
      <c r="C16" s="75">
        <f ca="1">VLOOKUP($D$1,将来!$D$5:$AF$33,15,FALSE)</f>
        <v>700</v>
      </c>
      <c r="D16" s="75">
        <f ca="1">VLOOKUP($D$1,将来!$D$5:$AF$33,22,FALSE)</f>
        <v>4688</v>
      </c>
      <c r="E16" s="75">
        <f ca="1">VLOOKUP($D$1,将来!$D$5:$AF$33,29,FALSE)</f>
        <v>5319</v>
      </c>
      <c r="F16" s="43">
        <f t="shared" ca="1" si="1"/>
        <v>6.5377790230690209</v>
      </c>
      <c r="G16" s="43">
        <f t="shared" ca="1" si="0"/>
        <v>43.784440085925098</v>
      </c>
      <c r="H16" s="43">
        <f t="shared" ca="1" si="0"/>
        <v>49.677780891005888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1"/>
  <sheetViews>
    <sheetView showGridLines="0" topLeftCell="D1" zoomScale="90" zoomScaleNormal="90" workbookViewId="0">
      <pane ySplit="4" topLeftCell="A5" activePane="bottomLeft" state="frozen"/>
      <selection activeCell="A10" sqref="A10"/>
      <selection pane="bottomLeft" sqref="A1:C1048576"/>
    </sheetView>
  </sheetViews>
  <sheetFormatPr defaultRowHeight="12" x14ac:dyDescent="0.15"/>
  <cols>
    <col min="1" max="1" width="8.7109375" style="86" hidden="1" customWidth="1"/>
    <col min="2" max="2" width="6.28515625" style="102" hidden="1" customWidth="1"/>
    <col min="3" max="3" width="4.85546875" style="86" hidden="1" customWidth="1"/>
    <col min="4" max="4" width="10.7109375" style="5" customWidth="1"/>
    <col min="5" max="32" width="7.140625" style="5" customWidth="1"/>
    <col min="33" max="33" width="1.5703125" customWidth="1"/>
    <col min="40" max="40" width="1.7109375" style="5" customWidth="1"/>
    <col min="41" max="16384" width="9.140625" style="5"/>
  </cols>
  <sheetData>
    <row r="1" spans="1:32" s="4" customFormat="1" x14ac:dyDescent="0.15">
      <c r="A1" s="93"/>
      <c r="B1" s="101"/>
      <c r="C1" s="93"/>
      <c r="D1" s="1" t="s">
        <v>124</v>
      </c>
      <c r="E1" s="2"/>
      <c r="F1" s="2"/>
      <c r="G1" s="2"/>
      <c r="H1" s="2"/>
      <c r="I1" s="2"/>
      <c r="J1" s="2"/>
      <c r="K1" s="3"/>
      <c r="L1" s="2">
        <f>COUNTA(津市:紀宝町!A4)</f>
        <v>29</v>
      </c>
      <c r="M1" s="2"/>
      <c r="N1" s="2"/>
      <c r="O1" s="2"/>
      <c r="P1" s="2"/>
      <c r="Q1" s="2"/>
      <c r="R1" s="3"/>
      <c r="S1" s="2"/>
      <c r="T1" s="2"/>
      <c r="U1" s="2"/>
      <c r="V1" s="2"/>
      <c r="W1" s="2"/>
      <c r="X1" s="2"/>
      <c r="Y1" s="3"/>
      <c r="Z1" s="2"/>
      <c r="AA1" s="2"/>
      <c r="AB1" s="2"/>
      <c r="AC1" s="2"/>
      <c r="AD1" s="2"/>
      <c r="AE1" s="2"/>
      <c r="AF1" s="3"/>
    </row>
    <row r="2" spans="1:32" s="2" customFormat="1" x14ac:dyDescent="0.15">
      <c r="A2" s="94"/>
      <c r="B2" s="101"/>
      <c r="C2" s="94"/>
      <c r="D2" s="71"/>
      <c r="E2" s="68" t="s">
        <v>123</v>
      </c>
      <c r="F2" s="67"/>
      <c r="G2" s="67"/>
      <c r="H2" s="67"/>
      <c r="I2" s="67"/>
      <c r="J2" s="67"/>
      <c r="K2" s="69"/>
      <c r="L2" s="52" t="s">
        <v>119</v>
      </c>
      <c r="M2" s="66"/>
      <c r="N2" s="66"/>
      <c r="O2" s="66"/>
      <c r="P2" s="66"/>
      <c r="Q2" s="66"/>
      <c r="R2" s="66"/>
      <c r="S2" s="68" t="s">
        <v>0</v>
      </c>
      <c r="T2" s="67"/>
      <c r="U2" s="67"/>
      <c r="V2" s="67"/>
      <c r="W2" s="67"/>
      <c r="X2" s="67"/>
      <c r="Y2" s="69"/>
      <c r="Z2" s="68" t="s">
        <v>1</v>
      </c>
      <c r="AA2" s="66"/>
      <c r="AB2" s="66"/>
      <c r="AC2" s="66"/>
      <c r="AD2" s="66"/>
      <c r="AE2" s="66"/>
      <c r="AF2" s="70"/>
    </row>
    <row r="3" spans="1:32" x14ac:dyDescent="0.15">
      <c r="D3" s="72"/>
      <c r="E3" s="35">
        <v>1980</v>
      </c>
      <c r="F3" s="35">
        <v>1985</v>
      </c>
      <c r="G3" s="35">
        <v>1990</v>
      </c>
      <c r="H3" s="35">
        <v>1995</v>
      </c>
      <c r="I3" s="35">
        <v>2000</v>
      </c>
      <c r="J3" s="35">
        <v>2005</v>
      </c>
      <c r="K3" s="36">
        <v>2010</v>
      </c>
      <c r="L3" s="35">
        <v>1980</v>
      </c>
      <c r="M3" s="35">
        <v>1985</v>
      </c>
      <c r="N3" s="35">
        <v>1990</v>
      </c>
      <c r="O3" s="35">
        <v>1995</v>
      </c>
      <c r="P3" s="35">
        <v>2000</v>
      </c>
      <c r="Q3" s="35">
        <v>2005</v>
      </c>
      <c r="R3" s="36">
        <v>2010</v>
      </c>
      <c r="S3" s="35">
        <v>1980</v>
      </c>
      <c r="T3" s="35">
        <v>1985</v>
      </c>
      <c r="U3" s="35">
        <v>1990</v>
      </c>
      <c r="V3" s="35">
        <v>1995</v>
      </c>
      <c r="W3" s="35">
        <v>2000</v>
      </c>
      <c r="X3" s="35">
        <v>2005</v>
      </c>
      <c r="Y3" s="36">
        <v>2010</v>
      </c>
      <c r="Z3" s="35">
        <v>1980</v>
      </c>
      <c r="AA3" s="35">
        <v>1985</v>
      </c>
      <c r="AB3" s="35">
        <v>1990</v>
      </c>
      <c r="AC3" s="35">
        <v>1995</v>
      </c>
      <c r="AD3" s="35">
        <v>2000</v>
      </c>
      <c r="AE3" s="35">
        <v>2005</v>
      </c>
      <c r="AF3" s="36">
        <v>2010</v>
      </c>
    </row>
    <row r="4" spans="1:32" x14ac:dyDescent="0.15">
      <c r="A4" s="95" t="s">
        <v>157</v>
      </c>
      <c r="B4" s="103" t="s">
        <v>158</v>
      </c>
      <c r="C4" s="85"/>
      <c r="D4" s="65" t="s">
        <v>2</v>
      </c>
      <c r="E4" s="82">
        <v>1686936</v>
      </c>
      <c r="F4" s="82">
        <v>1747311</v>
      </c>
      <c r="G4" s="82">
        <v>1792514</v>
      </c>
      <c r="H4" s="82">
        <v>1841358</v>
      </c>
      <c r="I4" s="82">
        <v>1857339</v>
      </c>
      <c r="J4" s="82">
        <v>1866963</v>
      </c>
      <c r="K4" s="82">
        <v>1854724</v>
      </c>
      <c r="L4" s="82">
        <v>385969</v>
      </c>
      <c r="M4" s="82">
        <v>371893</v>
      </c>
      <c r="N4" s="82">
        <v>330251</v>
      </c>
      <c r="O4" s="82">
        <v>303645</v>
      </c>
      <c r="P4" s="82">
        <v>283081</v>
      </c>
      <c r="Q4" s="82">
        <v>266741</v>
      </c>
      <c r="R4" s="82">
        <v>253174</v>
      </c>
      <c r="S4" s="82">
        <v>1113812</v>
      </c>
      <c r="T4" s="82">
        <v>1164508</v>
      </c>
      <c r="U4" s="82">
        <v>1218368</v>
      </c>
      <c r="V4" s="82">
        <v>1240428</v>
      </c>
      <c r="W4" s="82">
        <v>1222594</v>
      </c>
      <c r="X4" s="82">
        <v>1197255</v>
      </c>
      <c r="Y4" s="82">
        <v>1142275</v>
      </c>
      <c r="Z4" s="82">
        <v>187019</v>
      </c>
      <c r="AA4" s="82">
        <v>210815</v>
      </c>
      <c r="AB4" s="82">
        <v>243358</v>
      </c>
      <c r="AC4" s="82">
        <v>297129</v>
      </c>
      <c r="AD4" s="82">
        <v>350959</v>
      </c>
      <c r="AE4" s="82">
        <v>400647</v>
      </c>
      <c r="AF4" s="82">
        <v>447103</v>
      </c>
    </row>
    <row r="5" spans="1:32" x14ac:dyDescent="0.15">
      <c r="A5" s="111" t="str">
        <f>VLOOKUP(D5,市町村一覧!$A$3:$C$35,3,FALSE)</f>
        <v>中勢地域</v>
      </c>
      <c r="B5" s="112">
        <f>VLOOKUP(D5,市町村一覧!$A$3:$D$35,4,FALSE)</f>
        <v>0</v>
      </c>
      <c r="C5" s="96" t="s">
        <v>128</v>
      </c>
      <c r="D5" s="34" t="s">
        <v>3</v>
      </c>
      <c r="E5" s="83">
        <v>265443</v>
      </c>
      <c r="F5" s="83">
        <v>273817</v>
      </c>
      <c r="G5" s="83">
        <v>280384</v>
      </c>
      <c r="H5" s="83">
        <v>286519</v>
      </c>
      <c r="I5" s="83">
        <v>286521</v>
      </c>
      <c r="J5" s="83">
        <v>288538</v>
      </c>
      <c r="K5" s="83">
        <v>285746</v>
      </c>
      <c r="L5" s="83">
        <v>58212</v>
      </c>
      <c r="M5" s="83">
        <v>55793</v>
      </c>
      <c r="N5" s="83">
        <v>49395</v>
      </c>
      <c r="O5" s="83">
        <v>45524</v>
      </c>
      <c r="P5" s="83">
        <v>42176</v>
      </c>
      <c r="Q5" s="83">
        <v>39635</v>
      </c>
      <c r="R5" s="83">
        <v>37466</v>
      </c>
      <c r="S5" s="83">
        <v>177744</v>
      </c>
      <c r="T5" s="83">
        <v>184732</v>
      </c>
      <c r="U5" s="83">
        <v>192789</v>
      </c>
      <c r="V5" s="83">
        <v>194899</v>
      </c>
      <c r="W5" s="83">
        <v>189446</v>
      </c>
      <c r="X5" s="83">
        <v>184992</v>
      </c>
      <c r="Y5" s="83">
        <v>175473</v>
      </c>
      <c r="Z5" s="83">
        <v>29409</v>
      </c>
      <c r="AA5" s="83">
        <v>33204</v>
      </c>
      <c r="AB5" s="83">
        <v>38143</v>
      </c>
      <c r="AC5" s="83">
        <v>46058</v>
      </c>
      <c r="AD5" s="83">
        <v>54869</v>
      </c>
      <c r="AE5" s="83">
        <v>63197</v>
      </c>
      <c r="AF5" s="83">
        <v>69937</v>
      </c>
    </row>
    <row r="6" spans="1:32" x14ac:dyDescent="0.15">
      <c r="A6" s="111" t="str">
        <f>VLOOKUP(D6,市町村一覧!$A$3:$C$35,3,FALSE)</f>
        <v>北勢地域</v>
      </c>
      <c r="B6" s="112">
        <f>VLOOKUP(D6,市町村一覧!$A$3:$D$35,4,FALSE)</f>
        <v>0</v>
      </c>
      <c r="C6" s="96" t="s">
        <v>129</v>
      </c>
      <c r="D6" s="6" t="s">
        <v>4</v>
      </c>
      <c r="E6" s="84">
        <v>266756</v>
      </c>
      <c r="F6" s="84">
        <v>273827</v>
      </c>
      <c r="G6" s="84">
        <v>285015</v>
      </c>
      <c r="H6" s="84">
        <v>296623</v>
      </c>
      <c r="I6" s="83">
        <v>302102</v>
      </c>
      <c r="J6" s="83">
        <v>303845</v>
      </c>
      <c r="K6" s="83">
        <v>307766</v>
      </c>
      <c r="L6" s="84">
        <v>66115</v>
      </c>
      <c r="M6" s="84">
        <v>61001</v>
      </c>
      <c r="N6" s="84">
        <v>53024</v>
      </c>
      <c r="O6" s="84">
        <v>49745</v>
      </c>
      <c r="P6" s="83">
        <v>47428</v>
      </c>
      <c r="Q6" s="83">
        <v>46099</v>
      </c>
      <c r="R6" s="83">
        <v>44026</v>
      </c>
      <c r="S6" s="84">
        <v>177476</v>
      </c>
      <c r="T6" s="84">
        <v>186252</v>
      </c>
      <c r="U6" s="84">
        <v>200529</v>
      </c>
      <c r="V6" s="84">
        <v>207904</v>
      </c>
      <c r="W6" s="83">
        <v>206228</v>
      </c>
      <c r="X6" s="83">
        <v>200024</v>
      </c>
      <c r="Y6" s="83">
        <v>196593</v>
      </c>
      <c r="Z6" s="84">
        <v>23164</v>
      </c>
      <c r="AA6" s="84">
        <v>26567</v>
      </c>
      <c r="AB6" s="84">
        <v>31250</v>
      </c>
      <c r="AC6" s="84">
        <v>38971</v>
      </c>
      <c r="AD6" s="83">
        <v>48055</v>
      </c>
      <c r="AE6" s="83">
        <v>56609</v>
      </c>
      <c r="AF6" s="83">
        <v>65609</v>
      </c>
    </row>
    <row r="7" spans="1:32" x14ac:dyDescent="0.15">
      <c r="A7" s="111" t="str">
        <f>VLOOKUP(D7,市町村一覧!$A$3:$C$35,3,FALSE)</f>
        <v>南勢志摩地域</v>
      </c>
      <c r="B7" s="112">
        <f>VLOOKUP(D7,市町村一覧!$A$3:$D$35,4,FALSE)</f>
        <v>1</v>
      </c>
      <c r="C7" s="96" t="s">
        <v>130</v>
      </c>
      <c r="D7" s="6" t="s">
        <v>5</v>
      </c>
      <c r="E7" s="84">
        <v>137296</v>
      </c>
      <c r="F7" s="84">
        <v>138672</v>
      </c>
      <c r="G7" s="84">
        <v>138298</v>
      </c>
      <c r="H7" s="84">
        <v>138404</v>
      </c>
      <c r="I7" s="83">
        <v>136173</v>
      </c>
      <c r="J7" s="83">
        <v>134973</v>
      </c>
      <c r="K7" s="83">
        <v>130271</v>
      </c>
      <c r="L7" s="84">
        <v>31048</v>
      </c>
      <c r="M7" s="84">
        <v>28735</v>
      </c>
      <c r="N7" s="84">
        <v>24693</v>
      </c>
      <c r="O7" s="84">
        <v>22275</v>
      </c>
      <c r="P7" s="83">
        <v>20172</v>
      </c>
      <c r="Q7" s="83">
        <v>18579</v>
      </c>
      <c r="R7" s="83">
        <v>16967</v>
      </c>
      <c r="S7" s="84">
        <v>91358</v>
      </c>
      <c r="T7" s="84">
        <v>93334</v>
      </c>
      <c r="U7" s="84">
        <v>94545</v>
      </c>
      <c r="V7" s="84">
        <v>93038</v>
      </c>
      <c r="W7" s="83">
        <v>88340</v>
      </c>
      <c r="X7" s="83">
        <v>85358</v>
      </c>
      <c r="Y7" s="83">
        <v>78666</v>
      </c>
      <c r="Z7" s="84">
        <v>14890</v>
      </c>
      <c r="AA7" s="84">
        <v>16603</v>
      </c>
      <c r="AB7" s="84">
        <v>19003</v>
      </c>
      <c r="AC7" s="84">
        <v>23089</v>
      </c>
      <c r="AD7" s="83">
        <v>27581</v>
      </c>
      <c r="AE7" s="83">
        <v>31020</v>
      </c>
      <c r="AF7" s="83">
        <v>33681</v>
      </c>
    </row>
    <row r="8" spans="1:32" x14ac:dyDescent="0.15">
      <c r="A8" s="111" t="str">
        <f>VLOOKUP(D8,市町村一覧!$A$3:$C$35,3,FALSE)</f>
        <v>中勢地域</v>
      </c>
      <c r="B8" s="112">
        <f>VLOOKUP(D8,市町村一覧!$A$3:$D$35,4,FALSE)</f>
        <v>0</v>
      </c>
      <c r="C8" s="96" t="s">
        <v>131</v>
      </c>
      <c r="D8" s="6" t="s">
        <v>6</v>
      </c>
      <c r="E8" s="84">
        <v>153185</v>
      </c>
      <c r="F8" s="84">
        <v>158155</v>
      </c>
      <c r="G8" s="84">
        <v>159625</v>
      </c>
      <c r="H8" s="84">
        <v>163131</v>
      </c>
      <c r="I8" s="83">
        <v>164504</v>
      </c>
      <c r="J8" s="83">
        <v>168973</v>
      </c>
      <c r="K8" s="83">
        <v>168017</v>
      </c>
      <c r="L8" s="84">
        <v>33186</v>
      </c>
      <c r="M8" s="84">
        <v>32242</v>
      </c>
      <c r="N8" s="84">
        <v>28334</v>
      </c>
      <c r="O8" s="84">
        <v>26169</v>
      </c>
      <c r="P8" s="83">
        <v>24287</v>
      </c>
      <c r="Q8" s="83">
        <v>23183</v>
      </c>
      <c r="R8" s="83">
        <v>22749</v>
      </c>
      <c r="S8" s="84">
        <v>101487</v>
      </c>
      <c r="T8" s="84">
        <v>105229</v>
      </c>
      <c r="U8" s="84">
        <v>107523</v>
      </c>
      <c r="V8" s="84">
        <v>108189</v>
      </c>
      <c r="W8" s="83">
        <v>106761</v>
      </c>
      <c r="X8" s="83">
        <v>108130</v>
      </c>
      <c r="Y8" s="83">
        <v>103016</v>
      </c>
      <c r="Z8" s="84">
        <v>18511</v>
      </c>
      <c r="AA8" s="84">
        <v>20684</v>
      </c>
      <c r="AB8" s="84">
        <v>23761</v>
      </c>
      <c r="AC8" s="84">
        <v>28772</v>
      </c>
      <c r="AD8" s="83">
        <v>33456</v>
      </c>
      <c r="AE8" s="83">
        <v>37541</v>
      </c>
      <c r="AF8" s="83">
        <v>41525</v>
      </c>
    </row>
    <row r="9" spans="1:32" x14ac:dyDescent="0.15">
      <c r="A9" s="111" t="str">
        <f>VLOOKUP(D9,市町村一覧!$A$3:$C$35,3,FALSE)</f>
        <v>北勢地域</v>
      </c>
      <c r="B9" s="112">
        <f>VLOOKUP(D9,市町村一覧!$A$3:$D$35,4,FALSE)</f>
        <v>0</v>
      </c>
      <c r="C9" s="96" t="s">
        <v>132</v>
      </c>
      <c r="D9" s="6" t="s">
        <v>7</v>
      </c>
      <c r="E9" s="84">
        <v>110310</v>
      </c>
      <c r="F9" s="84">
        <v>119855</v>
      </c>
      <c r="G9" s="84">
        <v>124042</v>
      </c>
      <c r="H9" s="84">
        <v>129595</v>
      </c>
      <c r="I9" s="83">
        <v>134856</v>
      </c>
      <c r="J9" s="83">
        <v>138963</v>
      </c>
      <c r="K9" s="83">
        <v>140290</v>
      </c>
      <c r="L9" s="84">
        <v>26454</v>
      </c>
      <c r="M9" s="84">
        <v>27096</v>
      </c>
      <c r="N9" s="84">
        <v>23722</v>
      </c>
      <c r="O9" s="84">
        <v>21713</v>
      </c>
      <c r="P9" s="83">
        <v>21647</v>
      </c>
      <c r="Q9" s="83">
        <v>21417</v>
      </c>
      <c r="R9" s="83">
        <v>20392</v>
      </c>
      <c r="S9" s="84">
        <v>73127</v>
      </c>
      <c r="T9" s="84">
        <v>80412</v>
      </c>
      <c r="U9" s="84">
        <v>85713</v>
      </c>
      <c r="V9" s="84">
        <v>89892</v>
      </c>
      <c r="W9" s="83">
        <v>91539</v>
      </c>
      <c r="X9" s="83">
        <v>91431</v>
      </c>
      <c r="Y9" s="83">
        <v>88084</v>
      </c>
      <c r="Z9" s="84">
        <v>10729</v>
      </c>
      <c r="AA9" s="84">
        <v>12347</v>
      </c>
      <c r="AB9" s="84">
        <v>14590</v>
      </c>
      <c r="AC9" s="84">
        <v>17982</v>
      </c>
      <c r="AD9" s="83">
        <v>21625</v>
      </c>
      <c r="AE9" s="83">
        <v>25998</v>
      </c>
      <c r="AF9" s="83">
        <v>29981</v>
      </c>
    </row>
    <row r="10" spans="1:32" x14ac:dyDescent="0.15">
      <c r="A10" s="111" t="str">
        <f>VLOOKUP(D10,市町村一覧!$A$3:$C$35,3,FALSE)</f>
        <v>北勢地域</v>
      </c>
      <c r="B10" s="112">
        <f>VLOOKUP(D10,市町村一覧!$A$3:$D$35,4,FALSE)</f>
        <v>0</v>
      </c>
      <c r="C10" s="96" t="s">
        <v>133</v>
      </c>
      <c r="D10" s="6" t="s">
        <v>9</v>
      </c>
      <c r="E10" s="84">
        <v>156250</v>
      </c>
      <c r="F10" s="84">
        <v>164936</v>
      </c>
      <c r="G10" s="84">
        <v>174105</v>
      </c>
      <c r="H10" s="84">
        <v>179800</v>
      </c>
      <c r="I10" s="83">
        <v>186151</v>
      </c>
      <c r="J10" s="83">
        <v>193114</v>
      </c>
      <c r="K10" s="83">
        <v>199293</v>
      </c>
      <c r="L10" s="84">
        <v>39673</v>
      </c>
      <c r="M10" s="84">
        <v>38424</v>
      </c>
      <c r="N10" s="84">
        <v>33908</v>
      </c>
      <c r="O10" s="84">
        <v>31039</v>
      </c>
      <c r="P10" s="83">
        <v>30852</v>
      </c>
      <c r="Q10" s="83">
        <v>30790</v>
      </c>
      <c r="R10" s="83">
        <v>30510</v>
      </c>
      <c r="S10" s="84">
        <v>103729</v>
      </c>
      <c r="T10" s="84">
        <v>111757</v>
      </c>
      <c r="U10" s="84">
        <v>122362</v>
      </c>
      <c r="V10" s="84">
        <v>126663</v>
      </c>
      <c r="W10" s="83">
        <v>128591</v>
      </c>
      <c r="X10" s="83">
        <v>130366</v>
      </c>
      <c r="Y10" s="83">
        <v>127780</v>
      </c>
      <c r="Z10" s="84">
        <v>12793</v>
      </c>
      <c r="AA10" s="84">
        <v>14755</v>
      </c>
      <c r="AB10" s="84">
        <v>17740</v>
      </c>
      <c r="AC10" s="84">
        <v>22096</v>
      </c>
      <c r="AD10" s="83">
        <v>26707</v>
      </c>
      <c r="AE10" s="83">
        <v>31934</v>
      </c>
      <c r="AF10" s="83">
        <v>38500</v>
      </c>
    </row>
    <row r="11" spans="1:32" x14ac:dyDescent="0.15">
      <c r="A11" s="111" t="str">
        <f>VLOOKUP(D11,市町村一覧!$A$3:$C$35,3,FALSE)</f>
        <v>伊賀地域</v>
      </c>
      <c r="B11" s="112">
        <f>VLOOKUP(D11,市町村一覧!$A$3:$D$35,4,FALSE)</f>
        <v>0</v>
      </c>
      <c r="C11" s="96" t="s">
        <v>134</v>
      </c>
      <c r="D11" s="6" t="s">
        <v>10</v>
      </c>
      <c r="E11" s="84">
        <v>44488</v>
      </c>
      <c r="F11" s="84">
        <v>56474</v>
      </c>
      <c r="G11" s="84">
        <v>68933</v>
      </c>
      <c r="H11" s="84">
        <v>79913</v>
      </c>
      <c r="I11" s="83">
        <v>83291</v>
      </c>
      <c r="J11" s="83">
        <v>82156</v>
      </c>
      <c r="K11" s="83">
        <v>80284</v>
      </c>
      <c r="L11" s="84">
        <v>11374</v>
      </c>
      <c r="M11" s="84">
        <v>14534</v>
      </c>
      <c r="N11" s="84">
        <v>15667</v>
      </c>
      <c r="O11" s="84">
        <v>15460</v>
      </c>
      <c r="P11" s="83">
        <v>13552</v>
      </c>
      <c r="Q11" s="83">
        <v>11603</v>
      </c>
      <c r="R11" s="83">
        <v>10560</v>
      </c>
      <c r="S11" s="84">
        <v>28720</v>
      </c>
      <c r="T11" s="84">
        <v>36492</v>
      </c>
      <c r="U11" s="84">
        <v>46273</v>
      </c>
      <c r="V11" s="84">
        <v>54642</v>
      </c>
      <c r="W11" s="83">
        <v>57269</v>
      </c>
      <c r="X11" s="83">
        <v>55593</v>
      </c>
      <c r="Y11" s="83">
        <v>51424</v>
      </c>
      <c r="Z11" s="84">
        <v>4394</v>
      </c>
      <c r="AA11" s="84">
        <v>5448</v>
      </c>
      <c r="AB11" s="84">
        <v>6959</v>
      </c>
      <c r="AC11" s="84">
        <v>9806</v>
      </c>
      <c r="AD11" s="83">
        <v>12440</v>
      </c>
      <c r="AE11" s="83">
        <v>14893</v>
      </c>
      <c r="AF11" s="83">
        <v>18066</v>
      </c>
    </row>
    <row r="12" spans="1:32" x14ac:dyDescent="0.15">
      <c r="A12" s="111" t="str">
        <f>VLOOKUP(D12,市町村一覧!$A$3:$C$35,3,FALSE)</f>
        <v>東紀州地域</v>
      </c>
      <c r="B12" s="112">
        <f>VLOOKUP(D12,市町村一覧!$A$3:$D$35,4,FALSE)</f>
        <v>1</v>
      </c>
      <c r="C12" s="96" t="s">
        <v>135</v>
      </c>
      <c r="D12" s="6" t="s">
        <v>11</v>
      </c>
      <c r="E12" s="84">
        <v>31348</v>
      </c>
      <c r="F12" s="84">
        <v>29741</v>
      </c>
      <c r="G12" s="84">
        <v>27114</v>
      </c>
      <c r="H12" s="84">
        <v>25258</v>
      </c>
      <c r="I12" s="83">
        <v>23683</v>
      </c>
      <c r="J12" s="83">
        <v>22103</v>
      </c>
      <c r="K12" s="83">
        <v>20033</v>
      </c>
      <c r="L12" s="84">
        <v>7185</v>
      </c>
      <c r="M12" s="84">
        <v>5990</v>
      </c>
      <c r="N12" s="84">
        <v>4600</v>
      </c>
      <c r="O12" s="84">
        <v>3714</v>
      </c>
      <c r="P12" s="83">
        <v>3131</v>
      </c>
      <c r="Q12" s="83">
        <v>2569</v>
      </c>
      <c r="R12" s="83">
        <v>2168</v>
      </c>
      <c r="S12" s="84">
        <v>20330</v>
      </c>
      <c r="T12" s="84">
        <v>19472</v>
      </c>
      <c r="U12" s="84">
        <v>17752</v>
      </c>
      <c r="V12" s="84">
        <v>15898</v>
      </c>
      <c r="W12" s="83">
        <v>14220</v>
      </c>
      <c r="X12" s="83">
        <v>12653</v>
      </c>
      <c r="Y12" s="83">
        <v>10645</v>
      </c>
      <c r="Z12" s="84">
        <v>3833</v>
      </c>
      <c r="AA12" s="84">
        <v>4279</v>
      </c>
      <c r="AB12" s="84">
        <v>4756</v>
      </c>
      <c r="AC12" s="84">
        <v>5646</v>
      </c>
      <c r="AD12" s="83">
        <v>6291</v>
      </c>
      <c r="AE12" s="83">
        <v>6875</v>
      </c>
      <c r="AF12" s="83">
        <v>7201</v>
      </c>
    </row>
    <row r="13" spans="1:32" x14ac:dyDescent="0.15">
      <c r="A13" s="111" t="str">
        <f>VLOOKUP(D13,市町村一覧!$A$3:$C$35,3,FALSE)</f>
        <v>北勢地域</v>
      </c>
      <c r="B13" s="112">
        <f>VLOOKUP(D13,市町村一覧!$A$3:$D$35,4,FALSE)</f>
        <v>0</v>
      </c>
      <c r="C13" s="96" t="s">
        <v>136</v>
      </c>
      <c r="D13" s="6" t="s">
        <v>12</v>
      </c>
      <c r="E13" s="84">
        <v>40578</v>
      </c>
      <c r="F13" s="84">
        <v>42810</v>
      </c>
      <c r="G13" s="84">
        <v>45045</v>
      </c>
      <c r="H13" s="84">
        <v>46128</v>
      </c>
      <c r="I13" s="83">
        <v>46606</v>
      </c>
      <c r="J13" s="83">
        <v>49253</v>
      </c>
      <c r="K13" s="83">
        <v>51023</v>
      </c>
      <c r="L13" s="84">
        <v>9112</v>
      </c>
      <c r="M13" s="84">
        <v>9254</v>
      </c>
      <c r="N13" s="84">
        <v>8659</v>
      </c>
      <c r="O13" s="84">
        <v>7912</v>
      </c>
      <c r="P13" s="83">
        <v>7044</v>
      </c>
      <c r="Q13" s="83">
        <v>6878</v>
      </c>
      <c r="R13" s="83">
        <v>7311</v>
      </c>
      <c r="S13" s="84">
        <v>26315</v>
      </c>
      <c r="T13" s="84">
        <v>27832</v>
      </c>
      <c r="U13" s="84">
        <v>29949</v>
      </c>
      <c r="V13" s="84">
        <v>30413</v>
      </c>
      <c r="W13" s="83">
        <v>30609</v>
      </c>
      <c r="X13" s="83">
        <v>32313</v>
      </c>
      <c r="Y13" s="83">
        <v>32400</v>
      </c>
      <c r="Z13" s="84">
        <v>5151</v>
      </c>
      <c r="AA13" s="84">
        <v>5724</v>
      </c>
      <c r="AB13" s="84">
        <v>6426</v>
      </c>
      <c r="AC13" s="84">
        <v>7803</v>
      </c>
      <c r="AD13" s="83">
        <v>8940</v>
      </c>
      <c r="AE13" s="83">
        <v>10062</v>
      </c>
      <c r="AF13" s="83">
        <v>10957</v>
      </c>
    </row>
    <row r="14" spans="1:32" x14ac:dyDescent="0.15">
      <c r="A14" s="111" t="str">
        <f>VLOOKUP(D14,市町村一覧!$A$3:$C$35,3,FALSE)</f>
        <v>南勢志摩地域</v>
      </c>
      <c r="B14" s="112">
        <f>VLOOKUP(D14,市町村一覧!$A$3:$D$35,4,FALSE)</f>
        <v>1</v>
      </c>
      <c r="C14" s="96" t="s">
        <v>137</v>
      </c>
      <c r="D14" s="6" t="s">
        <v>13</v>
      </c>
      <c r="E14" s="84">
        <v>28812</v>
      </c>
      <c r="F14" s="84">
        <v>28363</v>
      </c>
      <c r="G14" s="84">
        <v>27320</v>
      </c>
      <c r="H14" s="84">
        <v>26806</v>
      </c>
      <c r="I14" s="83">
        <v>24945</v>
      </c>
      <c r="J14" s="83">
        <v>23067</v>
      </c>
      <c r="K14" s="83">
        <v>21435</v>
      </c>
      <c r="L14" s="84">
        <v>6430</v>
      </c>
      <c r="M14" s="84">
        <v>6011</v>
      </c>
      <c r="N14" s="84">
        <v>5283</v>
      </c>
      <c r="O14" s="84">
        <v>4510</v>
      </c>
      <c r="P14" s="83">
        <v>3742</v>
      </c>
      <c r="Q14" s="83">
        <v>3047</v>
      </c>
      <c r="R14" s="83">
        <v>2468</v>
      </c>
      <c r="S14" s="84">
        <v>19097</v>
      </c>
      <c r="T14" s="84">
        <v>18802</v>
      </c>
      <c r="U14" s="84">
        <v>18021</v>
      </c>
      <c r="V14" s="84">
        <v>17407</v>
      </c>
      <c r="W14" s="83">
        <v>15585</v>
      </c>
      <c r="X14" s="83">
        <v>13897</v>
      </c>
      <c r="Y14" s="83">
        <v>12541</v>
      </c>
      <c r="Z14" s="84">
        <v>3285</v>
      </c>
      <c r="AA14" s="84">
        <v>3550</v>
      </c>
      <c r="AB14" s="84">
        <v>4002</v>
      </c>
      <c r="AC14" s="84">
        <v>4889</v>
      </c>
      <c r="AD14" s="83">
        <v>5611</v>
      </c>
      <c r="AE14" s="83">
        <v>6123</v>
      </c>
      <c r="AF14" s="83">
        <v>6374</v>
      </c>
    </row>
    <row r="15" spans="1:32" x14ac:dyDescent="0.15">
      <c r="A15" s="111" t="str">
        <f>VLOOKUP(D15,市町村一覧!$A$3:$C$35,3,FALSE)</f>
        <v>東紀州地域</v>
      </c>
      <c r="B15" s="112">
        <f>VLOOKUP(D15,市町村一覧!$A$3:$D$35,4,FALSE)</f>
        <v>1</v>
      </c>
      <c r="C15" s="96" t="s">
        <v>138</v>
      </c>
      <c r="D15" s="6" t="s">
        <v>14</v>
      </c>
      <c r="E15" s="84">
        <v>28720</v>
      </c>
      <c r="F15" s="84">
        <v>27474</v>
      </c>
      <c r="G15" s="84">
        <v>25783</v>
      </c>
      <c r="H15" s="84">
        <v>24067</v>
      </c>
      <c r="I15" s="83">
        <v>22640</v>
      </c>
      <c r="J15" s="83">
        <v>21230</v>
      </c>
      <c r="K15" s="83">
        <v>19662</v>
      </c>
      <c r="L15" s="84">
        <v>5866</v>
      </c>
      <c r="M15" s="84">
        <v>5038</v>
      </c>
      <c r="N15" s="84">
        <v>4117</v>
      </c>
      <c r="O15" s="84">
        <v>3419</v>
      </c>
      <c r="P15" s="83">
        <v>2916</v>
      </c>
      <c r="Q15" s="83">
        <v>2446</v>
      </c>
      <c r="R15" s="83">
        <v>2078</v>
      </c>
      <c r="S15" s="84">
        <v>18378</v>
      </c>
      <c r="T15" s="84">
        <v>17488</v>
      </c>
      <c r="U15" s="84">
        <v>16098</v>
      </c>
      <c r="V15" s="84">
        <v>14409</v>
      </c>
      <c r="W15" s="83">
        <v>12951</v>
      </c>
      <c r="X15" s="83">
        <v>11731</v>
      </c>
      <c r="Y15" s="83">
        <v>10301</v>
      </c>
      <c r="Z15" s="84">
        <v>4476</v>
      </c>
      <c r="AA15" s="84">
        <v>4948</v>
      </c>
      <c r="AB15" s="84">
        <v>5562</v>
      </c>
      <c r="AC15" s="84">
        <v>6239</v>
      </c>
      <c r="AD15" s="83">
        <v>6773</v>
      </c>
      <c r="AE15" s="83">
        <v>7053</v>
      </c>
      <c r="AF15" s="83">
        <v>7252</v>
      </c>
    </row>
    <row r="16" spans="1:32" x14ac:dyDescent="0.15">
      <c r="A16" s="111" t="str">
        <f>VLOOKUP(D16,市町村一覧!$A$3:$C$35,3,FALSE)</f>
        <v>北勢地域</v>
      </c>
      <c r="B16" s="112">
        <f>VLOOKUP(D16,市町村一覧!$A$3:$D$35,4,FALSE)</f>
        <v>0</v>
      </c>
      <c r="C16" s="96" t="s">
        <v>139</v>
      </c>
      <c r="D16" s="6" t="s">
        <v>72</v>
      </c>
      <c r="E16" s="84">
        <v>41591</v>
      </c>
      <c r="F16" s="84">
        <v>43462</v>
      </c>
      <c r="G16" s="84">
        <v>43882</v>
      </c>
      <c r="H16" s="84">
        <v>45746</v>
      </c>
      <c r="I16" s="83">
        <v>45630</v>
      </c>
      <c r="J16" s="83">
        <v>46446</v>
      </c>
      <c r="K16" s="83">
        <v>45684</v>
      </c>
      <c r="L16" s="84">
        <v>9424</v>
      </c>
      <c r="M16" s="84">
        <v>9177</v>
      </c>
      <c r="N16" s="84">
        <v>8144</v>
      </c>
      <c r="O16" s="84">
        <v>7832</v>
      </c>
      <c r="P16" s="83">
        <v>7286</v>
      </c>
      <c r="Q16" s="83">
        <v>6834</v>
      </c>
      <c r="R16" s="83">
        <v>6345</v>
      </c>
      <c r="S16" s="84">
        <v>26791</v>
      </c>
      <c r="T16" s="84">
        <v>28179</v>
      </c>
      <c r="U16" s="84">
        <v>28841</v>
      </c>
      <c r="V16" s="84">
        <v>29795</v>
      </c>
      <c r="W16" s="83">
        <v>29428</v>
      </c>
      <c r="X16" s="83">
        <v>29951</v>
      </c>
      <c r="Y16" s="83">
        <v>29043</v>
      </c>
      <c r="Z16" s="84">
        <v>5376</v>
      </c>
      <c r="AA16" s="84">
        <v>6106</v>
      </c>
      <c r="AB16" s="84">
        <v>6897</v>
      </c>
      <c r="AC16" s="84">
        <v>8118</v>
      </c>
      <c r="AD16" s="83">
        <v>8916</v>
      </c>
      <c r="AE16" s="83">
        <v>9661</v>
      </c>
      <c r="AF16" s="83">
        <v>10282</v>
      </c>
    </row>
    <row r="17" spans="1:32" x14ac:dyDescent="0.15">
      <c r="A17" s="111" t="str">
        <f>VLOOKUP(D17,市町村一覧!$A$3:$C$35,3,FALSE)</f>
        <v>南勢志摩地域</v>
      </c>
      <c r="B17" s="112">
        <f>VLOOKUP(D17,市町村一覧!$A$3:$D$35,4,FALSE)</f>
        <v>1</v>
      </c>
      <c r="C17" s="96" t="s">
        <v>140</v>
      </c>
      <c r="D17" s="6" t="s">
        <v>73</v>
      </c>
      <c r="E17" s="84">
        <v>63065</v>
      </c>
      <c r="F17" s="84">
        <v>64252</v>
      </c>
      <c r="G17" s="84">
        <v>62877</v>
      </c>
      <c r="H17" s="84">
        <v>63035</v>
      </c>
      <c r="I17" s="83">
        <v>61628</v>
      </c>
      <c r="J17" s="83">
        <v>58225</v>
      </c>
      <c r="K17" s="83">
        <v>54694</v>
      </c>
      <c r="L17" s="84">
        <v>13929</v>
      </c>
      <c r="M17" s="84">
        <v>12684</v>
      </c>
      <c r="N17" s="84">
        <v>10951</v>
      </c>
      <c r="O17" s="84">
        <v>9963</v>
      </c>
      <c r="P17" s="83">
        <v>9000</v>
      </c>
      <c r="Q17" s="83">
        <v>7590</v>
      </c>
      <c r="R17" s="83">
        <v>6212</v>
      </c>
      <c r="S17" s="84">
        <v>41180</v>
      </c>
      <c r="T17" s="84">
        <v>42669</v>
      </c>
      <c r="U17" s="84">
        <v>41872</v>
      </c>
      <c r="V17" s="84">
        <v>40899</v>
      </c>
      <c r="W17" s="83">
        <v>38194</v>
      </c>
      <c r="X17" s="83">
        <v>34324</v>
      </c>
      <c r="Y17" s="83">
        <v>30835</v>
      </c>
      <c r="Z17" s="84">
        <v>7956</v>
      </c>
      <c r="AA17" s="84">
        <v>8899</v>
      </c>
      <c r="AB17" s="84">
        <v>10036</v>
      </c>
      <c r="AC17" s="84">
        <v>12173</v>
      </c>
      <c r="AD17" s="83">
        <v>14425</v>
      </c>
      <c r="AE17" s="83">
        <v>16311</v>
      </c>
      <c r="AF17" s="83">
        <v>17588</v>
      </c>
    </row>
    <row r="18" spans="1:32" x14ac:dyDescent="0.15">
      <c r="A18" s="111" t="str">
        <f>VLOOKUP(D18,市町村一覧!$A$3:$C$35,3,FALSE)</f>
        <v>伊賀地域</v>
      </c>
      <c r="B18" s="112">
        <f>VLOOKUP(D18,市町村一覧!$A$3:$D$35,4,FALSE)</f>
        <v>0</v>
      </c>
      <c r="C18" s="96" t="s">
        <v>141</v>
      </c>
      <c r="D18" s="6" t="s">
        <v>74</v>
      </c>
      <c r="E18" s="84">
        <v>95582</v>
      </c>
      <c r="F18" s="84">
        <v>96846</v>
      </c>
      <c r="G18" s="84">
        <v>97752</v>
      </c>
      <c r="H18" s="84">
        <v>101435</v>
      </c>
      <c r="I18" s="83">
        <v>101527</v>
      </c>
      <c r="J18" s="83">
        <v>100623</v>
      </c>
      <c r="K18" s="83">
        <v>97207</v>
      </c>
      <c r="L18" s="84">
        <v>18207</v>
      </c>
      <c r="M18" s="84">
        <v>18218</v>
      </c>
      <c r="N18" s="84">
        <v>16780</v>
      </c>
      <c r="O18" s="84">
        <v>15973</v>
      </c>
      <c r="P18" s="83">
        <v>14492</v>
      </c>
      <c r="Q18" s="83">
        <v>13200</v>
      </c>
      <c r="R18" s="83">
        <v>12164</v>
      </c>
      <c r="S18" s="84">
        <v>63525</v>
      </c>
      <c r="T18" s="84">
        <v>63542</v>
      </c>
      <c r="U18" s="84">
        <v>63919</v>
      </c>
      <c r="V18" s="84">
        <v>64940</v>
      </c>
      <c r="W18" s="83">
        <v>63660</v>
      </c>
      <c r="X18" s="83">
        <v>62119</v>
      </c>
      <c r="Y18" s="83">
        <v>58146</v>
      </c>
      <c r="Z18" s="84">
        <v>13849</v>
      </c>
      <c r="AA18" s="84">
        <v>15086</v>
      </c>
      <c r="AB18" s="84">
        <v>17053</v>
      </c>
      <c r="AC18" s="84">
        <v>20490</v>
      </c>
      <c r="AD18" s="83">
        <v>23366</v>
      </c>
      <c r="AE18" s="83">
        <v>25298</v>
      </c>
      <c r="AF18" s="83">
        <v>26733</v>
      </c>
    </row>
    <row r="19" spans="1:32" x14ac:dyDescent="0.15">
      <c r="A19" s="111" t="str">
        <f>VLOOKUP(D19,市町村一覧!$A$3:$C$35,3,FALSE)</f>
        <v>北勢地域</v>
      </c>
      <c r="B19" s="112">
        <f>VLOOKUP(D19,市町村一覧!$A$3:$D$35,4,FALSE)</f>
        <v>0</v>
      </c>
      <c r="C19" s="96" t="s">
        <v>142</v>
      </c>
      <c r="D19" s="6" t="s">
        <v>70</v>
      </c>
      <c r="E19" s="84">
        <v>4986</v>
      </c>
      <c r="F19" s="84">
        <v>6307</v>
      </c>
      <c r="G19" s="84">
        <v>7167</v>
      </c>
      <c r="H19" s="84">
        <v>7231</v>
      </c>
      <c r="I19" s="83">
        <v>7172</v>
      </c>
      <c r="J19" s="83">
        <v>6965</v>
      </c>
      <c r="K19" s="83">
        <v>6855</v>
      </c>
      <c r="L19" s="84">
        <v>1270</v>
      </c>
      <c r="M19" s="84">
        <v>1589</v>
      </c>
      <c r="N19" s="84">
        <v>1523</v>
      </c>
      <c r="O19" s="84">
        <v>1306</v>
      </c>
      <c r="P19" s="83">
        <v>1113</v>
      </c>
      <c r="Q19" s="83">
        <v>900</v>
      </c>
      <c r="R19" s="83">
        <v>797</v>
      </c>
      <c r="S19" s="84">
        <v>3268</v>
      </c>
      <c r="T19" s="84">
        <v>4200</v>
      </c>
      <c r="U19" s="84">
        <v>5011</v>
      </c>
      <c r="V19" s="84">
        <v>5178</v>
      </c>
      <c r="W19" s="83">
        <v>5093</v>
      </c>
      <c r="X19" s="83">
        <v>4841</v>
      </c>
      <c r="Y19" s="83">
        <v>4466</v>
      </c>
      <c r="Z19" s="84">
        <v>448</v>
      </c>
      <c r="AA19" s="84">
        <v>518</v>
      </c>
      <c r="AB19" s="84">
        <v>633</v>
      </c>
      <c r="AC19" s="84">
        <v>747</v>
      </c>
      <c r="AD19" s="83">
        <v>966</v>
      </c>
      <c r="AE19" s="83">
        <v>1224</v>
      </c>
      <c r="AF19" s="83">
        <v>1592</v>
      </c>
    </row>
    <row r="20" spans="1:32" x14ac:dyDescent="0.15">
      <c r="A20" s="111" t="str">
        <f>VLOOKUP(D20,市町村一覧!$A$3:$C$35,3,FALSE)</f>
        <v>北勢地域</v>
      </c>
      <c r="B20" s="112">
        <f>VLOOKUP(D20,市町村一覧!$A$3:$D$35,4,FALSE)</f>
        <v>0</v>
      </c>
      <c r="C20" s="96" t="s">
        <v>143</v>
      </c>
      <c r="D20" s="6" t="s">
        <v>21</v>
      </c>
      <c r="E20" s="84">
        <v>15538</v>
      </c>
      <c r="F20" s="84">
        <v>18949</v>
      </c>
      <c r="G20" s="84">
        <v>25447</v>
      </c>
      <c r="H20" s="84">
        <v>26235</v>
      </c>
      <c r="I20" s="83">
        <v>26305</v>
      </c>
      <c r="J20" s="83">
        <v>25897</v>
      </c>
      <c r="K20" s="83">
        <v>25661</v>
      </c>
      <c r="L20" s="84">
        <v>4215</v>
      </c>
      <c r="M20" s="84">
        <v>5060</v>
      </c>
      <c r="N20" s="84">
        <v>6246</v>
      </c>
      <c r="O20" s="84">
        <v>5065</v>
      </c>
      <c r="P20" s="83">
        <v>3920</v>
      </c>
      <c r="Q20" s="83">
        <v>3397</v>
      </c>
      <c r="R20" s="83">
        <v>3373</v>
      </c>
      <c r="S20" s="84">
        <v>9983</v>
      </c>
      <c r="T20" s="84">
        <v>12199</v>
      </c>
      <c r="U20" s="84">
        <v>16984</v>
      </c>
      <c r="V20" s="84">
        <v>18302</v>
      </c>
      <c r="W20" s="83">
        <v>18904</v>
      </c>
      <c r="X20" s="83">
        <v>18307</v>
      </c>
      <c r="Y20" s="83">
        <v>16946</v>
      </c>
      <c r="Z20" s="84">
        <v>1340</v>
      </c>
      <c r="AA20" s="84">
        <v>1690</v>
      </c>
      <c r="AB20" s="84">
        <v>2217</v>
      </c>
      <c r="AC20" s="84">
        <v>2851</v>
      </c>
      <c r="AD20" s="83">
        <v>3481</v>
      </c>
      <c r="AE20" s="83">
        <v>4171</v>
      </c>
      <c r="AF20" s="83">
        <v>5289</v>
      </c>
    </row>
    <row r="21" spans="1:32" x14ac:dyDescent="0.15">
      <c r="A21" s="111" t="str">
        <f>VLOOKUP(D21,市町村一覧!$A$3:$C$35,3,FALSE)</f>
        <v>北勢地域</v>
      </c>
      <c r="B21" s="112">
        <f>VLOOKUP(D21,市町村一覧!$A$3:$D$35,4,FALSE)</f>
        <v>0</v>
      </c>
      <c r="C21" s="96" t="s">
        <v>144</v>
      </c>
      <c r="D21" s="6" t="s">
        <v>23</v>
      </c>
      <c r="E21" s="84">
        <v>29373</v>
      </c>
      <c r="F21" s="84">
        <v>30775</v>
      </c>
      <c r="G21" s="84">
        <v>32263</v>
      </c>
      <c r="H21" s="84">
        <v>35117</v>
      </c>
      <c r="I21" s="83">
        <v>37972</v>
      </c>
      <c r="J21" s="83">
        <v>38986</v>
      </c>
      <c r="K21" s="83">
        <v>39978</v>
      </c>
      <c r="L21" s="84">
        <v>6944</v>
      </c>
      <c r="M21" s="84">
        <v>6561</v>
      </c>
      <c r="N21" s="84">
        <v>5806</v>
      </c>
      <c r="O21" s="84">
        <v>5966</v>
      </c>
      <c r="P21" s="83">
        <v>6387</v>
      </c>
      <c r="Q21" s="83">
        <v>6245</v>
      </c>
      <c r="R21" s="83">
        <v>6123</v>
      </c>
      <c r="S21" s="84">
        <v>19091</v>
      </c>
      <c r="T21" s="84">
        <v>20421</v>
      </c>
      <c r="U21" s="84">
        <v>22047</v>
      </c>
      <c r="V21" s="84">
        <v>23577</v>
      </c>
      <c r="W21" s="83">
        <v>24861</v>
      </c>
      <c r="X21" s="83">
        <v>24789</v>
      </c>
      <c r="Y21" s="83">
        <v>24553</v>
      </c>
      <c r="Z21" s="84">
        <v>3338</v>
      </c>
      <c r="AA21" s="84">
        <v>3793</v>
      </c>
      <c r="AB21" s="84">
        <v>4407</v>
      </c>
      <c r="AC21" s="84">
        <v>5574</v>
      </c>
      <c r="AD21" s="83">
        <v>6694</v>
      </c>
      <c r="AE21" s="83">
        <v>7869</v>
      </c>
      <c r="AF21" s="83">
        <v>9051</v>
      </c>
    </row>
    <row r="22" spans="1:32" x14ac:dyDescent="0.15">
      <c r="A22" s="111" t="str">
        <f>VLOOKUP(D22,市町村一覧!$A$3:$C$35,3,FALSE)</f>
        <v>北勢地域</v>
      </c>
      <c r="B22" s="112">
        <f>VLOOKUP(D22,市町村一覧!$A$3:$D$35,4,FALSE)</f>
        <v>0</v>
      </c>
      <c r="C22" s="96" t="s">
        <v>145</v>
      </c>
      <c r="D22" s="6" t="s">
        <v>25</v>
      </c>
      <c r="E22" s="84">
        <v>6851</v>
      </c>
      <c r="F22" s="84">
        <v>7003</v>
      </c>
      <c r="G22" s="84">
        <v>6744</v>
      </c>
      <c r="H22" s="84">
        <v>6900</v>
      </c>
      <c r="I22" s="83">
        <v>6716</v>
      </c>
      <c r="J22" s="83">
        <v>7114</v>
      </c>
      <c r="K22" s="83">
        <v>9626</v>
      </c>
      <c r="L22" s="84">
        <v>1729</v>
      </c>
      <c r="M22" s="84">
        <v>1522</v>
      </c>
      <c r="N22" s="84">
        <v>1175</v>
      </c>
      <c r="O22" s="84">
        <v>1060</v>
      </c>
      <c r="P22" s="83">
        <v>1003</v>
      </c>
      <c r="Q22" s="83">
        <v>1138</v>
      </c>
      <c r="R22" s="83">
        <v>2025</v>
      </c>
      <c r="S22" s="84">
        <v>4510</v>
      </c>
      <c r="T22" s="84">
        <v>4783</v>
      </c>
      <c r="U22" s="84">
        <v>4789</v>
      </c>
      <c r="V22" s="84">
        <v>4846</v>
      </c>
      <c r="W22" s="83">
        <v>4546</v>
      </c>
      <c r="X22" s="83">
        <v>4536</v>
      </c>
      <c r="Y22" s="83">
        <v>5801</v>
      </c>
      <c r="Z22" s="84">
        <v>612</v>
      </c>
      <c r="AA22" s="84">
        <v>698</v>
      </c>
      <c r="AB22" s="84">
        <v>780</v>
      </c>
      <c r="AC22" s="84">
        <v>991</v>
      </c>
      <c r="AD22" s="83">
        <v>1162</v>
      </c>
      <c r="AE22" s="83">
        <v>1431</v>
      </c>
      <c r="AF22" s="83">
        <v>1757</v>
      </c>
    </row>
    <row r="23" spans="1:32" x14ac:dyDescent="0.15">
      <c r="A23" s="111" t="str">
        <f>VLOOKUP(D23,市町村一覧!$A$3:$C$35,3,FALSE)</f>
        <v>北勢地域</v>
      </c>
      <c r="B23" s="112">
        <f>VLOOKUP(D23,市町村一覧!$A$3:$D$35,4,FALSE)</f>
        <v>0</v>
      </c>
      <c r="C23" s="96" t="s">
        <v>146</v>
      </c>
      <c r="D23" s="6" t="s">
        <v>26</v>
      </c>
      <c r="E23" s="84">
        <v>10645</v>
      </c>
      <c r="F23" s="84">
        <v>10403</v>
      </c>
      <c r="G23" s="84">
        <v>9988</v>
      </c>
      <c r="H23" s="84">
        <v>10863</v>
      </c>
      <c r="I23" s="83">
        <v>11782</v>
      </c>
      <c r="J23" s="83">
        <v>13048</v>
      </c>
      <c r="K23" s="83">
        <v>14003</v>
      </c>
      <c r="L23" s="84">
        <v>2625</v>
      </c>
      <c r="M23" s="84">
        <v>2200</v>
      </c>
      <c r="N23" s="84">
        <v>1738</v>
      </c>
      <c r="O23" s="84">
        <v>1723</v>
      </c>
      <c r="P23" s="83">
        <v>1948</v>
      </c>
      <c r="Q23" s="83">
        <v>2222</v>
      </c>
      <c r="R23" s="83">
        <v>2312</v>
      </c>
      <c r="S23" s="84">
        <v>7055</v>
      </c>
      <c r="T23" s="84">
        <v>7130</v>
      </c>
      <c r="U23" s="84">
        <v>7018</v>
      </c>
      <c r="V23" s="84">
        <v>7564</v>
      </c>
      <c r="W23" s="83">
        <v>7996</v>
      </c>
      <c r="X23" s="83">
        <v>8639</v>
      </c>
      <c r="Y23" s="83">
        <v>9035</v>
      </c>
      <c r="Z23" s="84">
        <v>965</v>
      </c>
      <c r="AA23" s="84">
        <v>1073</v>
      </c>
      <c r="AB23" s="84">
        <v>1232</v>
      </c>
      <c r="AC23" s="84">
        <v>1546</v>
      </c>
      <c r="AD23" s="83">
        <v>1834</v>
      </c>
      <c r="AE23" s="83">
        <v>2169</v>
      </c>
      <c r="AF23" s="83">
        <v>2487</v>
      </c>
    </row>
    <row r="24" spans="1:32" x14ac:dyDescent="0.15">
      <c r="A24" s="111" t="str">
        <f>VLOOKUP(D24,市町村一覧!$A$3:$C$35,3,FALSE)</f>
        <v>中勢地域</v>
      </c>
      <c r="B24" s="112">
        <f>VLOOKUP(D24,市町村一覧!$A$3:$D$35,4,FALSE)</f>
        <v>0</v>
      </c>
      <c r="C24" s="96" t="s">
        <v>147</v>
      </c>
      <c r="D24" s="6" t="s">
        <v>39</v>
      </c>
      <c r="E24" s="84">
        <v>16054</v>
      </c>
      <c r="F24" s="84">
        <v>16174</v>
      </c>
      <c r="G24" s="84">
        <v>15691</v>
      </c>
      <c r="H24" s="84">
        <v>15644</v>
      </c>
      <c r="I24" s="83">
        <v>16149</v>
      </c>
      <c r="J24" s="83">
        <v>15793</v>
      </c>
      <c r="K24" s="83">
        <v>15438</v>
      </c>
      <c r="L24" s="84">
        <v>3135</v>
      </c>
      <c r="M24" s="84">
        <v>3180</v>
      </c>
      <c r="N24" s="84">
        <v>2814</v>
      </c>
      <c r="O24" s="84">
        <v>2479</v>
      </c>
      <c r="P24" s="83">
        <v>2171</v>
      </c>
      <c r="Q24" s="83">
        <v>1945</v>
      </c>
      <c r="R24" s="83">
        <v>1935</v>
      </c>
      <c r="S24" s="84">
        <v>10446</v>
      </c>
      <c r="T24" s="84">
        <v>10358</v>
      </c>
      <c r="U24" s="84">
        <v>9953</v>
      </c>
      <c r="V24" s="84">
        <v>9686</v>
      </c>
      <c r="W24" s="83">
        <v>10084</v>
      </c>
      <c r="X24" s="83">
        <v>9569</v>
      </c>
      <c r="Y24" s="83">
        <v>8961</v>
      </c>
      <c r="Z24" s="84">
        <v>2473</v>
      </c>
      <c r="AA24" s="84">
        <v>2636</v>
      </c>
      <c r="AB24" s="84">
        <v>2924</v>
      </c>
      <c r="AC24" s="84">
        <v>3476</v>
      </c>
      <c r="AD24" s="83">
        <v>3885</v>
      </c>
      <c r="AE24" s="83">
        <v>4279</v>
      </c>
      <c r="AF24" s="83">
        <v>4417</v>
      </c>
    </row>
    <row r="25" spans="1:32" x14ac:dyDescent="0.15">
      <c r="A25" s="111" t="str">
        <f>VLOOKUP(D25,市町村一覧!$A$3:$C$35,3,FALSE)</f>
        <v>中勢地域</v>
      </c>
      <c r="B25" s="112">
        <f>VLOOKUP(D25,市町村一覧!$A$3:$D$35,4,FALSE)</f>
        <v>0</v>
      </c>
      <c r="C25" s="96" t="s">
        <v>148</v>
      </c>
      <c r="D25" s="6" t="s">
        <v>40</v>
      </c>
      <c r="E25" s="84">
        <v>19504</v>
      </c>
      <c r="F25" s="84">
        <v>20724</v>
      </c>
      <c r="G25" s="84">
        <v>21484</v>
      </c>
      <c r="H25" s="84">
        <v>21853</v>
      </c>
      <c r="I25" s="83">
        <v>22300</v>
      </c>
      <c r="J25" s="83">
        <v>22618</v>
      </c>
      <c r="K25" s="83">
        <v>22833</v>
      </c>
      <c r="L25" s="84">
        <v>4237</v>
      </c>
      <c r="M25" s="84">
        <v>4439</v>
      </c>
      <c r="N25" s="84">
        <v>4105</v>
      </c>
      <c r="O25" s="84">
        <v>3744</v>
      </c>
      <c r="P25" s="83">
        <v>3441</v>
      </c>
      <c r="Q25" s="83">
        <v>3349</v>
      </c>
      <c r="R25" s="83">
        <v>3307</v>
      </c>
      <c r="S25" s="84">
        <v>12721</v>
      </c>
      <c r="T25" s="84">
        <v>13448</v>
      </c>
      <c r="U25" s="84">
        <v>14146</v>
      </c>
      <c r="V25" s="84">
        <v>14201</v>
      </c>
      <c r="W25" s="83">
        <v>14377</v>
      </c>
      <c r="X25" s="83">
        <v>14303</v>
      </c>
      <c r="Y25" s="83">
        <v>13829</v>
      </c>
      <c r="Z25" s="84">
        <v>2546</v>
      </c>
      <c r="AA25" s="84">
        <v>2837</v>
      </c>
      <c r="AB25" s="84">
        <v>3233</v>
      </c>
      <c r="AC25" s="84">
        <v>3908</v>
      </c>
      <c r="AD25" s="83">
        <v>4482</v>
      </c>
      <c r="AE25" s="83">
        <v>4966</v>
      </c>
      <c r="AF25" s="83">
        <v>5668</v>
      </c>
    </row>
    <row r="26" spans="1:32" x14ac:dyDescent="0.15">
      <c r="A26" s="111" t="str">
        <f>VLOOKUP(D26,市町村一覧!$A$3:$C$35,3,FALSE)</f>
        <v>中勢地域</v>
      </c>
      <c r="B26" s="112">
        <f>VLOOKUP(D26,市町村一覧!$A$3:$D$35,4,FALSE)</f>
        <v>1</v>
      </c>
      <c r="C26" s="96" t="s">
        <v>149</v>
      </c>
      <c r="D26" s="6" t="s">
        <v>41</v>
      </c>
      <c r="E26" s="84">
        <v>13172</v>
      </c>
      <c r="F26" s="84">
        <v>12982</v>
      </c>
      <c r="G26" s="84">
        <v>12144</v>
      </c>
      <c r="H26" s="84">
        <v>11758</v>
      </c>
      <c r="I26" s="83">
        <v>11399</v>
      </c>
      <c r="J26" s="83">
        <v>11099</v>
      </c>
      <c r="K26" s="83">
        <v>10416</v>
      </c>
      <c r="L26" s="84">
        <v>2559</v>
      </c>
      <c r="M26" s="84">
        <v>2334</v>
      </c>
      <c r="N26" s="84">
        <v>1868</v>
      </c>
      <c r="O26" s="84">
        <v>1573</v>
      </c>
      <c r="P26" s="83">
        <v>1379</v>
      </c>
      <c r="Q26" s="83">
        <v>1290</v>
      </c>
      <c r="R26" s="83">
        <v>1170</v>
      </c>
      <c r="S26" s="84">
        <v>8420</v>
      </c>
      <c r="T26" s="84">
        <v>8253</v>
      </c>
      <c r="U26" s="84">
        <v>7617</v>
      </c>
      <c r="V26" s="84">
        <v>6999</v>
      </c>
      <c r="W26" s="83">
        <v>6555</v>
      </c>
      <c r="X26" s="83">
        <v>6147</v>
      </c>
      <c r="Y26" s="83">
        <v>5552</v>
      </c>
      <c r="Z26" s="84">
        <v>2193</v>
      </c>
      <c r="AA26" s="84">
        <v>2395</v>
      </c>
      <c r="AB26" s="84">
        <v>2659</v>
      </c>
      <c r="AC26" s="84">
        <v>3186</v>
      </c>
      <c r="AD26" s="83">
        <v>3465</v>
      </c>
      <c r="AE26" s="83">
        <v>3662</v>
      </c>
      <c r="AF26" s="83">
        <v>3689</v>
      </c>
    </row>
    <row r="27" spans="1:32" x14ac:dyDescent="0.15">
      <c r="A27" s="111" t="str">
        <f>VLOOKUP(D27,市町村一覧!$A$3:$C$35,3,FALSE)</f>
        <v>南勢志摩地域</v>
      </c>
      <c r="B27" s="112">
        <f>VLOOKUP(D27,市町村一覧!$A$3:$D$35,4,FALSE)</f>
        <v>1</v>
      </c>
      <c r="C27" s="96" t="s">
        <v>150</v>
      </c>
      <c r="D27" s="6" t="s">
        <v>44</v>
      </c>
      <c r="E27" s="84">
        <v>11643</v>
      </c>
      <c r="F27" s="84">
        <v>12141</v>
      </c>
      <c r="G27" s="84">
        <v>12348</v>
      </c>
      <c r="H27" s="84">
        <v>13313</v>
      </c>
      <c r="I27" s="83">
        <v>14284</v>
      </c>
      <c r="J27" s="83">
        <v>14888</v>
      </c>
      <c r="K27" s="83">
        <v>15297</v>
      </c>
      <c r="L27" s="84">
        <v>2574</v>
      </c>
      <c r="M27" s="84">
        <v>2634</v>
      </c>
      <c r="N27" s="84">
        <v>2416</v>
      </c>
      <c r="O27" s="84">
        <v>2375</v>
      </c>
      <c r="P27" s="83">
        <v>2450</v>
      </c>
      <c r="Q27" s="83">
        <v>2469</v>
      </c>
      <c r="R27" s="83">
        <v>2444</v>
      </c>
      <c r="S27" s="84">
        <v>7660</v>
      </c>
      <c r="T27" s="84">
        <v>7976</v>
      </c>
      <c r="U27" s="84">
        <v>8192</v>
      </c>
      <c r="V27" s="84">
        <v>8694</v>
      </c>
      <c r="W27" s="83">
        <v>9177</v>
      </c>
      <c r="X27" s="83">
        <v>9277</v>
      </c>
      <c r="Y27" s="83">
        <v>9367</v>
      </c>
      <c r="Z27" s="84">
        <v>1409</v>
      </c>
      <c r="AA27" s="84">
        <v>1531</v>
      </c>
      <c r="AB27" s="84">
        <v>1740</v>
      </c>
      <c r="AC27" s="84">
        <v>2244</v>
      </c>
      <c r="AD27" s="83">
        <v>2657</v>
      </c>
      <c r="AE27" s="83">
        <v>3142</v>
      </c>
      <c r="AF27" s="83">
        <v>3475</v>
      </c>
    </row>
    <row r="28" spans="1:32" x14ac:dyDescent="0.15">
      <c r="A28" s="111" t="str">
        <f>VLOOKUP(D28,市町村一覧!$A$3:$C$35,3,FALSE)</f>
        <v>南勢志摩地域</v>
      </c>
      <c r="B28" s="112">
        <f>VLOOKUP(D28,市町村一覧!$A$3:$D$35,4,FALSE)</f>
        <v>1</v>
      </c>
      <c r="C28" s="96" t="s">
        <v>151</v>
      </c>
      <c r="D28" s="6" t="s">
        <v>53</v>
      </c>
      <c r="E28" s="84">
        <v>8730</v>
      </c>
      <c r="F28" s="84">
        <v>8996</v>
      </c>
      <c r="G28" s="84">
        <v>9075</v>
      </c>
      <c r="H28" s="84">
        <v>9077</v>
      </c>
      <c r="I28" s="83">
        <v>9218</v>
      </c>
      <c r="J28" s="83">
        <v>9057</v>
      </c>
      <c r="K28" s="83">
        <v>8692</v>
      </c>
      <c r="L28" s="84">
        <v>1829</v>
      </c>
      <c r="M28" s="84">
        <v>1897</v>
      </c>
      <c r="N28" s="84">
        <v>1759</v>
      </c>
      <c r="O28" s="84">
        <v>1569</v>
      </c>
      <c r="P28" s="83">
        <v>1457</v>
      </c>
      <c r="Q28" s="83">
        <v>1289</v>
      </c>
      <c r="R28" s="83">
        <v>1166</v>
      </c>
      <c r="S28" s="84">
        <v>5721</v>
      </c>
      <c r="T28" s="84">
        <v>5827</v>
      </c>
      <c r="U28" s="84">
        <v>5873</v>
      </c>
      <c r="V28" s="84">
        <v>5793</v>
      </c>
      <c r="W28" s="83">
        <v>5711</v>
      </c>
      <c r="X28" s="83">
        <v>5538</v>
      </c>
      <c r="Y28" s="83">
        <v>5160</v>
      </c>
      <c r="Z28" s="84">
        <v>1180</v>
      </c>
      <c r="AA28" s="84">
        <v>1272</v>
      </c>
      <c r="AB28" s="84">
        <v>1443</v>
      </c>
      <c r="AC28" s="84">
        <v>1715</v>
      </c>
      <c r="AD28" s="83">
        <v>2050</v>
      </c>
      <c r="AE28" s="83">
        <v>2230</v>
      </c>
      <c r="AF28" s="83">
        <v>2365</v>
      </c>
    </row>
    <row r="29" spans="1:32" x14ac:dyDescent="0.15">
      <c r="A29" s="111" t="str">
        <f>VLOOKUP(D29,市町村一覧!$A$3:$C$35,3,FALSE)</f>
        <v>南勢志摩地域</v>
      </c>
      <c r="B29" s="112">
        <f>VLOOKUP(D29,市町村一覧!$A$3:$D$35,4,FALSE)</f>
        <v>1</v>
      </c>
      <c r="C29" s="96" t="s">
        <v>152</v>
      </c>
      <c r="D29" s="6" t="s">
        <v>75</v>
      </c>
      <c r="E29" s="84">
        <v>14144</v>
      </c>
      <c r="F29" s="84">
        <v>13521</v>
      </c>
      <c r="G29" s="84">
        <v>12580</v>
      </c>
      <c r="H29" s="84">
        <v>11921</v>
      </c>
      <c r="I29" s="83">
        <v>11334</v>
      </c>
      <c r="J29" s="83">
        <v>10788</v>
      </c>
      <c r="K29" s="83">
        <v>9846</v>
      </c>
      <c r="L29" s="84">
        <v>2805</v>
      </c>
      <c r="M29" s="84">
        <v>2456</v>
      </c>
      <c r="N29" s="84">
        <v>2004</v>
      </c>
      <c r="O29" s="84">
        <v>1633</v>
      </c>
      <c r="P29" s="83">
        <v>1376</v>
      </c>
      <c r="Q29" s="83">
        <v>1182</v>
      </c>
      <c r="R29" s="83">
        <v>943</v>
      </c>
      <c r="S29" s="84">
        <v>9169</v>
      </c>
      <c r="T29" s="84">
        <v>8688</v>
      </c>
      <c r="U29" s="84">
        <v>8028</v>
      </c>
      <c r="V29" s="84">
        <v>7234</v>
      </c>
      <c r="W29" s="83">
        <v>6480</v>
      </c>
      <c r="X29" s="83">
        <v>5802</v>
      </c>
      <c r="Y29" s="83">
        <v>4947</v>
      </c>
      <c r="Z29" s="84">
        <v>2170</v>
      </c>
      <c r="AA29" s="84">
        <v>2377</v>
      </c>
      <c r="AB29" s="84">
        <v>2548</v>
      </c>
      <c r="AC29" s="84">
        <v>3054</v>
      </c>
      <c r="AD29" s="83">
        <v>3477</v>
      </c>
      <c r="AE29" s="83">
        <v>3804</v>
      </c>
      <c r="AF29" s="83">
        <v>3930</v>
      </c>
    </row>
    <row r="30" spans="1:32" x14ac:dyDescent="0.15">
      <c r="A30" s="111" t="str">
        <f>VLOOKUP(D30,市町村一覧!$A$3:$C$35,3,FALSE)</f>
        <v>南勢志摩地域</v>
      </c>
      <c r="B30" s="112">
        <f>VLOOKUP(D30,市町村一覧!$A$3:$D$35,4,FALSE)</f>
        <v>1</v>
      </c>
      <c r="C30" s="96" t="s">
        <v>153</v>
      </c>
      <c r="D30" s="6" t="s">
        <v>76</v>
      </c>
      <c r="E30" s="84">
        <v>23883</v>
      </c>
      <c r="F30" s="84">
        <v>22439</v>
      </c>
      <c r="G30" s="84">
        <v>20933</v>
      </c>
      <c r="H30" s="84">
        <v>19673</v>
      </c>
      <c r="I30" s="83">
        <v>18235</v>
      </c>
      <c r="J30" s="83">
        <v>16687</v>
      </c>
      <c r="K30" s="83">
        <v>14791</v>
      </c>
      <c r="L30" s="84">
        <v>5072</v>
      </c>
      <c r="M30" s="84">
        <v>4067</v>
      </c>
      <c r="N30" s="84">
        <v>3207</v>
      </c>
      <c r="O30" s="84">
        <v>2821</v>
      </c>
      <c r="P30" s="83">
        <v>2367</v>
      </c>
      <c r="Q30" s="83">
        <v>1814</v>
      </c>
      <c r="R30" s="83">
        <v>1300</v>
      </c>
      <c r="S30" s="84">
        <v>15418</v>
      </c>
      <c r="T30" s="84">
        <v>14707</v>
      </c>
      <c r="U30" s="84">
        <v>13530</v>
      </c>
      <c r="V30" s="84">
        <v>11899</v>
      </c>
      <c r="W30" s="83">
        <v>10193</v>
      </c>
      <c r="X30" s="83">
        <v>8623</v>
      </c>
      <c r="Y30" s="83">
        <v>7101</v>
      </c>
      <c r="Z30" s="84">
        <v>3393</v>
      </c>
      <c r="AA30" s="84">
        <v>3665</v>
      </c>
      <c r="AB30" s="84">
        <v>4196</v>
      </c>
      <c r="AC30" s="84">
        <v>4953</v>
      </c>
      <c r="AD30" s="83">
        <v>5675</v>
      </c>
      <c r="AE30" s="83">
        <v>6244</v>
      </c>
      <c r="AF30" s="83">
        <v>6387</v>
      </c>
    </row>
    <row r="31" spans="1:32" x14ac:dyDescent="0.15">
      <c r="A31" s="111" t="str">
        <f>VLOOKUP(D31,市町村一覧!$A$3:$C$35,3,FALSE)</f>
        <v>東紀州地域</v>
      </c>
      <c r="B31" s="112">
        <f>VLOOKUP(D31,市町村一覧!$A$3:$D$35,4,FALSE)</f>
        <v>1</v>
      </c>
      <c r="C31" s="96" t="s">
        <v>154</v>
      </c>
      <c r="D31" s="6" t="s">
        <v>77</v>
      </c>
      <c r="E31" s="84">
        <v>26268</v>
      </c>
      <c r="F31" s="84">
        <v>25151</v>
      </c>
      <c r="G31" s="84">
        <v>23663</v>
      </c>
      <c r="H31" s="84">
        <v>22478</v>
      </c>
      <c r="I31" s="83">
        <v>21362</v>
      </c>
      <c r="J31" s="83">
        <v>19963</v>
      </c>
      <c r="K31" s="83">
        <v>18611</v>
      </c>
      <c r="L31" s="84">
        <v>5875</v>
      </c>
      <c r="M31" s="84">
        <v>4914</v>
      </c>
      <c r="N31" s="84">
        <v>3949</v>
      </c>
      <c r="O31" s="84">
        <v>3225</v>
      </c>
      <c r="P31" s="83">
        <v>2786</v>
      </c>
      <c r="Q31" s="83">
        <v>2349</v>
      </c>
      <c r="R31" s="83">
        <v>1984</v>
      </c>
      <c r="S31" s="84">
        <v>16736</v>
      </c>
      <c r="T31" s="84">
        <v>16000</v>
      </c>
      <c r="U31" s="84">
        <v>14977</v>
      </c>
      <c r="V31" s="84">
        <v>13766</v>
      </c>
      <c r="W31" s="83">
        <v>12463</v>
      </c>
      <c r="X31" s="83">
        <v>11058</v>
      </c>
      <c r="Y31" s="83">
        <v>9779</v>
      </c>
      <c r="Z31" s="84">
        <v>3657</v>
      </c>
      <c r="AA31" s="84">
        <v>4237</v>
      </c>
      <c r="AB31" s="84">
        <v>4737</v>
      </c>
      <c r="AC31" s="84">
        <v>5487</v>
      </c>
      <c r="AD31" s="83">
        <v>6113</v>
      </c>
      <c r="AE31" s="83">
        <v>6556</v>
      </c>
      <c r="AF31" s="83">
        <v>6781</v>
      </c>
    </row>
    <row r="32" spans="1:32" x14ac:dyDescent="0.15">
      <c r="A32" s="111" t="str">
        <f>VLOOKUP(D32,市町村一覧!$A$3:$C$35,3,FALSE)</f>
        <v>東紀州地域</v>
      </c>
      <c r="B32" s="112">
        <f>VLOOKUP(D32,市町村一覧!$A$3:$D$35,4,FALSE)</f>
        <v>1</v>
      </c>
      <c r="C32" s="96" t="s">
        <v>155</v>
      </c>
      <c r="D32" s="6" t="s">
        <v>66</v>
      </c>
      <c r="E32" s="84">
        <v>10544</v>
      </c>
      <c r="F32" s="84">
        <v>10279</v>
      </c>
      <c r="G32" s="84">
        <v>9893</v>
      </c>
      <c r="H32" s="84">
        <v>9914</v>
      </c>
      <c r="I32" s="83">
        <v>10030</v>
      </c>
      <c r="J32" s="83">
        <v>9903</v>
      </c>
      <c r="K32" s="83">
        <v>9376</v>
      </c>
      <c r="L32" s="84">
        <v>2102</v>
      </c>
      <c r="M32" s="84">
        <v>1915</v>
      </c>
      <c r="N32" s="84">
        <v>1687</v>
      </c>
      <c r="O32" s="84">
        <v>1522</v>
      </c>
      <c r="P32" s="83">
        <v>1495</v>
      </c>
      <c r="Q32" s="83">
        <v>1391</v>
      </c>
      <c r="R32" s="83">
        <v>1252</v>
      </c>
      <c r="S32" s="84">
        <v>6592</v>
      </c>
      <c r="T32" s="84">
        <v>6295</v>
      </c>
      <c r="U32" s="84">
        <v>5940</v>
      </c>
      <c r="V32" s="84">
        <v>5723</v>
      </c>
      <c r="W32" s="83">
        <v>5578</v>
      </c>
      <c r="X32" s="83">
        <v>5399</v>
      </c>
      <c r="Y32" s="83">
        <v>4974</v>
      </c>
      <c r="Z32" s="84">
        <v>1850</v>
      </c>
      <c r="AA32" s="84">
        <v>2069</v>
      </c>
      <c r="AB32" s="84">
        <v>2266</v>
      </c>
      <c r="AC32" s="84">
        <v>2658</v>
      </c>
      <c r="AD32" s="83">
        <v>2957</v>
      </c>
      <c r="AE32" s="83">
        <v>3113</v>
      </c>
      <c r="AF32" s="83">
        <v>3150</v>
      </c>
    </row>
    <row r="33" spans="1:32" ht="12.75" thickBot="1" x14ac:dyDescent="0.2">
      <c r="A33" s="111" t="str">
        <f>VLOOKUP(D33,市町村一覧!$A$3:$C$35,3,FALSE)</f>
        <v>東紀州地域</v>
      </c>
      <c r="B33" s="112">
        <f>VLOOKUP(D33,市町村一覧!$A$3:$D$35,4,FALSE)</f>
        <v>1</v>
      </c>
      <c r="C33" s="96" t="s">
        <v>156</v>
      </c>
      <c r="D33" s="88" t="s">
        <v>67</v>
      </c>
      <c r="E33" s="89">
        <v>12177</v>
      </c>
      <c r="F33" s="89">
        <v>12783</v>
      </c>
      <c r="G33" s="89">
        <v>12919</v>
      </c>
      <c r="H33" s="89">
        <v>12921</v>
      </c>
      <c r="I33" s="89">
        <v>12824</v>
      </c>
      <c r="J33" s="89">
        <v>12648</v>
      </c>
      <c r="K33" s="89">
        <v>11896</v>
      </c>
      <c r="L33" s="89">
        <v>2783</v>
      </c>
      <c r="M33" s="89">
        <v>2928</v>
      </c>
      <c r="N33" s="89">
        <v>2677</v>
      </c>
      <c r="O33" s="89">
        <v>2336</v>
      </c>
      <c r="P33" s="89">
        <v>2063</v>
      </c>
      <c r="Q33" s="89">
        <v>1891</v>
      </c>
      <c r="R33" s="89">
        <v>1627</v>
      </c>
      <c r="S33" s="89">
        <v>7765</v>
      </c>
      <c r="T33" s="89">
        <v>8031</v>
      </c>
      <c r="U33" s="89">
        <v>8077</v>
      </c>
      <c r="V33" s="89">
        <v>7978</v>
      </c>
      <c r="W33" s="89">
        <v>7755</v>
      </c>
      <c r="X33" s="89">
        <v>7545</v>
      </c>
      <c r="Y33" s="89">
        <v>6857</v>
      </c>
      <c r="Z33" s="89">
        <v>1629</v>
      </c>
      <c r="AA33" s="89">
        <v>1824</v>
      </c>
      <c r="AB33" s="89">
        <v>2165</v>
      </c>
      <c r="AC33" s="89">
        <v>2607</v>
      </c>
      <c r="AD33" s="89">
        <v>3006</v>
      </c>
      <c r="AE33" s="89">
        <v>3212</v>
      </c>
      <c r="AF33" s="89">
        <v>3379</v>
      </c>
    </row>
    <row r="34" spans="1:32" ht="12.75" thickTop="1" x14ac:dyDescent="0.15">
      <c r="A34" s="85"/>
      <c r="B34" s="104"/>
      <c r="C34" s="85"/>
      <c r="D34" s="106" t="s">
        <v>104</v>
      </c>
      <c r="E34" s="115">
        <f>SUMIF($A$5:$A$33,$D34,E$5:E$33)</f>
        <v>682878</v>
      </c>
      <c r="F34" s="115">
        <f t="shared" ref="F34:U38" si="0">SUMIF($A$5:$A$33,$D34,F$5:F$33)</f>
        <v>718327</v>
      </c>
      <c r="G34" s="115">
        <f t="shared" si="0"/>
        <v>753698</v>
      </c>
      <c r="H34" s="115">
        <f t="shared" si="0"/>
        <v>784238</v>
      </c>
      <c r="I34" s="115">
        <f t="shared" si="0"/>
        <v>805292</v>
      </c>
      <c r="J34" s="115">
        <f t="shared" si="0"/>
        <v>823631</v>
      </c>
      <c r="K34" s="115">
        <f t="shared" si="0"/>
        <v>840179</v>
      </c>
      <c r="L34" s="115">
        <f t="shared" si="0"/>
        <v>167561</v>
      </c>
      <c r="M34" s="115">
        <f t="shared" si="0"/>
        <v>161884</v>
      </c>
      <c r="N34" s="115">
        <f t="shared" si="0"/>
        <v>143945</v>
      </c>
      <c r="O34" s="115">
        <f t="shared" si="0"/>
        <v>133361</v>
      </c>
      <c r="P34" s="115">
        <f t="shared" si="0"/>
        <v>128628</v>
      </c>
      <c r="Q34" s="115">
        <f t="shared" si="0"/>
        <v>125920</v>
      </c>
      <c r="R34" s="115">
        <f t="shared" si="0"/>
        <v>123214</v>
      </c>
      <c r="S34" s="115">
        <f t="shared" si="0"/>
        <v>451345</v>
      </c>
      <c r="T34" s="115">
        <f t="shared" si="0"/>
        <v>483165</v>
      </c>
      <c r="U34" s="115">
        <f t="shared" si="0"/>
        <v>523243</v>
      </c>
      <c r="V34" s="115">
        <f t="shared" ref="V34:AF38" si="1">SUMIF($A$5:$A$33,$D34,V$5:V$33)</f>
        <v>544134</v>
      </c>
      <c r="W34" s="115">
        <f t="shared" si="1"/>
        <v>547795</v>
      </c>
      <c r="X34" s="115">
        <f t="shared" si="1"/>
        <v>545197</v>
      </c>
      <c r="Y34" s="115">
        <f t="shared" si="1"/>
        <v>534701</v>
      </c>
      <c r="Z34" s="115">
        <f t="shared" si="1"/>
        <v>63916</v>
      </c>
      <c r="AA34" s="115">
        <f t="shared" si="1"/>
        <v>73271</v>
      </c>
      <c r="AB34" s="115">
        <f t="shared" si="1"/>
        <v>86172</v>
      </c>
      <c r="AC34" s="115">
        <f t="shared" si="1"/>
        <v>106679</v>
      </c>
      <c r="AD34" s="115">
        <f t="shared" si="1"/>
        <v>128380</v>
      </c>
      <c r="AE34" s="115">
        <f t="shared" si="1"/>
        <v>151128</v>
      </c>
      <c r="AF34" s="115">
        <f t="shared" si="1"/>
        <v>175505</v>
      </c>
    </row>
    <row r="35" spans="1:32" x14ac:dyDescent="0.15">
      <c r="A35" s="85"/>
      <c r="B35" s="104"/>
      <c r="C35" s="85"/>
      <c r="D35" s="110" t="s">
        <v>164</v>
      </c>
      <c r="E35" s="116">
        <f t="shared" ref="E35:E38" si="2">SUMIF($A$5:$A$33,$D35,E$5:E$33)</f>
        <v>467358</v>
      </c>
      <c r="F35" s="116">
        <f t="shared" si="0"/>
        <v>481852</v>
      </c>
      <c r="G35" s="116">
        <f t="shared" si="0"/>
        <v>489328</v>
      </c>
      <c r="H35" s="116">
        <f t="shared" si="0"/>
        <v>498905</v>
      </c>
      <c r="I35" s="115">
        <f t="shared" si="0"/>
        <v>500873</v>
      </c>
      <c r="J35" s="115">
        <f t="shared" si="0"/>
        <v>507021</v>
      </c>
      <c r="K35" s="115">
        <f t="shared" si="0"/>
        <v>502450</v>
      </c>
      <c r="L35" s="116">
        <f t="shared" si="0"/>
        <v>101329</v>
      </c>
      <c r="M35" s="116">
        <f t="shared" si="0"/>
        <v>97988</v>
      </c>
      <c r="N35" s="116">
        <f t="shared" si="0"/>
        <v>86516</v>
      </c>
      <c r="O35" s="116">
        <f t="shared" si="0"/>
        <v>79489</v>
      </c>
      <c r="P35" s="115">
        <f t="shared" si="0"/>
        <v>73454</v>
      </c>
      <c r="Q35" s="115">
        <f t="shared" si="0"/>
        <v>69402</v>
      </c>
      <c r="R35" s="115">
        <f t="shared" si="0"/>
        <v>66627</v>
      </c>
      <c r="S35" s="116">
        <f t="shared" si="0"/>
        <v>310818</v>
      </c>
      <c r="T35" s="116">
        <f t="shared" si="0"/>
        <v>322020</v>
      </c>
      <c r="U35" s="116">
        <f t="shared" si="0"/>
        <v>332028</v>
      </c>
      <c r="V35" s="116">
        <f t="shared" si="1"/>
        <v>333974</v>
      </c>
      <c r="W35" s="115">
        <f t="shared" si="1"/>
        <v>327223</v>
      </c>
      <c r="X35" s="115">
        <f t="shared" si="1"/>
        <v>323141</v>
      </c>
      <c r="Y35" s="115">
        <f t="shared" si="1"/>
        <v>306831</v>
      </c>
      <c r="Z35" s="116">
        <f t="shared" si="1"/>
        <v>55132</v>
      </c>
      <c r="AA35" s="116">
        <f t="shared" si="1"/>
        <v>61756</v>
      </c>
      <c r="AB35" s="116">
        <f t="shared" si="1"/>
        <v>70720</v>
      </c>
      <c r="AC35" s="116">
        <f t="shared" si="1"/>
        <v>85400</v>
      </c>
      <c r="AD35" s="115">
        <f t="shared" si="1"/>
        <v>100157</v>
      </c>
      <c r="AE35" s="115">
        <f t="shared" si="1"/>
        <v>113645</v>
      </c>
      <c r="AF35" s="115">
        <f t="shared" si="1"/>
        <v>125236</v>
      </c>
    </row>
    <row r="36" spans="1:32" x14ac:dyDescent="0.15">
      <c r="A36" s="85"/>
      <c r="B36" s="104"/>
      <c r="C36" s="85"/>
      <c r="D36" s="110" t="s">
        <v>165</v>
      </c>
      <c r="E36" s="116">
        <f t="shared" si="2"/>
        <v>287573</v>
      </c>
      <c r="F36" s="116">
        <f t="shared" si="0"/>
        <v>288384</v>
      </c>
      <c r="G36" s="116">
        <f t="shared" si="0"/>
        <v>283431</v>
      </c>
      <c r="H36" s="116">
        <f t="shared" si="0"/>
        <v>282229</v>
      </c>
      <c r="I36" s="115">
        <f t="shared" si="0"/>
        <v>275817</v>
      </c>
      <c r="J36" s="115">
        <f t="shared" si="0"/>
        <v>267685</v>
      </c>
      <c r="K36" s="115">
        <f t="shared" si="0"/>
        <v>255026</v>
      </c>
      <c r="L36" s="116">
        <f t="shared" si="0"/>
        <v>63687</v>
      </c>
      <c r="M36" s="116">
        <f t="shared" si="0"/>
        <v>58484</v>
      </c>
      <c r="N36" s="116">
        <f t="shared" si="0"/>
        <v>50313</v>
      </c>
      <c r="O36" s="116">
        <f t="shared" si="0"/>
        <v>45146</v>
      </c>
      <c r="P36" s="115">
        <f t="shared" si="0"/>
        <v>40564</v>
      </c>
      <c r="Q36" s="115">
        <f t="shared" si="0"/>
        <v>35970</v>
      </c>
      <c r="R36" s="115">
        <f t="shared" si="0"/>
        <v>31500</v>
      </c>
      <c r="S36" s="116">
        <f t="shared" si="0"/>
        <v>189603</v>
      </c>
      <c r="T36" s="116">
        <f t="shared" si="0"/>
        <v>192003</v>
      </c>
      <c r="U36" s="116">
        <f t="shared" si="0"/>
        <v>190061</v>
      </c>
      <c r="V36" s="116">
        <f t="shared" si="1"/>
        <v>184964</v>
      </c>
      <c r="W36" s="115">
        <f t="shared" si="1"/>
        <v>173680</v>
      </c>
      <c r="X36" s="115">
        <f t="shared" si="1"/>
        <v>162819</v>
      </c>
      <c r="Y36" s="115">
        <f t="shared" si="1"/>
        <v>148617</v>
      </c>
      <c r="Z36" s="116">
        <f t="shared" si="1"/>
        <v>34283</v>
      </c>
      <c r="AA36" s="116">
        <f t="shared" si="1"/>
        <v>37897</v>
      </c>
      <c r="AB36" s="116">
        <f t="shared" si="1"/>
        <v>42968</v>
      </c>
      <c r="AC36" s="116">
        <f t="shared" si="1"/>
        <v>52117</v>
      </c>
      <c r="AD36" s="115">
        <f t="shared" si="1"/>
        <v>61476</v>
      </c>
      <c r="AE36" s="115">
        <f t="shared" si="1"/>
        <v>68874</v>
      </c>
      <c r="AF36" s="115">
        <f t="shared" si="1"/>
        <v>73800</v>
      </c>
    </row>
    <row r="37" spans="1:32" x14ac:dyDescent="0.15">
      <c r="A37" s="85"/>
      <c r="B37" s="104"/>
      <c r="C37" s="85"/>
      <c r="D37" s="107" t="s">
        <v>105</v>
      </c>
      <c r="E37" s="116">
        <f t="shared" si="2"/>
        <v>140070</v>
      </c>
      <c r="F37" s="116">
        <f t="shared" si="0"/>
        <v>153320</v>
      </c>
      <c r="G37" s="116">
        <f t="shared" si="0"/>
        <v>166685</v>
      </c>
      <c r="H37" s="116">
        <f t="shared" si="0"/>
        <v>181348</v>
      </c>
      <c r="I37" s="115">
        <f t="shared" si="0"/>
        <v>184818</v>
      </c>
      <c r="J37" s="115">
        <f t="shared" si="0"/>
        <v>182779</v>
      </c>
      <c r="K37" s="115">
        <f t="shared" si="0"/>
        <v>177491</v>
      </c>
      <c r="L37" s="116">
        <f t="shared" si="0"/>
        <v>29581</v>
      </c>
      <c r="M37" s="116">
        <f t="shared" si="0"/>
        <v>32752</v>
      </c>
      <c r="N37" s="116">
        <f t="shared" si="0"/>
        <v>32447</v>
      </c>
      <c r="O37" s="116">
        <f t="shared" si="0"/>
        <v>31433</v>
      </c>
      <c r="P37" s="115">
        <f t="shared" si="0"/>
        <v>28044</v>
      </c>
      <c r="Q37" s="115">
        <f t="shared" si="0"/>
        <v>24803</v>
      </c>
      <c r="R37" s="115">
        <f t="shared" si="0"/>
        <v>22724</v>
      </c>
      <c r="S37" s="116">
        <f t="shared" si="0"/>
        <v>92245</v>
      </c>
      <c r="T37" s="116">
        <f t="shared" si="0"/>
        <v>100034</v>
      </c>
      <c r="U37" s="116">
        <f t="shared" si="0"/>
        <v>110192</v>
      </c>
      <c r="V37" s="116">
        <f t="shared" si="1"/>
        <v>119582</v>
      </c>
      <c r="W37" s="115">
        <f t="shared" si="1"/>
        <v>120929</v>
      </c>
      <c r="X37" s="115">
        <f t="shared" si="1"/>
        <v>117712</v>
      </c>
      <c r="Y37" s="115">
        <f t="shared" si="1"/>
        <v>109570</v>
      </c>
      <c r="Z37" s="116">
        <f t="shared" si="1"/>
        <v>18243</v>
      </c>
      <c r="AA37" s="116">
        <f t="shared" si="1"/>
        <v>20534</v>
      </c>
      <c r="AB37" s="116">
        <f t="shared" si="1"/>
        <v>24012</v>
      </c>
      <c r="AC37" s="116">
        <f t="shared" si="1"/>
        <v>30296</v>
      </c>
      <c r="AD37" s="115">
        <f t="shared" si="1"/>
        <v>35806</v>
      </c>
      <c r="AE37" s="115">
        <f t="shared" si="1"/>
        <v>40191</v>
      </c>
      <c r="AF37" s="115">
        <f t="shared" si="1"/>
        <v>44799</v>
      </c>
    </row>
    <row r="38" spans="1:32" ht="12.75" thickBot="1" x14ac:dyDescent="0.2">
      <c r="A38" s="85"/>
      <c r="B38" s="104"/>
      <c r="C38" s="85"/>
      <c r="D38" s="108" t="s">
        <v>106</v>
      </c>
      <c r="E38" s="117">
        <f t="shared" si="2"/>
        <v>109057</v>
      </c>
      <c r="F38" s="117">
        <f t="shared" si="0"/>
        <v>105428</v>
      </c>
      <c r="G38" s="117">
        <f t="shared" si="0"/>
        <v>99372</v>
      </c>
      <c r="H38" s="117">
        <f t="shared" si="0"/>
        <v>94638</v>
      </c>
      <c r="I38" s="118">
        <f t="shared" si="0"/>
        <v>90539</v>
      </c>
      <c r="J38" s="118">
        <f t="shared" si="0"/>
        <v>85847</v>
      </c>
      <c r="K38" s="118">
        <f t="shared" si="0"/>
        <v>79578</v>
      </c>
      <c r="L38" s="117">
        <f t="shared" si="0"/>
        <v>23811</v>
      </c>
      <c r="M38" s="117">
        <f t="shared" si="0"/>
        <v>20785</v>
      </c>
      <c r="N38" s="117">
        <f t="shared" si="0"/>
        <v>17030</v>
      </c>
      <c r="O38" s="117">
        <f t="shared" si="0"/>
        <v>14216</v>
      </c>
      <c r="P38" s="118">
        <f t="shared" si="0"/>
        <v>12391</v>
      </c>
      <c r="Q38" s="118">
        <f t="shared" si="0"/>
        <v>10646</v>
      </c>
      <c r="R38" s="118">
        <f t="shared" si="0"/>
        <v>9109</v>
      </c>
      <c r="S38" s="117">
        <f t="shared" si="0"/>
        <v>69801</v>
      </c>
      <c r="T38" s="117">
        <f t="shared" si="0"/>
        <v>67286</v>
      </c>
      <c r="U38" s="117">
        <f t="shared" si="0"/>
        <v>62844</v>
      </c>
      <c r="V38" s="117">
        <f t="shared" si="1"/>
        <v>57774</v>
      </c>
      <c r="W38" s="118">
        <f t="shared" si="1"/>
        <v>52967</v>
      </c>
      <c r="X38" s="118">
        <f t="shared" si="1"/>
        <v>48386</v>
      </c>
      <c r="Y38" s="118">
        <f t="shared" si="1"/>
        <v>42556</v>
      </c>
      <c r="Z38" s="117">
        <f t="shared" si="1"/>
        <v>15445</v>
      </c>
      <c r="AA38" s="117">
        <f t="shared" si="1"/>
        <v>17357</v>
      </c>
      <c r="AB38" s="117">
        <f t="shared" si="1"/>
        <v>19486</v>
      </c>
      <c r="AC38" s="117">
        <f t="shared" si="1"/>
        <v>22637</v>
      </c>
      <c r="AD38" s="118">
        <f t="shared" si="1"/>
        <v>25140</v>
      </c>
      <c r="AE38" s="118">
        <f t="shared" si="1"/>
        <v>26809</v>
      </c>
      <c r="AF38" s="118">
        <f t="shared" si="1"/>
        <v>27763</v>
      </c>
    </row>
    <row r="39" spans="1:32" ht="12.75" thickTop="1" x14ac:dyDescent="0.15">
      <c r="A39" s="85"/>
      <c r="B39" s="104"/>
      <c r="C39" s="85"/>
      <c r="D39" s="109" t="s">
        <v>159</v>
      </c>
      <c r="E39" s="115">
        <f>SUMIF($B$5:$B$33,1,E$5:E$33)</f>
        <v>409802</v>
      </c>
      <c r="F39" s="115">
        <f t="shared" ref="F39:AF39" si="3">SUMIF($B$5:$B$33,1,F$5:F$33)</f>
        <v>406794</v>
      </c>
      <c r="G39" s="115">
        <f t="shared" si="3"/>
        <v>394947</v>
      </c>
      <c r="H39" s="115">
        <f t="shared" si="3"/>
        <v>388625</v>
      </c>
      <c r="I39" s="115">
        <f t="shared" si="3"/>
        <v>377755</v>
      </c>
      <c r="J39" s="115">
        <f t="shared" si="3"/>
        <v>364631</v>
      </c>
      <c r="K39" s="115">
        <f t="shared" si="3"/>
        <v>345020</v>
      </c>
      <c r="L39" s="115">
        <f t="shared" si="3"/>
        <v>90057</v>
      </c>
      <c r="M39" s="115">
        <f t="shared" si="3"/>
        <v>81603</v>
      </c>
      <c r="N39" s="115">
        <f t="shared" si="3"/>
        <v>69211</v>
      </c>
      <c r="O39" s="115">
        <f t="shared" si="3"/>
        <v>60935</v>
      </c>
      <c r="P39" s="115">
        <f t="shared" si="3"/>
        <v>54334</v>
      </c>
      <c r="Q39" s="115">
        <f t="shared" si="3"/>
        <v>47906</v>
      </c>
      <c r="R39" s="115">
        <f t="shared" si="3"/>
        <v>41779</v>
      </c>
      <c r="S39" s="115">
        <f t="shared" si="3"/>
        <v>267824</v>
      </c>
      <c r="T39" s="115">
        <f t="shared" si="3"/>
        <v>267542</v>
      </c>
      <c r="U39" s="115">
        <f t="shared" si="3"/>
        <v>260522</v>
      </c>
      <c r="V39" s="115">
        <f t="shared" si="3"/>
        <v>249737</v>
      </c>
      <c r="W39" s="115">
        <f t="shared" si="3"/>
        <v>233202</v>
      </c>
      <c r="X39" s="115">
        <f t="shared" si="3"/>
        <v>217352</v>
      </c>
      <c r="Y39" s="115">
        <f t="shared" si="3"/>
        <v>196725</v>
      </c>
      <c r="Z39" s="115">
        <f t="shared" si="3"/>
        <v>51921</v>
      </c>
      <c r="AA39" s="115">
        <f t="shared" si="3"/>
        <v>57649</v>
      </c>
      <c r="AB39" s="115">
        <f t="shared" si="3"/>
        <v>65113</v>
      </c>
      <c r="AC39" s="115">
        <f t="shared" si="3"/>
        <v>77940</v>
      </c>
      <c r="AD39" s="115">
        <f t="shared" si="3"/>
        <v>90081</v>
      </c>
      <c r="AE39" s="115">
        <f t="shared" si="3"/>
        <v>99345</v>
      </c>
      <c r="AF39" s="115">
        <f t="shared" si="3"/>
        <v>105252</v>
      </c>
    </row>
    <row r="40" spans="1:32" x14ac:dyDescent="0.15">
      <c r="A40" s="85"/>
      <c r="B40" s="104"/>
      <c r="C40" s="85"/>
      <c r="D40" s="110" t="s">
        <v>166</v>
      </c>
      <c r="E40" s="115">
        <f>SUMIF($B$5:$B$33,0,E$5:E$33)</f>
        <v>1277134</v>
      </c>
      <c r="F40" s="115">
        <f t="shared" ref="F40:AF40" si="4">SUMIF($B$5:$B$33,0,F$5:F$33)</f>
        <v>1340517</v>
      </c>
      <c r="G40" s="115">
        <f t="shared" si="4"/>
        <v>1397567</v>
      </c>
      <c r="H40" s="115">
        <f t="shared" si="4"/>
        <v>1452733</v>
      </c>
      <c r="I40" s="115">
        <f t="shared" si="4"/>
        <v>1479584</v>
      </c>
      <c r="J40" s="115">
        <f t="shared" si="4"/>
        <v>1502332</v>
      </c>
      <c r="K40" s="115">
        <f t="shared" si="4"/>
        <v>1509704</v>
      </c>
      <c r="L40" s="115">
        <f t="shared" si="4"/>
        <v>295912</v>
      </c>
      <c r="M40" s="115">
        <f t="shared" si="4"/>
        <v>290290</v>
      </c>
      <c r="N40" s="115">
        <f t="shared" si="4"/>
        <v>261040</v>
      </c>
      <c r="O40" s="115">
        <f t="shared" si="4"/>
        <v>242710</v>
      </c>
      <c r="P40" s="115">
        <f t="shared" si="4"/>
        <v>228747</v>
      </c>
      <c r="Q40" s="115">
        <f t="shared" si="4"/>
        <v>218835</v>
      </c>
      <c r="R40" s="115">
        <f t="shared" si="4"/>
        <v>211395</v>
      </c>
      <c r="S40" s="115">
        <f t="shared" si="4"/>
        <v>845988</v>
      </c>
      <c r="T40" s="115">
        <f t="shared" si="4"/>
        <v>896966</v>
      </c>
      <c r="U40" s="115">
        <f t="shared" si="4"/>
        <v>957846</v>
      </c>
      <c r="V40" s="115">
        <f t="shared" si="4"/>
        <v>990691</v>
      </c>
      <c r="W40" s="115">
        <f t="shared" si="4"/>
        <v>989392</v>
      </c>
      <c r="X40" s="115">
        <f t="shared" si="4"/>
        <v>979903</v>
      </c>
      <c r="Y40" s="115">
        <f t="shared" si="4"/>
        <v>945550</v>
      </c>
      <c r="Z40" s="115">
        <f t="shared" si="4"/>
        <v>135098</v>
      </c>
      <c r="AA40" s="115">
        <f t="shared" si="4"/>
        <v>153166</v>
      </c>
      <c r="AB40" s="115">
        <f t="shared" si="4"/>
        <v>178245</v>
      </c>
      <c r="AC40" s="115">
        <f t="shared" si="4"/>
        <v>219189</v>
      </c>
      <c r="AD40" s="115">
        <f t="shared" si="4"/>
        <v>260878</v>
      </c>
      <c r="AE40" s="115">
        <f t="shared" si="4"/>
        <v>301302</v>
      </c>
      <c r="AF40" s="115">
        <f t="shared" si="4"/>
        <v>341851</v>
      </c>
    </row>
    <row r="41" spans="1:32" x14ac:dyDescent="0.15">
      <c r="A41" s="85"/>
      <c r="B41" s="104"/>
      <c r="C41" s="85"/>
      <c r="D41" s="86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</row>
  </sheetData>
  <phoneticPr fontId="2"/>
  <pageMargins left="0.78740157480314965" right="0.78740157480314965" top="0.98425196850393704" bottom="0.98425196850393704" header="0.51181102362204722" footer="0.51181102362204722"/>
  <pageSetup paperSize="9" scale="68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7" sqref="N27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御浜町</v>
      </c>
      <c r="E1" s="37"/>
      <c r="F1" s="80" t="str">
        <f ca="1">"年齢（３区分）別人口の推移　＜"&amp;D1&amp;"＞"</f>
        <v>年齢（３区分）別人口の推移　＜御浜町＞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10544</v>
      </c>
      <c r="C4" s="73">
        <f ca="1">VLOOKUP($D$1,国調!$D$5:$AF$33,9,FALSE)</f>
        <v>2102</v>
      </c>
      <c r="D4" s="73">
        <f ca="1">VLOOKUP($D$1,国調!$D$5:$AF$33,16,FALSE)</f>
        <v>6592</v>
      </c>
      <c r="E4" s="73">
        <f ca="1">VLOOKUP($D$1,国調!$D$5:$AF$33,23,FALSE)</f>
        <v>1850</v>
      </c>
      <c r="F4" s="43">
        <f ca="1">C4/SUM($C4:$E4)*100</f>
        <v>19.935508345978757</v>
      </c>
      <c r="G4" s="43">
        <f t="shared" ref="G4:H16" ca="1" si="0">D4/SUM($C4:$E4)*100</f>
        <v>62.518968133535658</v>
      </c>
      <c r="H4" s="43">
        <f t="shared" ca="1" si="0"/>
        <v>17.545523520485585</v>
      </c>
      <c r="I4" s="39"/>
    </row>
    <row r="5" spans="1:9" x14ac:dyDescent="0.15">
      <c r="A5" s="61">
        <v>1985</v>
      </c>
      <c r="B5" s="73">
        <f ca="1">VLOOKUP($D$1,国調!$D$5:$AF$33,3,FALSE)</f>
        <v>10279</v>
      </c>
      <c r="C5" s="73">
        <f ca="1">VLOOKUP($D$1,国調!$D$5:$AF$33,10,FALSE)</f>
        <v>1915</v>
      </c>
      <c r="D5" s="73">
        <f ca="1">VLOOKUP($D$1,国調!$D$5:$AF$33,17,FALSE)</f>
        <v>6295</v>
      </c>
      <c r="E5" s="73">
        <f ca="1">VLOOKUP($D$1,国調!$D$5:$AF$33,24,FALSE)</f>
        <v>2069</v>
      </c>
      <c r="F5" s="43">
        <f t="shared" ref="F5:F16" ca="1" si="1">C5/SUM($C5:$E5)*100</f>
        <v>18.630216947173849</v>
      </c>
      <c r="G5" s="43">
        <f t="shared" ca="1" si="0"/>
        <v>61.241365891623701</v>
      </c>
      <c r="H5" s="43">
        <f t="shared" ca="1" si="0"/>
        <v>20.128417161202453</v>
      </c>
      <c r="I5" s="39"/>
    </row>
    <row r="6" spans="1:9" x14ac:dyDescent="0.15">
      <c r="A6" s="61">
        <v>1990</v>
      </c>
      <c r="B6" s="73">
        <f ca="1">VLOOKUP($D$1,国調!$D$5:$AF$33,4,FALSE)</f>
        <v>9893</v>
      </c>
      <c r="C6" s="73">
        <f ca="1">VLOOKUP($D$1,国調!$D$5:$AF$33,11,FALSE)</f>
        <v>1687</v>
      </c>
      <c r="D6" s="73">
        <f ca="1">VLOOKUP($D$1,国調!$D$5:$AF$33,18,FALSE)</f>
        <v>5940</v>
      </c>
      <c r="E6" s="73">
        <f ca="1">VLOOKUP($D$1,国調!$D$5:$AF$33,25,FALSE)</f>
        <v>2266</v>
      </c>
      <c r="F6" s="43">
        <f t="shared" ca="1" si="1"/>
        <v>17.052461336298393</v>
      </c>
      <c r="G6" s="43">
        <f t="shared" ca="1" si="0"/>
        <v>60.042454260588293</v>
      </c>
      <c r="H6" s="43">
        <f t="shared" ca="1" si="0"/>
        <v>22.905084403113314</v>
      </c>
      <c r="I6" s="39"/>
    </row>
    <row r="7" spans="1:9" x14ac:dyDescent="0.15">
      <c r="A7" s="61">
        <v>1995</v>
      </c>
      <c r="B7" s="73">
        <f ca="1">VLOOKUP($D$1,国調!$D$5:$AF$33,5,FALSE)</f>
        <v>9914</v>
      </c>
      <c r="C7" s="73">
        <f ca="1">VLOOKUP($D$1,国調!$D$5:$AF$33,12,FALSE)</f>
        <v>1522</v>
      </c>
      <c r="D7" s="73">
        <f ca="1">VLOOKUP($D$1,国調!$D$5:$AF$33,19,FALSE)</f>
        <v>5723</v>
      </c>
      <c r="E7" s="73">
        <f ca="1">VLOOKUP($D$1,国調!$D$5:$AF$33,26,FALSE)</f>
        <v>2658</v>
      </c>
      <c r="F7" s="43">
        <f t="shared" ca="1" si="1"/>
        <v>15.369080076744421</v>
      </c>
      <c r="G7" s="43">
        <f t="shared" ca="1" si="0"/>
        <v>57.790568514591534</v>
      </c>
      <c r="H7" s="43">
        <f t="shared" ca="1" si="0"/>
        <v>26.840351408664041</v>
      </c>
      <c r="I7" s="39"/>
    </row>
    <row r="8" spans="1:9" x14ac:dyDescent="0.15">
      <c r="A8" s="61">
        <v>2000</v>
      </c>
      <c r="B8" s="73">
        <f ca="1">VLOOKUP($D$1,国調!$D$5:$AF$33,6,FALSE)</f>
        <v>10030</v>
      </c>
      <c r="C8" s="73">
        <f ca="1">VLOOKUP($D$1,国調!$D$5:$AF$33,13,FALSE)</f>
        <v>1495</v>
      </c>
      <c r="D8" s="73">
        <f ca="1">VLOOKUP($D$1,国調!$D$5:$AF$33,20,FALSE)</f>
        <v>5578</v>
      </c>
      <c r="E8" s="73">
        <f ca="1">VLOOKUP($D$1,国調!$D$5:$AF$33,27,FALSE)</f>
        <v>2957</v>
      </c>
      <c r="F8" s="43">
        <f t="shared" ca="1" si="1"/>
        <v>14.905284147557326</v>
      </c>
      <c r="G8" s="43">
        <f t="shared" ca="1" si="0"/>
        <v>55.613160518444673</v>
      </c>
      <c r="H8" s="43">
        <f t="shared" ca="1" si="0"/>
        <v>29.481555333998006</v>
      </c>
      <c r="I8" s="39"/>
    </row>
    <row r="9" spans="1:9" x14ac:dyDescent="0.15">
      <c r="A9" s="61">
        <v>2005</v>
      </c>
      <c r="B9" s="73">
        <f ca="1">VLOOKUP($D$1,国調!$D$5:$AF$33,7,FALSE)</f>
        <v>9903</v>
      </c>
      <c r="C9" s="73">
        <f ca="1">VLOOKUP($D$1,国調!$D$5:$AF$33,14,FALSE)</f>
        <v>1391</v>
      </c>
      <c r="D9" s="73">
        <f ca="1">VLOOKUP($D$1,国調!$D$5:$AF$33,21,FALSE)</f>
        <v>5399</v>
      </c>
      <c r="E9" s="73">
        <f ca="1">VLOOKUP($D$1,国調!$D$5:$AF$33,28,FALSE)</f>
        <v>3113</v>
      </c>
      <c r="F9" s="43">
        <f t="shared" ca="1" si="1"/>
        <v>14.046248611531858</v>
      </c>
      <c r="G9" s="43">
        <f t="shared" ca="1" si="0"/>
        <v>54.518832676966575</v>
      </c>
      <c r="H9" s="43">
        <f t="shared" ca="1" si="0"/>
        <v>31.434918711501563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9376</v>
      </c>
      <c r="C10" s="74">
        <f ca="1">VLOOKUP($D$1,国調!$D$5:$AF$33,15,FALSE)</f>
        <v>1252</v>
      </c>
      <c r="D10" s="74">
        <f ca="1">VLOOKUP($D$1,国調!$D$5:$AF$33,22,FALSE)</f>
        <v>4974</v>
      </c>
      <c r="E10" s="74">
        <f ca="1">VLOOKUP($D$1,国調!$D$5:$AF$33,29,FALSE)</f>
        <v>3150</v>
      </c>
      <c r="F10" s="44">
        <f t="shared" ca="1" si="1"/>
        <v>13.353242320819112</v>
      </c>
      <c r="G10" s="44">
        <f t="shared" ca="1" si="0"/>
        <v>53.05034129692833</v>
      </c>
      <c r="H10" s="44">
        <f t="shared" ca="1" si="0"/>
        <v>33.596416382252556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8877</v>
      </c>
      <c r="C11" s="75">
        <f ca="1">VLOOKUP($D$1,将来!$D$5:$AF$33,10,FALSE)</f>
        <v>1130</v>
      </c>
      <c r="D11" s="75">
        <f ca="1">VLOOKUP($D$1,将来!$D$5:$AF$33,17,FALSE)</f>
        <v>4447</v>
      </c>
      <c r="E11" s="75">
        <f ca="1">VLOOKUP($D$1,将来!$D$5:$AF$33,24,FALSE)</f>
        <v>3300</v>
      </c>
      <c r="F11" s="45">
        <f t="shared" ca="1" si="1"/>
        <v>12.729525740678158</v>
      </c>
      <c r="G11" s="45">
        <f t="shared" ca="1" si="0"/>
        <v>50.095753069730762</v>
      </c>
      <c r="H11" s="45">
        <f t="shared" ca="1" si="0"/>
        <v>37.174721189591075</v>
      </c>
      <c r="I11" s="39"/>
    </row>
    <row r="12" spans="1:9" x14ac:dyDescent="0.15">
      <c r="A12" s="61">
        <v>2020</v>
      </c>
      <c r="B12" s="75">
        <f t="shared" ca="1" si="2"/>
        <v>8362</v>
      </c>
      <c r="C12" s="75">
        <f ca="1">VLOOKUP($D$1,将来!$D$5:$AF$33,11,FALSE)</f>
        <v>981</v>
      </c>
      <c r="D12" s="75">
        <f ca="1">VLOOKUP($D$1,将来!$D$5:$AF$33,18,FALSE)</f>
        <v>4097</v>
      </c>
      <c r="E12" s="75">
        <f ca="1">VLOOKUP($D$1,将来!$D$5:$AF$33,25,FALSE)</f>
        <v>3284</v>
      </c>
      <c r="F12" s="43">
        <f t="shared" ca="1" si="1"/>
        <v>11.731643147572351</v>
      </c>
      <c r="G12" s="43">
        <f t="shared" ca="1" si="0"/>
        <v>48.995455632623774</v>
      </c>
      <c r="H12" s="43">
        <f t="shared" ca="1" si="0"/>
        <v>39.272901219803877</v>
      </c>
      <c r="I12" s="39"/>
    </row>
    <row r="13" spans="1:9" x14ac:dyDescent="0.15">
      <c r="A13" s="61">
        <v>2025</v>
      </c>
      <c r="B13" s="75">
        <f t="shared" ca="1" si="2"/>
        <v>7823</v>
      </c>
      <c r="C13" s="75">
        <f ca="1">VLOOKUP($D$1,将来!$D$5:$AF$33,12,FALSE)</f>
        <v>842</v>
      </c>
      <c r="D13" s="75">
        <f ca="1">VLOOKUP($D$1,将来!$D$5:$AF$33,19,FALSE)</f>
        <v>3799</v>
      </c>
      <c r="E13" s="75">
        <f ca="1">VLOOKUP($D$1,将来!$D$5:$AF$33,26,FALSE)</f>
        <v>3182</v>
      </c>
      <c r="F13" s="43">
        <f t="shared" ca="1" si="1"/>
        <v>10.763134347437045</v>
      </c>
      <c r="G13" s="43">
        <f t="shared" ca="1" si="0"/>
        <v>48.561932762367377</v>
      </c>
      <c r="H13" s="43">
        <f t="shared" ca="1" si="0"/>
        <v>40.674932890195578</v>
      </c>
      <c r="I13" s="39"/>
    </row>
    <row r="14" spans="1:9" x14ac:dyDescent="0.15">
      <c r="A14" s="61">
        <v>2030</v>
      </c>
      <c r="B14" s="75">
        <f t="shared" ca="1" si="2"/>
        <v>7299</v>
      </c>
      <c r="C14" s="75">
        <f ca="1">VLOOKUP($D$1,将来!$D$5:$AF$33,13,FALSE)</f>
        <v>743</v>
      </c>
      <c r="D14" s="75">
        <f ca="1">VLOOKUP($D$1,将来!$D$5:$AF$33,20,FALSE)</f>
        <v>3444</v>
      </c>
      <c r="E14" s="75">
        <f ca="1">VLOOKUP($D$1,将来!$D$5:$AF$33,27,FALSE)</f>
        <v>3112</v>
      </c>
      <c r="F14" s="43">
        <f t="shared" ca="1" si="1"/>
        <v>10.179476640635704</v>
      </c>
      <c r="G14" s="43">
        <f t="shared" ca="1" si="0"/>
        <v>47.184545828195645</v>
      </c>
      <c r="H14" s="43">
        <f t="shared" ca="1" si="0"/>
        <v>42.635977531168649</v>
      </c>
      <c r="I14" s="39"/>
    </row>
    <row r="15" spans="1:9" x14ac:dyDescent="0.15">
      <c r="A15" s="61">
        <v>2035</v>
      </c>
      <c r="B15" s="75">
        <f t="shared" ca="1" si="2"/>
        <v>6820</v>
      </c>
      <c r="C15" s="75">
        <f ca="1">VLOOKUP($D$1,将来!$D$5:$AF$33,14,FALSE)</f>
        <v>690</v>
      </c>
      <c r="D15" s="75">
        <f ca="1">VLOOKUP($D$1,将来!$D$5:$AF$33,21,FALSE)</f>
        <v>3136</v>
      </c>
      <c r="E15" s="75">
        <f ca="1">VLOOKUP($D$1,将来!$D$5:$AF$33,28,FALSE)</f>
        <v>2994</v>
      </c>
      <c r="F15" s="43">
        <f t="shared" ca="1" si="1"/>
        <v>10.117302052785924</v>
      </c>
      <c r="G15" s="43">
        <f t="shared" ca="1" si="0"/>
        <v>45.982404692082113</v>
      </c>
      <c r="H15" s="43">
        <f t="shared" ca="1" si="0"/>
        <v>43.90029325513197</v>
      </c>
      <c r="I15" s="39"/>
    </row>
    <row r="16" spans="1:9" x14ac:dyDescent="0.15">
      <c r="A16" s="61">
        <v>2040</v>
      </c>
      <c r="B16" s="75">
        <f t="shared" ca="1" si="2"/>
        <v>6366</v>
      </c>
      <c r="C16" s="75">
        <f ca="1">VLOOKUP($D$1,将来!$D$5:$AF$33,15,FALSE)</f>
        <v>656</v>
      </c>
      <c r="D16" s="75">
        <f ca="1">VLOOKUP($D$1,将来!$D$5:$AF$33,22,FALSE)</f>
        <v>2791</v>
      </c>
      <c r="E16" s="75">
        <f ca="1">VLOOKUP($D$1,将来!$D$5:$AF$33,29,FALSE)</f>
        <v>2919</v>
      </c>
      <c r="F16" s="43">
        <f t="shared" ca="1" si="1"/>
        <v>10.304743952246309</v>
      </c>
      <c r="G16" s="43">
        <f t="shared" ca="1" si="0"/>
        <v>43.84228715048696</v>
      </c>
      <c r="H16" s="43">
        <f t="shared" ca="1" si="0"/>
        <v>45.852968897266727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M28" sqref="M28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77" t="str">
        <f ca="1">MID(CELL("filename",$K$1),FIND("]",CELL("filename",$K$1))+1,31)</f>
        <v>紀宝町</v>
      </c>
      <c r="E1" s="37"/>
      <c r="F1" s="80" t="str">
        <f ca="1">"年齢（３区分）別人口の推移　＜"&amp;D1&amp;"＞"</f>
        <v>年齢（３区分）別人口の推移　＜紀宝町＞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76" t="s">
        <v>114</v>
      </c>
      <c r="C3" s="76" t="s">
        <v>115</v>
      </c>
      <c r="D3" s="76" t="s">
        <v>0</v>
      </c>
      <c r="E3" s="76" t="s">
        <v>116</v>
      </c>
      <c r="F3" s="76" t="s">
        <v>115</v>
      </c>
      <c r="G3" s="76" t="s">
        <v>0</v>
      </c>
      <c r="H3" s="76" t="s">
        <v>116</v>
      </c>
    </row>
    <row r="4" spans="1:9" x14ac:dyDescent="0.15">
      <c r="A4" s="61">
        <v>1980</v>
      </c>
      <c r="B4" s="73">
        <f ca="1">VLOOKUP($D$1,国調!$D$5:$AF$33,2,FALSE)</f>
        <v>12177</v>
      </c>
      <c r="C4" s="73">
        <f ca="1">VLOOKUP($D$1,国調!$D$5:$AF$33,9,FALSE)</f>
        <v>2783</v>
      </c>
      <c r="D4" s="73">
        <f ca="1">VLOOKUP($D$1,国調!$D$5:$AF$33,16,FALSE)</f>
        <v>7765</v>
      </c>
      <c r="E4" s="73">
        <f ca="1">VLOOKUP($D$1,国調!$D$5:$AF$33,23,FALSE)</f>
        <v>1629</v>
      </c>
      <c r="F4" s="43">
        <f ca="1">C4/SUM($C4:$E4)*100</f>
        <v>22.854561878952122</v>
      </c>
      <c r="G4" s="43">
        <f t="shared" ref="G4:H16" ca="1" si="0">D4/SUM($C4:$E4)*100</f>
        <v>63.767758889710116</v>
      </c>
      <c r="H4" s="43">
        <f t="shared" ca="1" si="0"/>
        <v>13.377679231337769</v>
      </c>
      <c r="I4" s="39"/>
    </row>
    <row r="5" spans="1:9" x14ac:dyDescent="0.15">
      <c r="A5" s="61">
        <v>1985</v>
      </c>
      <c r="B5" s="73">
        <f ca="1">VLOOKUP($D$1,国調!$D$5:$AF$33,3,FALSE)</f>
        <v>12783</v>
      </c>
      <c r="C5" s="73">
        <f ca="1">VLOOKUP($D$1,国調!$D$5:$AF$33,10,FALSE)</f>
        <v>2928</v>
      </c>
      <c r="D5" s="73">
        <f ca="1">VLOOKUP($D$1,国調!$D$5:$AF$33,17,FALSE)</f>
        <v>8031</v>
      </c>
      <c r="E5" s="73">
        <f ca="1">VLOOKUP($D$1,国調!$D$5:$AF$33,24,FALSE)</f>
        <v>1824</v>
      </c>
      <c r="F5" s="43">
        <f t="shared" ref="F5:F16" ca="1" si="1">C5/SUM($C5:$E5)*100</f>
        <v>22.905421262614407</v>
      </c>
      <c r="G5" s="43">
        <f t="shared" ca="1" si="0"/>
        <v>62.825627786904484</v>
      </c>
      <c r="H5" s="43">
        <f t="shared" ca="1" si="0"/>
        <v>14.268950950481107</v>
      </c>
      <c r="I5" s="39"/>
    </row>
    <row r="6" spans="1:9" x14ac:dyDescent="0.15">
      <c r="A6" s="61">
        <v>1990</v>
      </c>
      <c r="B6" s="73">
        <f ca="1">VLOOKUP($D$1,国調!$D$5:$AF$33,4,FALSE)</f>
        <v>12919</v>
      </c>
      <c r="C6" s="73">
        <f ca="1">VLOOKUP($D$1,国調!$D$5:$AF$33,11,FALSE)</f>
        <v>2677</v>
      </c>
      <c r="D6" s="73">
        <f ca="1">VLOOKUP($D$1,国調!$D$5:$AF$33,18,FALSE)</f>
        <v>8077</v>
      </c>
      <c r="E6" s="73">
        <f ca="1">VLOOKUP($D$1,国調!$D$5:$AF$33,25,FALSE)</f>
        <v>2165</v>
      </c>
      <c r="F6" s="43">
        <f t="shared" ca="1" si="1"/>
        <v>20.721418066413811</v>
      </c>
      <c r="G6" s="43">
        <f t="shared" ca="1" si="0"/>
        <v>62.520318910132367</v>
      </c>
      <c r="H6" s="43">
        <f t="shared" ca="1" si="0"/>
        <v>16.758263023453829</v>
      </c>
      <c r="I6" s="39"/>
    </row>
    <row r="7" spans="1:9" x14ac:dyDescent="0.15">
      <c r="A7" s="61">
        <v>1995</v>
      </c>
      <c r="B7" s="73">
        <f ca="1">VLOOKUP($D$1,国調!$D$5:$AF$33,5,FALSE)</f>
        <v>12921</v>
      </c>
      <c r="C7" s="73">
        <f ca="1">VLOOKUP($D$1,国調!$D$5:$AF$33,12,FALSE)</f>
        <v>2336</v>
      </c>
      <c r="D7" s="73">
        <f ca="1">VLOOKUP($D$1,国調!$D$5:$AF$33,19,FALSE)</f>
        <v>7978</v>
      </c>
      <c r="E7" s="73">
        <f ca="1">VLOOKUP($D$1,国調!$D$5:$AF$33,26,FALSE)</f>
        <v>2607</v>
      </c>
      <c r="F7" s="43">
        <f t="shared" ca="1" si="1"/>
        <v>18.07909604519774</v>
      </c>
      <c r="G7" s="43">
        <f t="shared" ca="1" si="0"/>
        <v>61.744447024224137</v>
      </c>
      <c r="H7" s="43">
        <f t="shared" ca="1" si="0"/>
        <v>20.17645693057813</v>
      </c>
      <c r="I7" s="39"/>
    </row>
    <row r="8" spans="1:9" x14ac:dyDescent="0.15">
      <c r="A8" s="61">
        <v>2000</v>
      </c>
      <c r="B8" s="73">
        <f ca="1">VLOOKUP($D$1,国調!$D$5:$AF$33,6,FALSE)</f>
        <v>12824</v>
      </c>
      <c r="C8" s="73">
        <f ca="1">VLOOKUP($D$1,国調!$D$5:$AF$33,13,FALSE)</f>
        <v>2063</v>
      </c>
      <c r="D8" s="73">
        <f ca="1">VLOOKUP($D$1,国調!$D$5:$AF$33,20,FALSE)</f>
        <v>7755</v>
      </c>
      <c r="E8" s="73">
        <f ca="1">VLOOKUP($D$1,国調!$D$5:$AF$33,27,FALSE)</f>
        <v>3006</v>
      </c>
      <c r="F8" s="43">
        <f t="shared" ca="1" si="1"/>
        <v>16.087024329382409</v>
      </c>
      <c r="G8" s="43">
        <f t="shared" ca="1" si="0"/>
        <v>60.472551466001242</v>
      </c>
      <c r="H8" s="43">
        <f t="shared" ca="1" si="0"/>
        <v>23.440424204616345</v>
      </c>
      <c r="I8" s="39"/>
    </row>
    <row r="9" spans="1:9" x14ac:dyDescent="0.15">
      <c r="A9" s="61">
        <v>2005</v>
      </c>
      <c r="B9" s="73">
        <f ca="1">VLOOKUP($D$1,国調!$D$5:$AF$33,7,FALSE)</f>
        <v>12648</v>
      </c>
      <c r="C9" s="73">
        <f ca="1">VLOOKUP($D$1,国調!$D$5:$AF$33,14,FALSE)</f>
        <v>1891</v>
      </c>
      <c r="D9" s="73">
        <f ca="1">VLOOKUP($D$1,国調!$D$5:$AF$33,21,FALSE)</f>
        <v>7545</v>
      </c>
      <c r="E9" s="73">
        <f ca="1">VLOOKUP($D$1,国調!$D$5:$AF$33,28,FALSE)</f>
        <v>3212</v>
      </c>
      <c r="F9" s="43">
        <f t="shared" ca="1" si="1"/>
        <v>14.950980392156863</v>
      </c>
      <c r="G9" s="43">
        <f t="shared" ca="1" si="0"/>
        <v>59.653700189753323</v>
      </c>
      <c r="H9" s="43">
        <f t="shared" ca="1" si="0"/>
        <v>25.395319418089819</v>
      </c>
      <c r="I9" s="39"/>
    </row>
    <row r="10" spans="1:9" ht="12.75" thickBot="1" x14ac:dyDescent="0.2">
      <c r="A10" s="62">
        <v>2010</v>
      </c>
      <c r="B10" s="74">
        <f ca="1">VLOOKUP($D$1,国調!$D$5:$AF$33,8,FALSE)</f>
        <v>11896</v>
      </c>
      <c r="C10" s="74">
        <f ca="1">VLOOKUP($D$1,国調!$D$5:$AF$33,15,FALSE)</f>
        <v>1627</v>
      </c>
      <c r="D10" s="74">
        <f ca="1">VLOOKUP($D$1,国調!$D$5:$AF$33,22,FALSE)</f>
        <v>6857</v>
      </c>
      <c r="E10" s="74">
        <f ca="1">VLOOKUP($D$1,国調!$D$5:$AF$33,29,FALSE)</f>
        <v>3379</v>
      </c>
      <c r="F10" s="44">
        <f t="shared" ca="1" si="1"/>
        <v>13.714911910983732</v>
      </c>
      <c r="G10" s="44">
        <f t="shared" ca="1" si="0"/>
        <v>57.801567900193888</v>
      </c>
      <c r="H10" s="44">
        <f t="shared" ca="1" si="0"/>
        <v>28.483520188822386</v>
      </c>
      <c r="I10" s="39"/>
    </row>
    <row r="11" spans="1:9" ht="12.75" thickTop="1" x14ac:dyDescent="0.15">
      <c r="A11" s="63">
        <v>2015</v>
      </c>
      <c r="B11" s="75">
        <f t="shared" ref="B11:B16" ca="1" si="2">SUM(C11:E11)</f>
        <v>11215</v>
      </c>
      <c r="C11" s="75">
        <f ca="1">VLOOKUP($D$1,将来!$D$5:$AF$33,10,FALSE)</f>
        <v>1375</v>
      </c>
      <c r="D11" s="75">
        <f ca="1">VLOOKUP($D$1,将来!$D$5:$AF$33,17,FALSE)</f>
        <v>6077</v>
      </c>
      <c r="E11" s="75">
        <f ca="1">VLOOKUP($D$1,将来!$D$5:$AF$33,24,FALSE)</f>
        <v>3763</v>
      </c>
      <c r="F11" s="45">
        <f t="shared" ca="1" si="1"/>
        <v>12.260365581810076</v>
      </c>
      <c r="G11" s="45">
        <f t="shared" ca="1" si="0"/>
        <v>54.186357556843511</v>
      </c>
      <c r="H11" s="45">
        <f t="shared" ca="1" si="0"/>
        <v>33.553276861346411</v>
      </c>
      <c r="I11" s="39"/>
    </row>
    <row r="12" spans="1:9" x14ac:dyDescent="0.15">
      <c r="A12" s="61">
        <v>2020</v>
      </c>
      <c r="B12" s="75">
        <f t="shared" ca="1" si="2"/>
        <v>10569</v>
      </c>
      <c r="C12" s="75">
        <f ca="1">VLOOKUP($D$1,将来!$D$5:$AF$33,11,FALSE)</f>
        <v>1166</v>
      </c>
      <c r="D12" s="75">
        <f ca="1">VLOOKUP($D$1,将来!$D$5:$AF$33,18,FALSE)</f>
        <v>5487</v>
      </c>
      <c r="E12" s="75">
        <f ca="1">VLOOKUP($D$1,将来!$D$5:$AF$33,25,FALSE)</f>
        <v>3916</v>
      </c>
      <c r="F12" s="43">
        <f t="shared" ca="1" si="1"/>
        <v>11.032264168795534</v>
      </c>
      <c r="G12" s="43">
        <f t="shared" ca="1" si="0"/>
        <v>51.915980698268513</v>
      </c>
      <c r="H12" s="43">
        <f t="shared" ca="1" si="0"/>
        <v>37.051755132935945</v>
      </c>
      <c r="I12" s="39"/>
    </row>
    <row r="13" spans="1:9" x14ac:dyDescent="0.15">
      <c r="A13" s="61">
        <v>2025</v>
      </c>
      <c r="B13" s="75">
        <f t="shared" ca="1" si="2"/>
        <v>9891</v>
      </c>
      <c r="C13" s="75">
        <f ca="1">VLOOKUP($D$1,将来!$D$5:$AF$33,12,FALSE)</f>
        <v>1026</v>
      </c>
      <c r="D13" s="75">
        <f ca="1">VLOOKUP($D$1,将来!$D$5:$AF$33,19,FALSE)</f>
        <v>5025</v>
      </c>
      <c r="E13" s="75">
        <f ca="1">VLOOKUP($D$1,将来!$D$5:$AF$33,26,FALSE)</f>
        <v>3840</v>
      </c>
      <c r="F13" s="43">
        <f t="shared" ca="1" si="1"/>
        <v>10.37306642402184</v>
      </c>
      <c r="G13" s="43">
        <f t="shared" ca="1" si="0"/>
        <v>50.803760994843792</v>
      </c>
      <c r="H13" s="43">
        <f t="shared" ca="1" si="0"/>
        <v>38.823172581134365</v>
      </c>
      <c r="I13" s="39"/>
    </row>
    <row r="14" spans="1:9" x14ac:dyDescent="0.15">
      <c r="A14" s="61">
        <v>2030</v>
      </c>
      <c r="B14" s="75">
        <f t="shared" ca="1" si="2"/>
        <v>9204</v>
      </c>
      <c r="C14" s="75">
        <f ca="1">VLOOKUP($D$1,将来!$D$5:$AF$33,13,FALSE)</f>
        <v>904</v>
      </c>
      <c r="D14" s="75">
        <f ca="1">VLOOKUP($D$1,将来!$D$5:$AF$33,20,FALSE)</f>
        <v>4571</v>
      </c>
      <c r="E14" s="75">
        <f ca="1">VLOOKUP($D$1,将来!$D$5:$AF$33,27,FALSE)</f>
        <v>3729</v>
      </c>
      <c r="F14" s="43">
        <f t="shared" ca="1" si="1"/>
        <v>9.8218166014776198</v>
      </c>
      <c r="G14" s="43">
        <f t="shared" ca="1" si="0"/>
        <v>49.663189917427204</v>
      </c>
      <c r="H14" s="43">
        <f t="shared" ca="1" si="0"/>
        <v>40.514993481095175</v>
      </c>
      <c r="I14" s="39"/>
    </row>
    <row r="15" spans="1:9" x14ac:dyDescent="0.15">
      <c r="A15" s="61">
        <v>2035</v>
      </c>
      <c r="B15" s="75">
        <f t="shared" ca="1" si="2"/>
        <v>8529</v>
      </c>
      <c r="C15" s="75">
        <f ca="1">VLOOKUP($D$1,将来!$D$5:$AF$33,14,FALSE)</f>
        <v>824</v>
      </c>
      <c r="D15" s="75">
        <f ca="1">VLOOKUP($D$1,将来!$D$5:$AF$33,21,FALSE)</f>
        <v>4154</v>
      </c>
      <c r="E15" s="75">
        <f ca="1">VLOOKUP($D$1,将来!$D$5:$AF$33,28,FALSE)</f>
        <v>3551</v>
      </c>
      <c r="F15" s="43">
        <f t="shared" ca="1" si="1"/>
        <v>9.6611560558095899</v>
      </c>
      <c r="G15" s="43">
        <f t="shared" ca="1" si="0"/>
        <v>48.704420213389611</v>
      </c>
      <c r="H15" s="43">
        <f t="shared" ca="1" si="0"/>
        <v>41.634423730800798</v>
      </c>
      <c r="I15" s="39"/>
    </row>
    <row r="16" spans="1:9" x14ac:dyDescent="0.15">
      <c r="A16" s="61">
        <v>2040</v>
      </c>
      <c r="B16" s="75">
        <f t="shared" ca="1" si="2"/>
        <v>7838</v>
      </c>
      <c r="C16" s="75">
        <f ca="1">VLOOKUP($D$1,将来!$D$5:$AF$33,15,FALSE)</f>
        <v>770</v>
      </c>
      <c r="D16" s="75">
        <f ca="1">VLOOKUP($D$1,将来!$D$5:$AF$33,22,FALSE)</f>
        <v>3642</v>
      </c>
      <c r="E16" s="75">
        <f ca="1">VLOOKUP($D$1,将来!$D$5:$AF$33,29,FALSE)</f>
        <v>3426</v>
      </c>
      <c r="F16" s="43">
        <f t="shared" ca="1" si="1"/>
        <v>9.8239346772135754</v>
      </c>
      <c r="G16" s="43">
        <f t="shared" ca="1" si="0"/>
        <v>46.465935187547849</v>
      </c>
      <c r="H16" s="43">
        <f t="shared" ca="1" si="0"/>
        <v>43.710130135238586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42"/>
  <sheetViews>
    <sheetView showGridLines="0" topLeftCell="D1" zoomScale="90" workbookViewId="0">
      <pane ySplit="4" topLeftCell="A5" activePane="bottomLeft" state="frozen"/>
      <selection activeCell="D40" sqref="D40"/>
      <selection pane="bottomLeft" activeCell="V12" sqref="V12"/>
    </sheetView>
  </sheetViews>
  <sheetFormatPr defaultRowHeight="12" x14ac:dyDescent="0.15"/>
  <cols>
    <col min="1" max="1" width="8.7109375" style="98" hidden="1" customWidth="1"/>
    <col min="2" max="2" width="5.7109375" style="97" hidden="1" customWidth="1"/>
    <col min="3" max="3" width="6" style="99" hidden="1" customWidth="1"/>
    <col min="4" max="4" width="10.7109375" style="46" customWidth="1"/>
    <col min="5" max="32" width="7.140625" style="46" customWidth="1"/>
    <col min="33" max="33" width="1.5703125" customWidth="1"/>
    <col min="40" max="40" width="1.42578125" style="46" customWidth="1"/>
    <col min="41" max="16384" width="9.140625" style="46"/>
  </cols>
  <sheetData>
    <row r="1" spans="1:32" x14ac:dyDescent="0.15">
      <c r="D1" s="59" t="s">
        <v>121</v>
      </c>
    </row>
    <row r="2" spans="1:32" x14ac:dyDescent="0.15">
      <c r="D2" s="49"/>
      <c r="E2" s="52" t="s">
        <v>117</v>
      </c>
      <c r="F2" s="51"/>
      <c r="G2" s="51"/>
      <c r="H2" s="51"/>
      <c r="I2" s="51"/>
      <c r="J2" s="51"/>
      <c r="K2" s="50"/>
      <c r="L2" s="52" t="s">
        <v>119</v>
      </c>
      <c r="M2" s="51"/>
      <c r="N2" s="51"/>
      <c r="O2" s="51"/>
      <c r="P2" s="51"/>
      <c r="Q2" s="51"/>
      <c r="R2" s="50"/>
      <c r="S2" s="55" t="s">
        <v>118</v>
      </c>
      <c r="T2" s="54"/>
      <c r="U2" s="54"/>
      <c r="V2" s="54"/>
      <c r="W2" s="54"/>
      <c r="X2" s="54"/>
      <c r="Y2" s="53"/>
      <c r="Z2" s="52" t="s">
        <v>120</v>
      </c>
      <c r="AA2" s="51"/>
      <c r="AB2" s="51"/>
      <c r="AC2" s="51"/>
      <c r="AD2" s="51"/>
      <c r="AE2" s="51"/>
      <c r="AF2" s="50"/>
    </row>
    <row r="3" spans="1:32" x14ac:dyDescent="0.15">
      <c r="D3" s="49"/>
      <c r="E3" s="60">
        <v>2010</v>
      </c>
      <c r="F3" s="60">
        <v>2015</v>
      </c>
      <c r="G3" s="60">
        <v>2020</v>
      </c>
      <c r="H3" s="60">
        <v>2025</v>
      </c>
      <c r="I3" s="60">
        <v>2030</v>
      </c>
      <c r="J3" s="60">
        <v>2035</v>
      </c>
      <c r="K3" s="60">
        <v>2040</v>
      </c>
      <c r="L3" s="60">
        <v>2010</v>
      </c>
      <c r="M3" s="60">
        <v>2015</v>
      </c>
      <c r="N3" s="60">
        <v>2020</v>
      </c>
      <c r="O3" s="60">
        <v>2025</v>
      </c>
      <c r="P3" s="60">
        <v>2030</v>
      </c>
      <c r="Q3" s="60">
        <v>2035</v>
      </c>
      <c r="R3" s="60">
        <v>2040</v>
      </c>
      <c r="S3" s="60">
        <v>2010</v>
      </c>
      <c r="T3" s="60">
        <v>2015</v>
      </c>
      <c r="U3" s="60">
        <v>2020</v>
      </c>
      <c r="V3" s="60">
        <v>2025</v>
      </c>
      <c r="W3" s="60">
        <v>2030</v>
      </c>
      <c r="X3" s="60">
        <v>2035</v>
      </c>
      <c r="Y3" s="60">
        <v>2040</v>
      </c>
      <c r="Z3" s="60">
        <v>2010</v>
      </c>
      <c r="AA3" s="60">
        <v>2015</v>
      </c>
      <c r="AB3" s="60">
        <v>2020</v>
      </c>
      <c r="AC3" s="60">
        <v>2025</v>
      </c>
      <c r="AD3" s="60">
        <v>2030</v>
      </c>
      <c r="AE3" s="60">
        <v>2035</v>
      </c>
      <c r="AF3" s="60">
        <v>2040</v>
      </c>
    </row>
    <row r="4" spans="1:32" x14ac:dyDescent="0.15">
      <c r="A4" s="98" t="s">
        <v>157</v>
      </c>
      <c r="B4" s="97" t="s">
        <v>158</v>
      </c>
      <c r="D4" s="64" t="s">
        <v>122</v>
      </c>
      <c r="E4" s="126">
        <v>1854724</v>
      </c>
      <c r="F4" s="126">
        <v>1821273</v>
      </c>
      <c r="G4" s="126">
        <v>1773233</v>
      </c>
      <c r="H4" s="126">
        <v>1714523</v>
      </c>
      <c r="I4" s="126">
        <v>1649474</v>
      </c>
      <c r="J4" s="126">
        <v>1580118</v>
      </c>
      <c r="K4" s="126">
        <v>1507656</v>
      </c>
      <c r="L4" s="127">
        <v>253403</v>
      </c>
      <c r="M4" s="127">
        <v>235422</v>
      </c>
      <c r="N4" s="127">
        <v>213953</v>
      </c>
      <c r="O4" s="127">
        <v>193295</v>
      </c>
      <c r="P4" s="127">
        <v>176024</v>
      </c>
      <c r="Q4" s="127">
        <v>165604</v>
      </c>
      <c r="R4" s="127">
        <v>158128</v>
      </c>
      <c r="S4" s="127">
        <v>1150954</v>
      </c>
      <c r="T4" s="127">
        <v>1080019</v>
      </c>
      <c r="U4" s="127">
        <v>1031664</v>
      </c>
      <c r="V4" s="127">
        <v>993239</v>
      </c>
      <c r="W4" s="127">
        <v>944910</v>
      </c>
      <c r="X4" s="127">
        <v>885295</v>
      </c>
      <c r="Y4" s="127">
        <v>807115</v>
      </c>
      <c r="Z4" s="127">
        <v>450366</v>
      </c>
      <c r="AA4" s="127">
        <v>505832</v>
      </c>
      <c r="AB4" s="127">
        <v>527616</v>
      </c>
      <c r="AC4" s="127">
        <v>527989</v>
      </c>
      <c r="AD4" s="127">
        <v>528540</v>
      </c>
      <c r="AE4" s="127">
        <v>529219</v>
      </c>
      <c r="AF4" s="127">
        <v>542413</v>
      </c>
    </row>
    <row r="5" spans="1:32" x14ac:dyDescent="0.15">
      <c r="A5" s="113" t="s">
        <v>160</v>
      </c>
      <c r="B5" s="114">
        <v>0</v>
      </c>
      <c r="C5" s="100" t="s">
        <v>128</v>
      </c>
      <c r="D5" s="48" t="s">
        <v>3</v>
      </c>
      <c r="E5" s="47">
        <v>285746</v>
      </c>
      <c r="F5" s="47">
        <v>280415</v>
      </c>
      <c r="G5" s="47">
        <v>272964</v>
      </c>
      <c r="H5" s="47">
        <v>263732</v>
      </c>
      <c r="I5" s="47">
        <v>253516</v>
      </c>
      <c r="J5" s="47">
        <v>242682</v>
      </c>
      <c r="K5" s="47">
        <v>231321</v>
      </c>
      <c r="L5" s="49">
        <v>37520</v>
      </c>
      <c r="M5" s="49">
        <v>35119</v>
      </c>
      <c r="N5" s="49">
        <v>32118</v>
      </c>
      <c r="O5" s="49">
        <v>29110</v>
      </c>
      <c r="P5" s="49">
        <v>26545</v>
      </c>
      <c r="Q5" s="49">
        <v>25022</v>
      </c>
      <c r="R5" s="49">
        <v>23824</v>
      </c>
      <c r="S5" s="49">
        <v>177507</v>
      </c>
      <c r="T5" s="49">
        <v>165880</v>
      </c>
      <c r="U5" s="49">
        <v>158051</v>
      </c>
      <c r="V5" s="49">
        <v>151485</v>
      </c>
      <c r="W5" s="49">
        <v>143655</v>
      </c>
      <c r="X5" s="49">
        <v>134408</v>
      </c>
      <c r="Y5" s="49">
        <v>122610</v>
      </c>
      <c r="Z5" s="49">
        <v>70719</v>
      </c>
      <c r="AA5" s="49">
        <v>79416</v>
      </c>
      <c r="AB5" s="49">
        <v>82795</v>
      </c>
      <c r="AC5" s="49">
        <v>83137</v>
      </c>
      <c r="AD5" s="49">
        <v>83316</v>
      </c>
      <c r="AE5" s="49">
        <v>83252</v>
      </c>
      <c r="AF5" s="49">
        <v>84887</v>
      </c>
    </row>
    <row r="6" spans="1:32" x14ac:dyDescent="0.15">
      <c r="A6" s="113" t="s">
        <v>83</v>
      </c>
      <c r="B6" s="114">
        <v>0</v>
      </c>
      <c r="C6" s="100" t="s">
        <v>129</v>
      </c>
      <c r="D6" s="48" t="s">
        <v>4</v>
      </c>
      <c r="E6" s="47">
        <v>307766</v>
      </c>
      <c r="F6" s="47">
        <v>306485</v>
      </c>
      <c r="G6" s="47">
        <v>302248</v>
      </c>
      <c r="H6" s="47">
        <v>295728</v>
      </c>
      <c r="I6" s="47">
        <v>287750</v>
      </c>
      <c r="J6" s="47">
        <v>278718</v>
      </c>
      <c r="K6" s="47">
        <v>268918</v>
      </c>
      <c r="L6" s="49">
        <v>44056</v>
      </c>
      <c r="M6" s="49">
        <v>41086</v>
      </c>
      <c r="N6" s="49">
        <v>37505</v>
      </c>
      <c r="O6" s="49">
        <v>34209</v>
      </c>
      <c r="P6" s="49">
        <v>31306</v>
      </c>
      <c r="Q6" s="49">
        <v>29601</v>
      </c>
      <c r="R6" s="49">
        <v>28443</v>
      </c>
      <c r="S6" s="49">
        <v>197657</v>
      </c>
      <c r="T6" s="49">
        <v>190231</v>
      </c>
      <c r="U6" s="49">
        <v>186569</v>
      </c>
      <c r="V6" s="49">
        <v>183081</v>
      </c>
      <c r="W6" s="49">
        <v>176184</v>
      </c>
      <c r="X6" s="49">
        <v>166098</v>
      </c>
      <c r="Y6" s="49">
        <v>152171</v>
      </c>
      <c r="Z6" s="49">
        <v>66053</v>
      </c>
      <c r="AA6" s="49">
        <v>75168</v>
      </c>
      <c r="AB6" s="49">
        <v>78174</v>
      </c>
      <c r="AC6" s="49">
        <v>78438</v>
      </c>
      <c r="AD6" s="49">
        <v>80260</v>
      </c>
      <c r="AE6" s="49">
        <v>83019</v>
      </c>
      <c r="AF6" s="49">
        <v>88304</v>
      </c>
    </row>
    <row r="7" spans="1:32" x14ac:dyDescent="0.15">
      <c r="A7" s="113" t="s">
        <v>162</v>
      </c>
      <c r="B7" s="114">
        <v>1</v>
      </c>
      <c r="C7" s="100" t="s">
        <v>130</v>
      </c>
      <c r="D7" s="48" t="s">
        <v>5</v>
      </c>
      <c r="E7" s="47">
        <v>130271</v>
      </c>
      <c r="F7" s="47">
        <v>124767</v>
      </c>
      <c r="G7" s="47">
        <v>118982</v>
      </c>
      <c r="H7" s="47">
        <v>112564</v>
      </c>
      <c r="I7" s="47">
        <v>105928</v>
      </c>
      <c r="J7" s="47">
        <v>99215</v>
      </c>
      <c r="K7" s="47">
        <v>92500</v>
      </c>
      <c r="L7" s="49">
        <v>16986</v>
      </c>
      <c r="M7" s="49">
        <v>15323</v>
      </c>
      <c r="N7" s="49">
        <v>13475</v>
      </c>
      <c r="O7" s="49">
        <v>11843</v>
      </c>
      <c r="P7" s="49">
        <v>10500</v>
      </c>
      <c r="Q7" s="49">
        <v>9633</v>
      </c>
      <c r="R7" s="49">
        <v>8956</v>
      </c>
      <c r="S7" s="49">
        <v>79313</v>
      </c>
      <c r="T7" s="49">
        <v>72345</v>
      </c>
      <c r="U7" s="49">
        <v>67561</v>
      </c>
      <c r="V7" s="49">
        <v>63251</v>
      </c>
      <c r="W7" s="49">
        <v>58458</v>
      </c>
      <c r="X7" s="49">
        <v>53287</v>
      </c>
      <c r="Y7" s="49">
        <v>47418</v>
      </c>
      <c r="Z7" s="49">
        <v>33972</v>
      </c>
      <c r="AA7" s="49">
        <v>37099</v>
      </c>
      <c r="AB7" s="49">
        <v>37946</v>
      </c>
      <c r="AC7" s="49">
        <v>37470</v>
      </c>
      <c r="AD7" s="49">
        <v>36970</v>
      </c>
      <c r="AE7" s="49">
        <v>36295</v>
      </c>
      <c r="AF7" s="49">
        <v>36126</v>
      </c>
    </row>
    <row r="8" spans="1:32" x14ac:dyDescent="0.15">
      <c r="A8" s="113" t="s">
        <v>160</v>
      </c>
      <c r="B8" s="114">
        <v>0</v>
      </c>
      <c r="C8" s="100" t="s">
        <v>131</v>
      </c>
      <c r="D8" s="48" t="s">
        <v>6</v>
      </c>
      <c r="E8" s="47">
        <v>168017</v>
      </c>
      <c r="F8" s="47">
        <v>164987</v>
      </c>
      <c r="G8" s="47">
        <v>160578</v>
      </c>
      <c r="H8" s="47">
        <v>155236</v>
      </c>
      <c r="I8" s="47">
        <v>149427</v>
      </c>
      <c r="J8" s="47">
        <v>143204</v>
      </c>
      <c r="K8" s="47">
        <v>136668</v>
      </c>
      <c r="L8" s="49">
        <v>22762</v>
      </c>
      <c r="M8" s="49">
        <v>21645</v>
      </c>
      <c r="N8" s="49">
        <v>19953</v>
      </c>
      <c r="O8" s="49">
        <v>17928</v>
      </c>
      <c r="P8" s="49">
        <v>16242</v>
      </c>
      <c r="Q8" s="49">
        <v>15210</v>
      </c>
      <c r="R8" s="49">
        <v>14499</v>
      </c>
      <c r="S8" s="49">
        <v>103550</v>
      </c>
      <c r="T8" s="49">
        <v>96971</v>
      </c>
      <c r="U8" s="49">
        <v>92364</v>
      </c>
      <c r="V8" s="49">
        <v>88642</v>
      </c>
      <c r="W8" s="49">
        <v>84279</v>
      </c>
      <c r="X8" s="49">
        <v>78848</v>
      </c>
      <c r="Y8" s="49">
        <v>71635</v>
      </c>
      <c r="Z8" s="49">
        <v>41705</v>
      </c>
      <c r="AA8" s="49">
        <v>46371</v>
      </c>
      <c r="AB8" s="49">
        <v>48261</v>
      </c>
      <c r="AC8" s="49">
        <v>48666</v>
      </c>
      <c r="AD8" s="49">
        <v>48906</v>
      </c>
      <c r="AE8" s="49">
        <v>49146</v>
      </c>
      <c r="AF8" s="49">
        <v>50534</v>
      </c>
    </row>
    <row r="9" spans="1:32" x14ac:dyDescent="0.15">
      <c r="A9" s="113" t="s">
        <v>83</v>
      </c>
      <c r="B9" s="114">
        <v>0</v>
      </c>
      <c r="C9" s="100" t="s">
        <v>132</v>
      </c>
      <c r="D9" s="48" t="s">
        <v>7</v>
      </c>
      <c r="E9" s="47">
        <v>140290</v>
      </c>
      <c r="F9" s="47">
        <v>139646</v>
      </c>
      <c r="G9" s="47">
        <v>137684</v>
      </c>
      <c r="H9" s="47">
        <v>134700</v>
      </c>
      <c r="I9" s="47">
        <v>130996</v>
      </c>
      <c r="J9" s="47">
        <v>126774</v>
      </c>
      <c r="K9" s="47">
        <v>122202</v>
      </c>
      <c r="L9" s="49">
        <v>20426</v>
      </c>
      <c r="M9" s="49">
        <v>18911</v>
      </c>
      <c r="N9" s="49">
        <v>17335</v>
      </c>
      <c r="O9" s="49">
        <v>15852</v>
      </c>
      <c r="P9" s="49">
        <v>14532</v>
      </c>
      <c r="Q9" s="49">
        <v>13774</v>
      </c>
      <c r="R9" s="49">
        <v>13269</v>
      </c>
      <c r="S9" s="49">
        <v>89400</v>
      </c>
      <c r="T9" s="49">
        <v>85421</v>
      </c>
      <c r="U9" s="49">
        <v>82895</v>
      </c>
      <c r="V9" s="49">
        <v>80794</v>
      </c>
      <c r="W9" s="49">
        <v>77567</v>
      </c>
      <c r="X9" s="49">
        <v>72916</v>
      </c>
      <c r="Y9" s="49">
        <v>66750</v>
      </c>
      <c r="Z9" s="49">
        <v>30464</v>
      </c>
      <c r="AA9" s="49">
        <v>35314</v>
      </c>
      <c r="AB9" s="49">
        <v>37454</v>
      </c>
      <c r="AC9" s="49">
        <v>38054</v>
      </c>
      <c r="AD9" s="49">
        <v>38897</v>
      </c>
      <c r="AE9" s="49">
        <v>40084</v>
      </c>
      <c r="AF9" s="49">
        <v>42183</v>
      </c>
    </row>
    <row r="10" spans="1:32" x14ac:dyDescent="0.15">
      <c r="A10" s="113" t="s">
        <v>83</v>
      </c>
      <c r="B10" s="114">
        <v>0</v>
      </c>
      <c r="C10" s="100" t="s">
        <v>133</v>
      </c>
      <c r="D10" s="48" t="s">
        <v>9</v>
      </c>
      <c r="E10" s="47">
        <v>199293</v>
      </c>
      <c r="F10" s="47">
        <v>201896</v>
      </c>
      <c r="G10" s="47">
        <v>201944</v>
      </c>
      <c r="H10" s="47">
        <v>200290</v>
      </c>
      <c r="I10" s="47">
        <v>197326</v>
      </c>
      <c r="J10" s="47">
        <v>193278</v>
      </c>
      <c r="K10" s="47">
        <v>188440</v>
      </c>
      <c r="L10" s="49">
        <v>30557</v>
      </c>
      <c r="M10" s="49">
        <v>29186</v>
      </c>
      <c r="N10" s="49">
        <v>27110</v>
      </c>
      <c r="O10" s="49">
        <v>25083</v>
      </c>
      <c r="P10" s="49">
        <v>23180</v>
      </c>
      <c r="Q10" s="49">
        <v>22218</v>
      </c>
      <c r="R10" s="49">
        <v>21723</v>
      </c>
      <c r="S10" s="49">
        <v>129578</v>
      </c>
      <c r="T10" s="49">
        <v>125461</v>
      </c>
      <c r="U10" s="49">
        <v>123458</v>
      </c>
      <c r="V10" s="49">
        <v>122166</v>
      </c>
      <c r="W10" s="49">
        <v>118835</v>
      </c>
      <c r="X10" s="49">
        <v>112985</v>
      </c>
      <c r="Y10" s="49">
        <v>104251</v>
      </c>
      <c r="Z10" s="49">
        <v>39158</v>
      </c>
      <c r="AA10" s="49">
        <v>47249</v>
      </c>
      <c r="AB10" s="49">
        <v>51376</v>
      </c>
      <c r="AC10" s="49">
        <v>53041</v>
      </c>
      <c r="AD10" s="49">
        <v>55311</v>
      </c>
      <c r="AE10" s="49">
        <v>58075</v>
      </c>
      <c r="AF10" s="49">
        <v>62466</v>
      </c>
    </row>
    <row r="11" spans="1:32" x14ac:dyDescent="0.15">
      <c r="A11" s="113" t="s">
        <v>86</v>
      </c>
      <c r="B11" s="114">
        <v>0</v>
      </c>
      <c r="C11" s="100" t="s">
        <v>134</v>
      </c>
      <c r="D11" s="48" t="s">
        <v>10</v>
      </c>
      <c r="E11" s="47">
        <v>80283</v>
      </c>
      <c r="F11" s="47">
        <v>78075</v>
      </c>
      <c r="G11" s="47">
        <v>75525</v>
      </c>
      <c r="H11" s="47">
        <v>72333</v>
      </c>
      <c r="I11" s="47">
        <v>68597</v>
      </c>
      <c r="J11" s="47">
        <v>64445</v>
      </c>
      <c r="K11" s="47">
        <v>60037</v>
      </c>
      <c r="L11" s="49">
        <v>10564</v>
      </c>
      <c r="M11" s="49">
        <v>9756</v>
      </c>
      <c r="N11" s="49">
        <v>8683</v>
      </c>
      <c r="O11" s="49">
        <v>7682</v>
      </c>
      <c r="P11" s="49">
        <v>6853</v>
      </c>
      <c r="Q11" s="49">
        <v>6230</v>
      </c>
      <c r="R11" s="49">
        <v>5708</v>
      </c>
      <c r="S11" s="49">
        <v>51590</v>
      </c>
      <c r="T11" s="49">
        <v>46155</v>
      </c>
      <c r="U11" s="49">
        <v>42181</v>
      </c>
      <c r="V11" s="49">
        <v>39328</v>
      </c>
      <c r="W11" s="49">
        <v>36783</v>
      </c>
      <c r="X11" s="49">
        <v>34279</v>
      </c>
      <c r="Y11" s="49">
        <v>30784</v>
      </c>
      <c r="Z11" s="49">
        <v>18129</v>
      </c>
      <c r="AA11" s="49">
        <v>22164</v>
      </c>
      <c r="AB11" s="49">
        <v>24661</v>
      </c>
      <c r="AC11" s="49">
        <v>25323</v>
      </c>
      <c r="AD11" s="49">
        <v>24961</v>
      </c>
      <c r="AE11" s="49">
        <v>23936</v>
      </c>
      <c r="AF11" s="49">
        <v>23545</v>
      </c>
    </row>
    <row r="12" spans="1:32" x14ac:dyDescent="0.15">
      <c r="A12" s="113" t="s">
        <v>88</v>
      </c>
      <c r="B12" s="114">
        <v>1</v>
      </c>
      <c r="C12" s="100" t="s">
        <v>135</v>
      </c>
      <c r="D12" s="48" t="s">
        <v>11</v>
      </c>
      <c r="E12" s="47">
        <v>20032</v>
      </c>
      <c r="F12" s="47">
        <v>18122</v>
      </c>
      <c r="G12" s="47">
        <v>16414</v>
      </c>
      <c r="H12" s="47">
        <v>14743</v>
      </c>
      <c r="I12" s="47">
        <v>13140</v>
      </c>
      <c r="J12" s="47">
        <v>11653</v>
      </c>
      <c r="K12" s="47">
        <v>10326</v>
      </c>
      <c r="L12" s="49">
        <v>2168</v>
      </c>
      <c r="M12" s="49">
        <v>1829</v>
      </c>
      <c r="N12" s="49">
        <v>1577</v>
      </c>
      <c r="O12" s="49">
        <v>1338</v>
      </c>
      <c r="P12" s="49">
        <v>1155</v>
      </c>
      <c r="Q12" s="49">
        <v>1039</v>
      </c>
      <c r="R12" s="49">
        <v>952</v>
      </c>
      <c r="S12" s="49">
        <v>10658</v>
      </c>
      <c r="T12" s="49">
        <v>8994</v>
      </c>
      <c r="U12" s="49">
        <v>7816</v>
      </c>
      <c r="V12" s="49">
        <v>6950</v>
      </c>
      <c r="W12" s="49">
        <v>6114</v>
      </c>
      <c r="X12" s="49">
        <v>5374</v>
      </c>
      <c r="Y12" s="49">
        <v>4617</v>
      </c>
      <c r="Z12" s="49">
        <v>7206</v>
      </c>
      <c r="AA12" s="49">
        <v>7299</v>
      </c>
      <c r="AB12" s="49">
        <v>7021</v>
      </c>
      <c r="AC12" s="49">
        <v>6455</v>
      </c>
      <c r="AD12" s="49">
        <v>5871</v>
      </c>
      <c r="AE12" s="49">
        <v>5240</v>
      </c>
      <c r="AF12" s="49">
        <v>4757</v>
      </c>
    </row>
    <row r="13" spans="1:32" x14ac:dyDescent="0.15">
      <c r="A13" s="113" t="s">
        <v>83</v>
      </c>
      <c r="B13" s="114">
        <v>0</v>
      </c>
      <c r="C13" s="100" t="s">
        <v>136</v>
      </c>
      <c r="D13" s="48" t="s">
        <v>12</v>
      </c>
      <c r="E13" s="47">
        <v>51023</v>
      </c>
      <c r="F13" s="47">
        <v>51858</v>
      </c>
      <c r="G13" s="47">
        <v>51977</v>
      </c>
      <c r="H13" s="47">
        <v>51826</v>
      </c>
      <c r="I13" s="47">
        <v>51472</v>
      </c>
      <c r="J13" s="47">
        <v>50905</v>
      </c>
      <c r="K13" s="47">
        <v>50119</v>
      </c>
      <c r="L13" s="49">
        <v>7317</v>
      </c>
      <c r="M13" s="49">
        <v>7511</v>
      </c>
      <c r="N13" s="49">
        <v>7371</v>
      </c>
      <c r="O13" s="49">
        <v>6933</v>
      </c>
      <c r="P13" s="49">
        <v>6556</v>
      </c>
      <c r="Q13" s="49">
        <v>6354</v>
      </c>
      <c r="R13" s="49">
        <v>6201</v>
      </c>
      <c r="S13" s="49">
        <v>32675</v>
      </c>
      <c r="T13" s="49">
        <v>31713</v>
      </c>
      <c r="U13" s="49">
        <v>31164</v>
      </c>
      <c r="V13" s="49">
        <v>31057</v>
      </c>
      <c r="W13" s="49">
        <v>30880</v>
      </c>
      <c r="X13" s="49">
        <v>30291</v>
      </c>
      <c r="Y13" s="49">
        <v>28777</v>
      </c>
      <c r="Z13" s="49">
        <v>11031</v>
      </c>
      <c r="AA13" s="49">
        <v>12634</v>
      </c>
      <c r="AB13" s="49">
        <v>13442</v>
      </c>
      <c r="AC13" s="49">
        <v>13836</v>
      </c>
      <c r="AD13" s="49">
        <v>14036</v>
      </c>
      <c r="AE13" s="49">
        <v>14260</v>
      </c>
      <c r="AF13" s="49">
        <v>15141</v>
      </c>
    </row>
    <row r="14" spans="1:32" x14ac:dyDescent="0.15">
      <c r="A14" s="113" t="s">
        <v>162</v>
      </c>
      <c r="B14" s="114">
        <v>1</v>
      </c>
      <c r="C14" s="100" t="s">
        <v>137</v>
      </c>
      <c r="D14" s="48" t="s">
        <v>13</v>
      </c>
      <c r="E14" s="47">
        <v>21435</v>
      </c>
      <c r="F14" s="47">
        <v>19872</v>
      </c>
      <c r="G14" s="47">
        <v>18394</v>
      </c>
      <c r="H14" s="47">
        <v>16889</v>
      </c>
      <c r="I14" s="47">
        <v>15410</v>
      </c>
      <c r="J14" s="47">
        <v>13984</v>
      </c>
      <c r="K14" s="47">
        <v>12596</v>
      </c>
      <c r="L14" s="49">
        <v>2469</v>
      </c>
      <c r="M14" s="49">
        <v>1964</v>
      </c>
      <c r="N14" s="49">
        <v>1592</v>
      </c>
      <c r="O14" s="49">
        <v>1344</v>
      </c>
      <c r="P14" s="49">
        <v>1156</v>
      </c>
      <c r="Q14" s="49">
        <v>1035</v>
      </c>
      <c r="R14" s="49">
        <v>937</v>
      </c>
      <c r="S14" s="49">
        <v>12576</v>
      </c>
      <c r="T14" s="49">
        <v>11093</v>
      </c>
      <c r="U14" s="49">
        <v>9801</v>
      </c>
      <c r="V14" s="49">
        <v>8679</v>
      </c>
      <c r="W14" s="49">
        <v>7570</v>
      </c>
      <c r="X14" s="49">
        <v>6670</v>
      </c>
      <c r="Y14" s="49">
        <v>5854</v>
      </c>
      <c r="Z14" s="49">
        <v>6390</v>
      </c>
      <c r="AA14" s="49">
        <v>6815</v>
      </c>
      <c r="AB14" s="49">
        <v>7001</v>
      </c>
      <c r="AC14" s="49">
        <v>6866</v>
      </c>
      <c r="AD14" s="49">
        <v>6684</v>
      </c>
      <c r="AE14" s="49">
        <v>6279</v>
      </c>
      <c r="AF14" s="49">
        <v>5805</v>
      </c>
    </row>
    <row r="15" spans="1:32" x14ac:dyDescent="0.15">
      <c r="A15" s="113" t="s">
        <v>88</v>
      </c>
      <c r="B15" s="114">
        <v>1</v>
      </c>
      <c r="C15" s="100" t="s">
        <v>138</v>
      </c>
      <c r="D15" s="48" t="s">
        <v>14</v>
      </c>
      <c r="E15" s="47">
        <v>19662</v>
      </c>
      <c r="F15" s="47">
        <v>18097</v>
      </c>
      <c r="G15" s="47">
        <v>16586</v>
      </c>
      <c r="H15" s="47">
        <v>15113</v>
      </c>
      <c r="I15" s="47">
        <v>13733</v>
      </c>
      <c r="J15" s="47">
        <v>12418</v>
      </c>
      <c r="K15" s="47">
        <v>11200</v>
      </c>
      <c r="L15" s="49">
        <v>2079</v>
      </c>
      <c r="M15" s="49">
        <v>1692</v>
      </c>
      <c r="N15" s="49">
        <v>1393</v>
      </c>
      <c r="O15" s="49">
        <v>1175</v>
      </c>
      <c r="P15" s="49">
        <v>1002</v>
      </c>
      <c r="Q15" s="49">
        <v>887</v>
      </c>
      <c r="R15" s="49">
        <v>803</v>
      </c>
      <c r="S15" s="49">
        <v>10325</v>
      </c>
      <c r="T15" s="49">
        <v>9036</v>
      </c>
      <c r="U15" s="49">
        <v>8006</v>
      </c>
      <c r="V15" s="49">
        <v>7176</v>
      </c>
      <c r="W15" s="49">
        <v>6445</v>
      </c>
      <c r="X15" s="49">
        <v>5737</v>
      </c>
      <c r="Y15" s="49">
        <v>5046</v>
      </c>
      <c r="Z15" s="49">
        <v>7258</v>
      </c>
      <c r="AA15" s="49">
        <v>7369</v>
      </c>
      <c r="AB15" s="49">
        <v>7187</v>
      </c>
      <c r="AC15" s="49">
        <v>6762</v>
      </c>
      <c r="AD15" s="49">
        <v>6286</v>
      </c>
      <c r="AE15" s="49">
        <v>5794</v>
      </c>
      <c r="AF15" s="49">
        <v>5351</v>
      </c>
    </row>
    <row r="16" spans="1:32" x14ac:dyDescent="0.15">
      <c r="A16" s="113" t="s">
        <v>83</v>
      </c>
      <c r="B16" s="114">
        <v>0</v>
      </c>
      <c r="C16" s="100" t="s">
        <v>139</v>
      </c>
      <c r="D16" s="48" t="s">
        <v>72</v>
      </c>
      <c r="E16" s="47">
        <v>45684</v>
      </c>
      <c r="F16" s="47">
        <v>44601</v>
      </c>
      <c r="G16" s="47">
        <v>43408</v>
      </c>
      <c r="H16" s="47">
        <v>42060</v>
      </c>
      <c r="I16" s="47">
        <v>40564</v>
      </c>
      <c r="J16" s="47">
        <v>38941</v>
      </c>
      <c r="K16" s="47">
        <v>37195</v>
      </c>
      <c r="L16" s="49">
        <v>6345</v>
      </c>
      <c r="M16" s="49">
        <v>5771</v>
      </c>
      <c r="N16" s="49">
        <v>5229</v>
      </c>
      <c r="O16" s="49">
        <v>4770</v>
      </c>
      <c r="P16" s="49">
        <v>4404</v>
      </c>
      <c r="Q16" s="49">
        <v>4179</v>
      </c>
      <c r="R16" s="49">
        <v>3995</v>
      </c>
      <c r="S16" s="49">
        <v>29054</v>
      </c>
      <c r="T16" s="49">
        <v>27534</v>
      </c>
      <c r="U16" s="49">
        <v>26314</v>
      </c>
      <c r="V16" s="49">
        <v>25323</v>
      </c>
      <c r="W16" s="49">
        <v>23997</v>
      </c>
      <c r="X16" s="49">
        <v>22543</v>
      </c>
      <c r="Y16" s="49">
        <v>20747</v>
      </c>
      <c r="Z16" s="49">
        <v>10285</v>
      </c>
      <c r="AA16" s="49">
        <v>11296</v>
      </c>
      <c r="AB16" s="49">
        <v>11865</v>
      </c>
      <c r="AC16" s="49">
        <v>11967</v>
      </c>
      <c r="AD16" s="49">
        <v>12163</v>
      </c>
      <c r="AE16" s="49">
        <v>12219</v>
      </c>
      <c r="AF16" s="49">
        <v>12453</v>
      </c>
    </row>
    <row r="17" spans="1:32" x14ac:dyDescent="0.15">
      <c r="A17" s="113" t="s">
        <v>162</v>
      </c>
      <c r="B17" s="114">
        <v>1</v>
      </c>
      <c r="C17" s="100" t="s">
        <v>140</v>
      </c>
      <c r="D17" s="48" t="s">
        <v>73</v>
      </c>
      <c r="E17" s="47">
        <v>54694</v>
      </c>
      <c r="F17" s="47">
        <v>50920</v>
      </c>
      <c r="G17" s="47">
        <v>47132</v>
      </c>
      <c r="H17" s="47">
        <v>43215</v>
      </c>
      <c r="I17" s="47">
        <v>39368</v>
      </c>
      <c r="J17" s="47">
        <v>35673</v>
      </c>
      <c r="K17" s="47">
        <v>32123</v>
      </c>
      <c r="L17" s="49">
        <v>6213</v>
      </c>
      <c r="M17" s="49">
        <v>4955</v>
      </c>
      <c r="N17" s="49">
        <v>4033</v>
      </c>
      <c r="O17" s="49">
        <v>3355</v>
      </c>
      <c r="P17" s="49">
        <v>2831</v>
      </c>
      <c r="Q17" s="49">
        <v>2482</v>
      </c>
      <c r="R17" s="49">
        <v>2228</v>
      </c>
      <c r="S17" s="49">
        <v>30882</v>
      </c>
      <c r="T17" s="49">
        <v>27225</v>
      </c>
      <c r="U17" s="49">
        <v>24346</v>
      </c>
      <c r="V17" s="49">
        <v>21840</v>
      </c>
      <c r="W17" s="49">
        <v>19127</v>
      </c>
      <c r="X17" s="49">
        <v>16654</v>
      </c>
      <c r="Y17" s="49">
        <v>14133</v>
      </c>
      <c r="Z17" s="49">
        <v>17599</v>
      </c>
      <c r="AA17" s="49">
        <v>18740</v>
      </c>
      <c r="AB17" s="49">
        <v>18753</v>
      </c>
      <c r="AC17" s="49">
        <v>18020</v>
      </c>
      <c r="AD17" s="49">
        <v>17410</v>
      </c>
      <c r="AE17" s="49">
        <v>16537</v>
      </c>
      <c r="AF17" s="49">
        <v>15762</v>
      </c>
    </row>
    <row r="18" spans="1:32" x14ac:dyDescent="0.15">
      <c r="A18" s="113" t="s">
        <v>86</v>
      </c>
      <c r="B18" s="114">
        <v>0</v>
      </c>
      <c r="C18" s="100" t="s">
        <v>141</v>
      </c>
      <c r="D18" s="48" t="s">
        <v>74</v>
      </c>
      <c r="E18" s="47">
        <v>97207</v>
      </c>
      <c r="F18" s="47">
        <v>93210</v>
      </c>
      <c r="G18" s="47">
        <v>89000</v>
      </c>
      <c r="H18" s="47">
        <v>84509</v>
      </c>
      <c r="I18" s="47">
        <v>79913</v>
      </c>
      <c r="J18" s="47">
        <v>75270</v>
      </c>
      <c r="K18" s="47">
        <v>70577</v>
      </c>
      <c r="L18" s="49">
        <v>12167</v>
      </c>
      <c r="M18" s="49">
        <v>11039</v>
      </c>
      <c r="N18" s="49">
        <v>9919</v>
      </c>
      <c r="O18" s="49">
        <v>8884</v>
      </c>
      <c r="P18" s="49">
        <v>8040</v>
      </c>
      <c r="Q18" s="49">
        <v>7458</v>
      </c>
      <c r="R18" s="49">
        <v>6972</v>
      </c>
      <c r="S18" s="49">
        <v>58273</v>
      </c>
      <c r="T18" s="49">
        <v>53192</v>
      </c>
      <c r="U18" s="49">
        <v>49389</v>
      </c>
      <c r="V18" s="49">
        <v>46509</v>
      </c>
      <c r="W18" s="49">
        <v>43835</v>
      </c>
      <c r="X18" s="49">
        <v>41063</v>
      </c>
      <c r="Y18" s="49">
        <v>37474</v>
      </c>
      <c r="Z18" s="49">
        <v>26767</v>
      </c>
      <c r="AA18" s="49">
        <v>28979</v>
      </c>
      <c r="AB18" s="49">
        <v>29692</v>
      </c>
      <c r="AC18" s="49">
        <v>29116</v>
      </c>
      <c r="AD18" s="49">
        <v>28038</v>
      </c>
      <c r="AE18" s="49">
        <v>26749</v>
      </c>
      <c r="AF18" s="49">
        <v>26131</v>
      </c>
    </row>
    <row r="19" spans="1:32" x14ac:dyDescent="0.15">
      <c r="A19" s="113" t="s">
        <v>83</v>
      </c>
      <c r="B19" s="114">
        <v>0</v>
      </c>
      <c r="C19" s="100" t="s">
        <v>142</v>
      </c>
      <c r="D19" s="48" t="s">
        <v>70</v>
      </c>
      <c r="E19" s="47">
        <v>6855</v>
      </c>
      <c r="F19" s="47">
        <v>6633</v>
      </c>
      <c r="G19" s="47">
        <v>6379</v>
      </c>
      <c r="H19" s="47">
        <v>6074</v>
      </c>
      <c r="I19" s="47">
        <v>5732</v>
      </c>
      <c r="J19" s="47">
        <v>5362</v>
      </c>
      <c r="K19" s="47">
        <v>4986</v>
      </c>
      <c r="L19" s="49">
        <v>797</v>
      </c>
      <c r="M19" s="49">
        <v>711</v>
      </c>
      <c r="N19" s="49">
        <v>655</v>
      </c>
      <c r="O19" s="49">
        <v>567</v>
      </c>
      <c r="P19" s="49">
        <v>503</v>
      </c>
      <c r="Q19" s="49">
        <v>460</v>
      </c>
      <c r="R19" s="49">
        <v>423</v>
      </c>
      <c r="S19" s="49">
        <v>4466</v>
      </c>
      <c r="T19" s="49">
        <v>4018</v>
      </c>
      <c r="U19" s="49">
        <v>3632</v>
      </c>
      <c r="V19" s="49">
        <v>3430</v>
      </c>
      <c r="W19" s="49">
        <v>3148</v>
      </c>
      <c r="X19" s="49">
        <v>2917</v>
      </c>
      <c r="Y19" s="49">
        <v>2613</v>
      </c>
      <c r="Z19" s="49">
        <v>1592</v>
      </c>
      <c r="AA19" s="49">
        <v>1904</v>
      </c>
      <c r="AB19" s="49">
        <v>2092</v>
      </c>
      <c r="AC19" s="49">
        <v>2077</v>
      </c>
      <c r="AD19" s="49">
        <v>2081</v>
      </c>
      <c r="AE19" s="49">
        <v>1985</v>
      </c>
      <c r="AF19" s="49">
        <v>1950</v>
      </c>
    </row>
    <row r="20" spans="1:32" x14ac:dyDescent="0.15">
      <c r="A20" s="113" t="s">
        <v>83</v>
      </c>
      <c r="B20" s="114">
        <v>0</v>
      </c>
      <c r="C20" s="100" t="s">
        <v>143</v>
      </c>
      <c r="D20" s="48" t="s">
        <v>21</v>
      </c>
      <c r="E20" s="47">
        <v>25661</v>
      </c>
      <c r="F20" s="47">
        <v>25198</v>
      </c>
      <c r="G20" s="47">
        <v>24565</v>
      </c>
      <c r="H20" s="47">
        <v>23704</v>
      </c>
      <c r="I20" s="47">
        <v>22655</v>
      </c>
      <c r="J20" s="47">
        <v>21433</v>
      </c>
      <c r="K20" s="47">
        <v>20083</v>
      </c>
      <c r="L20" s="49">
        <v>3374</v>
      </c>
      <c r="M20" s="49">
        <v>3207</v>
      </c>
      <c r="N20" s="49">
        <v>2876</v>
      </c>
      <c r="O20" s="49">
        <v>2559</v>
      </c>
      <c r="P20" s="49">
        <v>2332</v>
      </c>
      <c r="Q20" s="49">
        <v>2152</v>
      </c>
      <c r="R20" s="49">
        <v>2003</v>
      </c>
      <c r="S20" s="49">
        <v>16988</v>
      </c>
      <c r="T20" s="49">
        <v>15069</v>
      </c>
      <c r="U20" s="49">
        <v>13804</v>
      </c>
      <c r="V20" s="49">
        <v>12957</v>
      </c>
      <c r="W20" s="49">
        <v>12266</v>
      </c>
      <c r="X20" s="49">
        <v>11564</v>
      </c>
      <c r="Y20" s="49">
        <v>10451</v>
      </c>
      <c r="Z20" s="49">
        <v>5299</v>
      </c>
      <c r="AA20" s="49">
        <v>6922</v>
      </c>
      <c r="AB20" s="49">
        <v>7885</v>
      </c>
      <c r="AC20" s="49">
        <v>8188</v>
      </c>
      <c r="AD20" s="49">
        <v>8057</v>
      </c>
      <c r="AE20" s="49">
        <v>7717</v>
      </c>
      <c r="AF20" s="49">
        <v>7629</v>
      </c>
    </row>
    <row r="21" spans="1:32" x14ac:dyDescent="0.15">
      <c r="A21" s="113" t="s">
        <v>83</v>
      </c>
      <c r="B21" s="114">
        <v>0</v>
      </c>
      <c r="C21" s="100" t="s">
        <v>144</v>
      </c>
      <c r="D21" s="48" t="s">
        <v>23</v>
      </c>
      <c r="E21" s="47">
        <v>39977</v>
      </c>
      <c r="F21" s="47">
        <v>40276</v>
      </c>
      <c r="G21" s="47">
        <v>40042</v>
      </c>
      <c r="H21" s="47">
        <v>39536</v>
      </c>
      <c r="I21" s="47">
        <v>38851</v>
      </c>
      <c r="J21" s="47">
        <v>38070</v>
      </c>
      <c r="K21" s="47">
        <v>37187</v>
      </c>
      <c r="L21" s="49">
        <v>6128</v>
      </c>
      <c r="M21" s="49">
        <v>5665</v>
      </c>
      <c r="N21" s="49">
        <v>5218</v>
      </c>
      <c r="O21" s="49">
        <v>4826</v>
      </c>
      <c r="P21" s="49">
        <v>4492</v>
      </c>
      <c r="Q21" s="49">
        <v>4347</v>
      </c>
      <c r="R21" s="49">
        <v>4279</v>
      </c>
      <c r="S21" s="49">
        <v>24717</v>
      </c>
      <c r="T21" s="49">
        <v>24188</v>
      </c>
      <c r="U21" s="49">
        <v>23955</v>
      </c>
      <c r="V21" s="49">
        <v>23704</v>
      </c>
      <c r="W21" s="49">
        <v>23059</v>
      </c>
      <c r="X21" s="49">
        <v>21885</v>
      </c>
      <c r="Y21" s="49">
        <v>20272</v>
      </c>
      <c r="Z21" s="49">
        <v>9132</v>
      </c>
      <c r="AA21" s="49">
        <v>10423</v>
      </c>
      <c r="AB21" s="49">
        <v>10869</v>
      </c>
      <c r="AC21" s="49">
        <v>11006</v>
      </c>
      <c r="AD21" s="49">
        <v>11300</v>
      </c>
      <c r="AE21" s="49">
        <v>11838</v>
      </c>
      <c r="AF21" s="49">
        <v>12636</v>
      </c>
    </row>
    <row r="22" spans="1:32" x14ac:dyDescent="0.15">
      <c r="A22" s="113" t="s">
        <v>83</v>
      </c>
      <c r="B22" s="114">
        <v>0</v>
      </c>
      <c r="C22" s="100" t="s">
        <v>145</v>
      </c>
      <c r="D22" s="48" t="s">
        <v>25</v>
      </c>
      <c r="E22" s="47">
        <v>9627</v>
      </c>
      <c r="F22" s="47">
        <v>11216</v>
      </c>
      <c r="G22" s="47">
        <v>11232</v>
      </c>
      <c r="H22" s="47">
        <v>11214</v>
      </c>
      <c r="I22" s="47">
        <v>11134</v>
      </c>
      <c r="J22" s="47">
        <v>10996</v>
      </c>
      <c r="K22" s="47">
        <v>10832</v>
      </c>
      <c r="L22" s="49">
        <v>2026</v>
      </c>
      <c r="M22" s="49">
        <v>2554</v>
      </c>
      <c r="N22" s="49">
        <v>2368</v>
      </c>
      <c r="O22" s="49">
        <v>1930</v>
      </c>
      <c r="P22" s="49">
        <v>1788</v>
      </c>
      <c r="Q22" s="49">
        <v>1667</v>
      </c>
      <c r="R22" s="49">
        <v>1587</v>
      </c>
      <c r="S22" s="49">
        <v>5833</v>
      </c>
      <c r="T22" s="49">
        <v>6624</v>
      </c>
      <c r="U22" s="49">
        <v>6842</v>
      </c>
      <c r="V22" s="49">
        <v>7354</v>
      </c>
      <c r="W22" s="49">
        <v>7433</v>
      </c>
      <c r="X22" s="49">
        <v>7216</v>
      </c>
      <c r="Y22" s="49">
        <v>6513</v>
      </c>
      <c r="Z22" s="49">
        <v>1768</v>
      </c>
      <c r="AA22" s="49">
        <v>2038</v>
      </c>
      <c r="AB22" s="49">
        <v>2022</v>
      </c>
      <c r="AC22" s="49">
        <v>1930</v>
      </c>
      <c r="AD22" s="49">
        <v>1913</v>
      </c>
      <c r="AE22" s="49">
        <v>2113</v>
      </c>
      <c r="AF22" s="49">
        <v>2732</v>
      </c>
    </row>
    <row r="23" spans="1:32" x14ac:dyDescent="0.15">
      <c r="A23" s="113" t="s">
        <v>83</v>
      </c>
      <c r="B23" s="114">
        <v>0</v>
      </c>
      <c r="C23" s="100" t="s">
        <v>146</v>
      </c>
      <c r="D23" s="48" t="s">
        <v>26</v>
      </c>
      <c r="E23" s="47">
        <v>14003</v>
      </c>
      <c r="F23" s="47">
        <v>14604</v>
      </c>
      <c r="G23" s="47">
        <v>14945</v>
      </c>
      <c r="H23" s="47">
        <v>15192</v>
      </c>
      <c r="I23" s="47">
        <v>15359</v>
      </c>
      <c r="J23" s="47">
        <v>15475</v>
      </c>
      <c r="K23" s="47">
        <v>15522</v>
      </c>
      <c r="L23" s="49">
        <v>2315</v>
      </c>
      <c r="M23" s="49">
        <v>2342</v>
      </c>
      <c r="N23" s="49">
        <v>2277</v>
      </c>
      <c r="O23" s="49">
        <v>2151</v>
      </c>
      <c r="P23" s="49">
        <v>2017</v>
      </c>
      <c r="Q23" s="49">
        <v>1964</v>
      </c>
      <c r="R23" s="49">
        <v>1938</v>
      </c>
      <c r="S23" s="49">
        <v>9160</v>
      </c>
      <c r="T23" s="49">
        <v>9347</v>
      </c>
      <c r="U23" s="49">
        <v>9623</v>
      </c>
      <c r="V23" s="49">
        <v>9953</v>
      </c>
      <c r="W23" s="49">
        <v>10019</v>
      </c>
      <c r="X23" s="49">
        <v>9799</v>
      </c>
      <c r="Y23" s="49">
        <v>9300</v>
      </c>
      <c r="Z23" s="49">
        <v>2528</v>
      </c>
      <c r="AA23" s="49">
        <v>2915</v>
      </c>
      <c r="AB23" s="49">
        <v>3045</v>
      </c>
      <c r="AC23" s="49">
        <v>3088</v>
      </c>
      <c r="AD23" s="49">
        <v>3323</v>
      </c>
      <c r="AE23" s="49">
        <v>3712</v>
      </c>
      <c r="AF23" s="49">
        <v>4284</v>
      </c>
    </row>
    <row r="24" spans="1:32" x14ac:dyDescent="0.15">
      <c r="A24" s="113" t="s">
        <v>160</v>
      </c>
      <c r="B24" s="114">
        <v>0</v>
      </c>
      <c r="C24" s="100" t="s">
        <v>147</v>
      </c>
      <c r="D24" s="48" t="s">
        <v>39</v>
      </c>
      <c r="E24" s="47">
        <v>15438</v>
      </c>
      <c r="F24" s="47">
        <v>15012</v>
      </c>
      <c r="G24" s="47">
        <v>14469</v>
      </c>
      <c r="H24" s="47">
        <v>13903</v>
      </c>
      <c r="I24" s="47">
        <v>13325</v>
      </c>
      <c r="J24" s="47">
        <v>12749</v>
      </c>
      <c r="K24" s="47">
        <v>12145</v>
      </c>
      <c r="L24" s="49">
        <v>1937</v>
      </c>
      <c r="M24" s="49">
        <v>1903</v>
      </c>
      <c r="N24" s="49">
        <v>1799</v>
      </c>
      <c r="O24" s="49">
        <v>1633</v>
      </c>
      <c r="P24" s="49">
        <v>1515</v>
      </c>
      <c r="Q24" s="49">
        <v>1442</v>
      </c>
      <c r="R24" s="49">
        <v>1383</v>
      </c>
      <c r="S24" s="49">
        <v>9055</v>
      </c>
      <c r="T24" s="49">
        <v>8379</v>
      </c>
      <c r="U24" s="49">
        <v>7759</v>
      </c>
      <c r="V24" s="49">
        <v>7378</v>
      </c>
      <c r="W24" s="49">
        <v>7006</v>
      </c>
      <c r="X24" s="49">
        <v>6574</v>
      </c>
      <c r="Y24" s="49">
        <v>6009</v>
      </c>
      <c r="Z24" s="49">
        <v>4446</v>
      </c>
      <c r="AA24" s="49">
        <v>4730</v>
      </c>
      <c r="AB24" s="49">
        <v>4911</v>
      </c>
      <c r="AC24" s="49">
        <v>4892</v>
      </c>
      <c r="AD24" s="49">
        <v>4804</v>
      </c>
      <c r="AE24" s="49">
        <v>4733</v>
      </c>
      <c r="AF24" s="49">
        <v>4753</v>
      </c>
    </row>
    <row r="25" spans="1:32" x14ac:dyDescent="0.15">
      <c r="A25" s="113" t="s">
        <v>160</v>
      </c>
      <c r="B25" s="114">
        <v>0</v>
      </c>
      <c r="C25" s="100" t="s">
        <v>148</v>
      </c>
      <c r="D25" s="48" t="s">
        <v>40</v>
      </c>
      <c r="E25" s="47">
        <v>22834</v>
      </c>
      <c r="F25" s="47">
        <v>22529</v>
      </c>
      <c r="G25" s="47">
        <v>21990</v>
      </c>
      <c r="H25" s="47">
        <v>21351</v>
      </c>
      <c r="I25" s="47">
        <v>20642</v>
      </c>
      <c r="J25" s="47">
        <v>19867</v>
      </c>
      <c r="K25" s="47">
        <v>19012</v>
      </c>
      <c r="L25" s="49">
        <v>3308</v>
      </c>
      <c r="M25" s="49">
        <v>3050</v>
      </c>
      <c r="N25" s="49">
        <v>2741</v>
      </c>
      <c r="O25" s="49">
        <v>2494</v>
      </c>
      <c r="P25" s="49">
        <v>2291</v>
      </c>
      <c r="Q25" s="49">
        <v>2166</v>
      </c>
      <c r="R25" s="49">
        <v>2082</v>
      </c>
      <c r="S25" s="49">
        <v>13848</v>
      </c>
      <c r="T25" s="49">
        <v>13123</v>
      </c>
      <c r="U25" s="49">
        <v>12564</v>
      </c>
      <c r="V25" s="49">
        <v>12095</v>
      </c>
      <c r="W25" s="49">
        <v>11623</v>
      </c>
      <c r="X25" s="49">
        <v>10999</v>
      </c>
      <c r="Y25" s="49">
        <v>10072</v>
      </c>
      <c r="Z25" s="49">
        <v>5678</v>
      </c>
      <c r="AA25" s="49">
        <v>6356</v>
      </c>
      <c r="AB25" s="49">
        <v>6685</v>
      </c>
      <c r="AC25" s="49">
        <v>6762</v>
      </c>
      <c r="AD25" s="49">
        <v>6728</v>
      </c>
      <c r="AE25" s="49">
        <v>6702</v>
      </c>
      <c r="AF25" s="49">
        <v>6858</v>
      </c>
    </row>
    <row r="26" spans="1:32" x14ac:dyDescent="0.15">
      <c r="A26" s="113" t="s">
        <v>160</v>
      </c>
      <c r="B26" s="114">
        <v>1</v>
      </c>
      <c r="C26" s="100" t="s">
        <v>149</v>
      </c>
      <c r="D26" s="48" t="s">
        <v>41</v>
      </c>
      <c r="E26" s="47">
        <v>10416</v>
      </c>
      <c r="F26" s="47">
        <v>9734</v>
      </c>
      <c r="G26" s="47">
        <v>9059</v>
      </c>
      <c r="H26" s="47">
        <v>8408</v>
      </c>
      <c r="I26" s="47">
        <v>7796</v>
      </c>
      <c r="J26" s="47">
        <v>7216</v>
      </c>
      <c r="K26" s="47">
        <v>6666</v>
      </c>
      <c r="L26" s="49">
        <v>1170</v>
      </c>
      <c r="M26" s="49">
        <v>1059</v>
      </c>
      <c r="N26" s="49">
        <v>939</v>
      </c>
      <c r="O26" s="49">
        <v>837</v>
      </c>
      <c r="P26" s="49">
        <v>756</v>
      </c>
      <c r="Q26" s="49">
        <v>706</v>
      </c>
      <c r="R26" s="49">
        <v>667</v>
      </c>
      <c r="S26" s="49">
        <v>5556</v>
      </c>
      <c r="T26" s="49">
        <v>4889</v>
      </c>
      <c r="U26" s="49">
        <v>4386</v>
      </c>
      <c r="V26" s="49">
        <v>3988</v>
      </c>
      <c r="W26" s="49">
        <v>3701</v>
      </c>
      <c r="X26" s="49">
        <v>3372</v>
      </c>
      <c r="Y26" s="49">
        <v>3052</v>
      </c>
      <c r="Z26" s="49">
        <v>3690</v>
      </c>
      <c r="AA26" s="49">
        <v>3786</v>
      </c>
      <c r="AB26" s="49">
        <v>3734</v>
      </c>
      <c r="AC26" s="49">
        <v>3583</v>
      </c>
      <c r="AD26" s="49">
        <v>3339</v>
      </c>
      <c r="AE26" s="49">
        <v>3138</v>
      </c>
      <c r="AF26" s="49">
        <v>2947</v>
      </c>
    </row>
    <row r="27" spans="1:32" x14ac:dyDescent="0.15">
      <c r="A27" s="113" t="s">
        <v>162</v>
      </c>
      <c r="B27" s="114">
        <v>1</v>
      </c>
      <c r="C27" s="100" t="s">
        <v>150</v>
      </c>
      <c r="D27" s="48" t="s">
        <v>44</v>
      </c>
      <c r="E27" s="47">
        <v>15296</v>
      </c>
      <c r="F27" s="47">
        <v>15449</v>
      </c>
      <c r="G27" s="47">
        <v>15394</v>
      </c>
      <c r="H27" s="47">
        <v>15253</v>
      </c>
      <c r="I27" s="47">
        <v>15069</v>
      </c>
      <c r="J27" s="47">
        <v>14839</v>
      </c>
      <c r="K27" s="47">
        <v>14551</v>
      </c>
      <c r="L27" s="49">
        <v>2444</v>
      </c>
      <c r="M27" s="49">
        <v>2360</v>
      </c>
      <c r="N27" s="49">
        <v>2148</v>
      </c>
      <c r="O27" s="49">
        <v>1996</v>
      </c>
      <c r="P27" s="49">
        <v>1887</v>
      </c>
      <c r="Q27" s="49">
        <v>1839</v>
      </c>
      <c r="R27" s="49">
        <v>1815</v>
      </c>
      <c r="S27" s="49">
        <v>9375</v>
      </c>
      <c r="T27" s="49">
        <v>9124</v>
      </c>
      <c r="U27" s="49">
        <v>8973</v>
      </c>
      <c r="V27" s="49">
        <v>8921</v>
      </c>
      <c r="W27" s="49">
        <v>8718</v>
      </c>
      <c r="X27" s="49">
        <v>8351</v>
      </c>
      <c r="Y27" s="49">
        <v>7860</v>
      </c>
      <c r="Z27" s="49">
        <v>3477</v>
      </c>
      <c r="AA27" s="49">
        <v>3965</v>
      </c>
      <c r="AB27" s="49">
        <v>4273</v>
      </c>
      <c r="AC27" s="49">
        <v>4336</v>
      </c>
      <c r="AD27" s="49">
        <v>4464</v>
      </c>
      <c r="AE27" s="49">
        <v>4649</v>
      </c>
      <c r="AF27" s="49">
        <v>4876</v>
      </c>
    </row>
    <row r="28" spans="1:32" x14ac:dyDescent="0.15">
      <c r="A28" s="113" t="s">
        <v>162</v>
      </c>
      <c r="B28" s="114">
        <v>1</v>
      </c>
      <c r="C28" s="100" t="s">
        <v>151</v>
      </c>
      <c r="D28" s="120" t="s">
        <v>53</v>
      </c>
      <c r="E28" s="121">
        <v>8692</v>
      </c>
      <c r="F28" s="121">
        <v>8272</v>
      </c>
      <c r="G28" s="121">
        <v>7841</v>
      </c>
      <c r="H28" s="121">
        <v>7396</v>
      </c>
      <c r="I28" s="121">
        <v>6941</v>
      </c>
      <c r="J28" s="121">
        <v>6495</v>
      </c>
      <c r="K28" s="121">
        <v>6030</v>
      </c>
      <c r="L28" s="49">
        <v>1166</v>
      </c>
      <c r="M28" s="49">
        <v>1010</v>
      </c>
      <c r="N28" s="49">
        <v>889</v>
      </c>
      <c r="O28" s="49">
        <v>783</v>
      </c>
      <c r="P28" s="49">
        <v>698</v>
      </c>
      <c r="Q28" s="49">
        <v>641</v>
      </c>
      <c r="R28" s="49">
        <v>595</v>
      </c>
      <c r="S28" s="49">
        <v>5161</v>
      </c>
      <c r="T28" s="49">
        <v>4684</v>
      </c>
      <c r="U28" s="49">
        <v>4277</v>
      </c>
      <c r="V28" s="49">
        <v>3937</v>
      </c>
      <c r="W28" s="49">
        <v>3634</v>
      </c>
      <c r="X28" s="49">
        <v>3346</v>
      </c>
      <c r="Y28" s="49">
        <v>3005</v>
      </c>
      <c r="Z28" s="122">
        <v>2365</v>
      </c>
      <c r="AA28" s="122">
        <v>2578</v>
      </c>
      <c r="AB28" s="122">
        <v>2675</v>
      </c>
      <c r="AC28" s="122">
        <v>2676</v>
      </c>
      <c r="AD28" s="122">
        <v>2609</v>
      </c>
      <c r="AE28" s="122">
        <v>2508</v>
      </c>
      <c r="AF28" s="122">
        <v>2430</v>
      </c>
    </row>
    <row r="29" spans="1:32" x14ac:dyDescent="0.15">
      <c r="A29" s="113" t="s">
        <v>162</v>
      </c>
      <c r="B29" s="114">
        <v>1</v>
      </c>
      <c r="C29" s="100" t="s">
        <v>152</v>
      </c>
      <c r="D29" s="48" t="s">
        <v>75</v>
      </c>
      <c r="E29" s="47">
        <v>9847</v>
      </c>
      <c r="F29" s="47">
        <v>8955</v>
      </c>
      <c r="G29" s="47">
        <v>8098</v>
      </c>
      <c r="H29" s="47">
        <v>7253</v>
      </c>
      <c r="I29" s="47">
        <v>6458</v>
      </c>
      <c r="J29" s="47">
        <v>5733</v>
      </c>
      <c r="K29" s="47">
        <v>5078</v>
      </c>
      <c r="L29" s="49">
        <v>944</v>
      </c>
      <c r="M29" s="49">
        <v>751</v>
      </c>
      <c r="N29" s="49">
        <v>596</v>
      </c>
      <c r="O29" s="49">
        <v>492</v>
      </c>
      <c r="P29" s="49">
        <v>413</v>
      </c>
      <c r="Q29" s="49">
        <v>364</v>
      </c>
      <c r="R29" s="49">
        <v>320</v>
      </c>
      <c r="S29" s="49">
        <v>4965</v>
      </c>
      <c r="T29" s="49">
        <v>4195</v>
      </c>
      <c r="U29" s="49">
        <v>3632</v>
      </c>
      <c r="V29" s="49">
        <v>3183</v>
      </c>
      <c r="W29" s="49">
        <v>2785</v>
      </c>
      <c r="X29" s="49">
        <v>2409</v>
      </c>
      <c r="Y29" s="49">
        <v>2082</v>
      </c>
      <c r="Z29" s="49">
        <v>3938</v>
      </c>
      <c r="AA29" s="49">
        <v>4009</v>
      </c>
      <c r="AB29" s="49">
        <v>3870</v>
      </c>
      <c r="AC29" s="49">
        <v>3578</v>
      </c>
      <c r="AD29" s="49">
        <v>3260</v>
      </c>
      <c r="AE29" s="49">
        <v>2960</v>
      </c>
      <c r="AF29" s="49">
        <v>2676</v>
      </c>
    </row>
    <row r="30" spans="1:32" x14ac:dyDescent="0.15">
      <c r="A30" s="113" t="s">
        <v>162</v>
      </c>
      <c r="B30" s="114">
        <v>1</v>
      </c>
      <c r="C30" s="100" t="s">
        <v>153</v>
      </c>
      <c r="D30" s="48" t="s">
        <v>76</v>
      </c>
      <c r="E30" s="47">
        <v>14791</v>
      </c>
      <c r="F30" s="47">
        <v>13120</v>
      </c>
      <c r="G30" s="47">
        <v>11590</v>
      </c>
      <c r="H30" s="47">
        <v>10105</v>
      </c>
      <c r="I30" s="47">
        <v>8723</v>
      </c>
      <c r="J30" s="47">
        <v>7493</v>
      </c>
      <c r="K30" s="47">
        <v>6431</v>
      </c>
      <c r="L30" s="49">
        <v>1300</v>
      </c>
      <c r="M30" s="49">
        <v>949</v>
      </c>
      <c r="N30" s="49">
        <v>744</v>
      </c>
      <c r="O30" s="49">
        <v>605</v>
      </c>
      <c r="P30" s="49">
        <v>504</v>
      </c>
      <c r="Q30" s="49">
        <v>446</v>
      </c>
      <c r="R30" s="49">
        <v>400</v>
      </c>
      <c r="S30" s="49">
        <v>7103</v>
      </c>
      <c r="T30" s="49">
        <v>5930</v>
      </c>
      <c r="U30" s="49">
        <v>5037</v>
      </c>
      <c r="V30" s="49">
        <v>4291</v>
      </c>
      <c r="W30" s="49">
        <v>3597</v>
      </c>
      <c r="X30" s="49">
        <v>2987</v>
      </c>
      <c r="Y30" s="49">
        <v>2498</v>
      </c>
      <c r="Z30" s="49">
        <v>6388</v>
      </c>
      <c r="AA30" s="49">
        <v>6241</v>
      </c>
      <c r="AB30" s="49">
        <v>5809</v>
      </c>
      <c r="AC30" s="49">
        <v>5209</v>
      </c>
      <c r="AD30" s="49">
        <v>4622</v>
      </c>
      <c r="AE30" s="49">
        <v>4060</v>
      </c>
      <c r="AF30" s="49">
        <v>3533</v>
      </c>
    </row>
    <row r="31" spans="1:32" x14ac:dyDescent="0.15">
      <c r="A31" s="113" t="s">
        <v>88</v>
      </c>
      <c r="B31" s="114">
        <v>1</v>
      </c>
      <c r="C31" s="100" t="s">
        <v>154</v>
      </c>
      <c r="D31" s="48" t="s">
        <v>77</v>
      </c>
      <c r="E31" s="47">
        <v>18611</v>
      </c>
      <c r="F31" s="47">
        <v>17232</v>
      </c>
      <c r="G31" s="47">
        <v>15862</v>
      </c>
      <c r="H31" s="47">
        <v>14482</v>
      </c>
      <c r="I31" s="47">
        <v>13146</v>
      </c>
      <c r="J31" s="47">
        <v>11881</v>
      </c>
      <c r="K31" s="47">
        <v>10707</v>
      </c>
      <c r="L31" s="49">
        <v>1985</v>
      </c>
      <c r="M31" s="49">
        <v>1569</v>
      </c>
      <c r="N31" s="49">
        <v>1263</v>
      </c>
      <c r="O31" s="49">
        <v>1048</v>
      </c>
      <c r="P31" s="49">
        <v>879</v>
      </c>
      <c r="Q31" s="49">
        <v>774</v>
      </c>
      <c r="R31" s="49">
        <v>700</v>
      </c>
      <c r="S31" s="49">
        <v>9833</v>
      </c>
      <c r="T31" s="49">
        <v>8674</v>
      </c>
      <c r="U31" s="49">
        <v>7681</v>
      </c>
      <c r="V31" s="49">
        <v>6943</v>
      </c>
      <c r="W31" s="49">
        <v>6177</v>
      </c>
      <c r="X31" s="49">
        <v>5433</v>
      </c>
      <c r="Y31" s="49">
        <v>4688</v>
      </c>
      <c r="Z31" s="49">
        <v>6793</v>
      </c>
      <c r="AA31" s="49">
        <v>6989</v>
      </c>
      <c r="AB31" s="49">
        <v>6918</v>
      </c>
      <c r="AC31" s="49">
        <v>6491</v>
      </c>
      <c r="AD31" s="49">
        <v>6090</v>
      </c>
      <c r="AE31" s="49">
        <v>5674</v>
      </c>
      <c r="AF31" s="49">
        <v>5319</v>
      </c>
    </row>
    <row r="32" spans="1:32" x14ac:dyDescent="0.15">
      <c r="A32" s="113" t="s">
        <v>88</v>
      </c>
      <c r="B32" s="114">
        <v>1</v>
      </c>
      <c r="C32" s="100" t="s">
        <v>155</v>
      </c>
      <c r="D32" s="48" t="s">
        <v>66</v>
      </c>
      <c r="E32" s="47">
        <v>9376</v>
      </c>
      <c r="F32" s="47">
        <v>8877</v>
      </c>
      <c r="G32" s="47">
        <v>8362</v>
      </c>
      <c r="H32" s="47">
        <v>7823</v>
      </c>
      <c r="I32" s="47">
        <v>7299</v>
      </c>
      <c r="J32" s="47">
        <v>6820</v>
      </c>
      <c r="K32" s="47">
        <v>6366</v>
      </c>
      <c r="L32" s="49">
        <v>1252</v>
      </c>
      <c r="M32" s="49">
        <v>1130</v>
      </c>
      <c r="N32" s="49">
        <v>981</v>
      </c>
      <c r="O32" s="49">
        <v>842</v>
      </c>
      <c r="P32" s="49">
        <v>743</v>
      </c>
      <c r="Q32" s="49">
        <v>690</v>
      </c>
      <c r="R32" s="49">
        <v>656</v>
      </c>
      <c r="S32" s="49">
        <v>4974</v>
      </c>
      <c r="T32" s="49">
        <v>4447</v>
      </c>
      <c r="U32" s="49">
        <v>4097</v>
      </c>
      <c r="V32" s="49">
        <v>3799</v>
      </c>
      <c r="W32" s="49">
        <v>3444</v>
      </c>
      <c r="X32" s="49">
        <v>3136</v>
      </c>
      <c r="Y32" s="49">
        <v>2791</v>
      </c>
      <c r="Z32" s="49">
        <v>3150</v>
      </c>
      <c r="AA32" s="49">
        <v>3300</v>
      </c>
      <c r="AB32" s="49">
        <v>3284</v>
      </c>
      <c r="AC32" s="49">
        <v>3182</v>
      </c>
      <c r="AD32" s="49">
        <v>3112</v>
      </c>
      <c r="AE32" s="49">
        <v>2994</v>
      </c>
      <c r="AF32" s="49">
        <v>2919</v>
      </c>
    </row>
    <row r="33" spans="1:32" ht="12.75" thickBot="1" x14ac:dyDescent="0.2">
      <c r="A33" s="113" t="s">
        <v>88</v>
      </c>
      <c r="B33" s="114">
        <v>1</v>
      </c>
      <c r="C33" s="100" t="s">
        <v>156</v>
      </c>
      <c r="D33" s="90" t="s">
        <v>67</v>
      </c>
      <c r="E33" s="91">
        <v>11896</v>
      </c>
      <c r="F33" s="91">
        <v>11215</v>
      </c>
      <c r="G33" s="91">
        <v>10569</v>
      </c>
      <c r="H33" s="91">
        <v>9891</v>
      </c>
      <c r="I33" s="91">
        <v>9204</v>
      </c>
      <c r="J33" s="91">
        <v>8529</v>
      </c>
      <c r="K33" s="91">
        <v>7838</v>
      </c>
      <c r="L33" s="92">
        <v>1628</v>
      </c>
      <c r="M33" s="92">
        <v>1375</v>
      </c>
      <c r="N33" s="92">
        <v>1166</v>
      </c>
      <c r="O33" s="92">
        <v>1026</v>
      </c>
      <c r="P33" s="92">
        <v>904</v>
      </c>
      <c r="Q33" s="92">
        <v>824</v>
      </c>
      <c r="R33" s="92">
        <v>770</v>
      </c>
      <c r="S33" s="92">
        <v>6882</v>
      </c>
      <c r="T33" s="92">
        <v>6077</v>
      </c>
      <c r="U33" s="92">
        <v>5487</v>
      </c>
      <c r="V33" s="92">
        <v>5025</v>
      </c>
      <c r="W33" s="92">
        <v>4571</v>
      </c>
      <c r="X33" s="92">
        <v>4154</v>
      </c>
      <c r="Y33" s="92">
        <v>3642</v>
      </c>
      <c r="Z33" s="92">
        <v>3386</v>
      </c>
      <c r="AA33" s="92">
        <v>3763</v>
      </c>
      <c r="AB33" s="92">
        <v>3916</v>
      </c>
      <c r="AC33" s="92">
        <v>3840</v>
      </c>
      <c r="AD33" s="92">
        <v>3729</v>
      </c>
      <c r="AE33" s="92">
        <v>3551</v>
      </c>
      <c r="AF33" s="92">
        <v>3426</v>
      </c>
    </row>
    <row r="34" spans="1:32" ht="12.75" thickTop="1" x14ac:dyDescent="0.15">
      <c r="C34" s="100"/>
      <c r="D34" s="106" t="s">
        <v>104</v>
      </c>
      <c r="E34" s="115">
        <f>SUMIF($A$5:$A$33,$D34,E$5:E$33)</f>
        <v>840179</v>
      </c>
      <c r="F34" s="115">
        <f t="shared" ref="F34:U38" si="0">SUMIF($A$5:$A$33,$D34,F$5:F$33)</f>
        <v>842413</v>
      </c>
      <c r="G34" s="115">
        <f t="shared" si="0"/>
        <v>834424</v>
      </c>
      <c r="H34" s="115">
        <f t="shared" si="0"/>
        <v>820324</v>
      </c>
      <c r="I34" s="115">
        <f t="shared" si="0"/>
        <v>801839</v>
      </c>
      <c r="J34" s="115">
        <f t="shared" si="0"/>
        <v>779952</v>
      </c>
      <c r="K34" s="115">
        <f t="shared" si="0"/>
        <v>755484</v>
      </c>
      <c r="L34" s="115">
        <f t="shared" si="0"/>
        <v>123341</v>
      </c>
      <c r="M34" s="115">
        <f t="shared" si="0"/>
        <v>116944</v>
      </c>
      <c r="N34" s="115">
        <f t="shared" si="0"/>
        <v>107944</v>
      </c>
      <c r="O34" s="115">
        <f t="shared" si="0"/>
        <v>98880</v>
      </c>
      <c r="P34" s="115">
        <f t="shared" si="0"/>
        <v>91110</v>
      </c>
      <c r="Q34" s="115">
        <f t="shared" si="0"/>
        <v>86716</v>
      </c>
      <c r="R34" s="115">
        <f t="shared" si="0"/>
        <v>83861</v>
      </c>
      <c r="S34" s="115">
        <f t="shared" si="0"/>
        <v>539528</v>
      </c>
      <c r="T34" s="115">
        <f t="shared" si="0"/>
        <v>519606</v>
      </c>
      <c r="U34" s="115">
        <f t="shared" si="0"/>
        <v>508256</v>
      </c>
      <c r="V34" s="115">
        <f t="shared" ref="V34:AF38" si="1">SUMIF($A$5:$A$33,$D34,V$5:V$33)</f>
        <v>499819</v>
      </c>
      <c r="W34" s="115">
        <f t="shared" si="1"/>
        <v>483388</v>
      </c>
      <c r="X34" s="115">
        <f t="shared" si="1"/>
        <v>458214</v>
      </c>
      <c r="Y34" s="115">
        <f t="shared" si="1"/>
        <v>421845</v>
      </c>
      <c r="Z34" s="115">
        <f t="shared" si="1"/>
        <v>177310</v>
      </c>
      <c r="AA34" s="115">
        <f t="shared" si="1"/>
        <v>205863</v>
      </c>
      <c r="AB34" s="115">
        <f t="shared" si="1"/>
        <v>218224</v>
      </c>
      <c r="AC34" s="115">
        <f t="shared" si="1"/>
        <v>221625</v>
      </c>
      <c r="AD34" s="115">
        <f t="shared" si="1"/>
        <v>227341</v>
      </c>
      <c r="AE34" s="115">
        <f t="shared" si="1"/>
        <v>235022</v>
      </c>
      <c r="AF34" s="115">
        <f t="shared" si="1"/>
        <v>249778</v>
      </c>
    </row>
    <row r="35" spans="1:32" x14ac:dyDescent="0.15">
      <c r="C35" s="100"/>
      <c r="D35" s="110" t="s">
        <v>164</v>
      </c>
      <c r="E35" s="116">
        <f t="shared" ref="E35:E38" si="2">SUMIF($A$5:$A$33,$D35,E$5:E$33)</f>
        <v>502451</v>
      </c>
      <c r="F35" s="116">
        <f t="shared" si="0"/>
        <v>492677</v>
      </c>
      <c r="G35" s="116">
        <f t="shared" si="0"/>
        <v>479060</v>
      </c>
      <c r="H35" s="116">
        <f t="shared" si="0"/>
        <v>462630</v>
      </c>
      <c r="I35" s="115">
        <f t="shared" si="0"/>
        <v>444706</v>
      </c>
      <c r="J35" s="115">
        <f t="shared" si="0"/>
        <v>425718</v>
      </c>
      <c r="K35" s="115">
        <f t="shared" si="0"/>
        <v>405812</v>
      </c>
      <c r="L35" s="116">
        <f t="shared" si="0"/>
        <v>66697</v>
      </c>
      <c r="M35" s="116">
        <f t="shared" si="0"/>
        <v>62776</v>
      </c>
      <c r="N35" s="116">
        <f t="shared" si="0"/>
        <v>57550</v>
      </c>
      <c r="O35" s="116">
        <f t="shared" si="0"/>
        <v>52002</v>
      </c>
      <c r="P35" s="115">
        <f t="shared" si="0"/>
        <v>47349</v>
      </c>
      <c r="Q35" s="115">
        <f t="shared" si="0"/>
        <v>44546</v>
      </c>
      <c r="R35" s="115">
        <f t="shared" si="0"/>
        <v>42455</v>
      </c>
      <c r="S35" s="116">
        <f t="shared" si="0"/>
        <v>309516</v>
      </c>
      <c r="T35" s="116">
        <f t="shared" si="0"/>
        <v>289242</v>
      </c>
      <c r="U35" s="116">
        <f t="shared" si="0"/>
        <v>275124</v>
      </c>
      <c r="V35" s="116">
        <f t="shared" si="1"/>
        <v>263588</v>
      </c>
      <c r="W35" s="115">
        <f t="shared" si="1"/>
        <v>250264</v>
      </c>
      <c r="X35" s="115">
        <f t="shared" si="1"/>
        <v>234201</v>
      </c>
      <c r="Y35" s="115">
        <f t="shared" si="1"/>
        <v>213378</v>
      </c>
      <c r="Z35" s="116">
        <f t="shared" si="1"/>
        <v>126238</v>
      </c>
      <c r="AA35" s="116">
        <f t="shared" si="1"/>
        <v>140659</v>
      </c>
      <c r="AB35" s="116">
        <f t="shared" si="1"/>
        <v>146386</v>
      </c>
      <c r="AC35" s="116">
        <f t="shared" si="1"/>
        <v>147040</v>
      </c>
      <c r="AD35" s="115">
        <f t="shared" si="1"/>
        <v>147093</v>
      </c>
      <c r="AE35" s="115">
        <f t="shared" si="1"/>
        <v>146971</v>
      </c>
      <c r="AF35" s="115">
        <f t="shared" si="1"/>
        <v>149979</v>
      </c>
    </row>
    <row r="36" spans="1:32" x14ac:dyDescent="0.15">
      <c r="C36" s="100"/>
      <c r="D36" s="110" t="s">
        <v>165</v>
      </c>
      <c r="E36" s="116">
        <f t="shared" si="2"/>
        <v>255026</v>
      </c>
      <c r="F36" s="116">
        <f t="shared" si="0"/>
        <v>241355</v>
      </c>
      <c r="G36" s="116">
        <f t="shared" si="0"/>
        <v>227431</v>
      </c>
      <c r="H36" s="116">
        <f t="shared" si="0"/>
        <v>212675</v>
      </c>
      <c r="I36" s="115">
        <f t="shared" si="0"/>
        <v>197897</v>
      </c>
      <c r="J36" s="115">
        <f t="shared" si="0"/>
        <v>183432</v>
      </c>
      <c r="K36" s="115">
        <f t="shared" si="0"/>
        <v>169309</v>
      </c>
      <c r="L36" s="116">
        <f t="shared" si="0"/>
        <v>31522</v>
      </c>
      <c r="M36" s="116">
        <f t="shared" si="0"/>
        <v>27312</v>
      </c>
      <c r="N36" s="116">
        <f t="shared" si="0"/>
        <v>23477</v>
      </c>
      <c r="O36" s="116">
        <f t="shared" si="0"/>
        <v>20418</v>
      </c>
      <c r="P36" s="115">
        <f t="shared" si="0"/>
        <v>17989</v>
      </c>
      <c r="Q36" s="115">
        <f t="shared" si="0"/>
        <v>16440</v>
      </c>
      <c r="R36" s="115">
        <f t="shared" si="0"/>
        <v>15251</v>
      </c>
      <c r="S36" s="116">
        <f t="shared" si="0"/>
        <v>149375</v>
      </c>
      <c r="T36" s="116">
        <f t="shared" si="0"/>
        <v>134596</v>
      </c>
      <c r="U36" s="116">
        <f t="shared" si="0"/>
        <v>123627</v>
      </c>
      <c r="V36" s="116">
        <f t="shared" si="1"/>
        <v>114102</v>
      </c>
      <c r="W36" s="115">
        <f t="shared" si="1"/>
        <v>103889</v>
      </c>
      <c r="X36" s="115">
        <f t="shared" si="1"/>
        <v>93704</v>
      </c>
      <c r="Y36" s="115">
        <f t="shared" si="1"/>
        <v>82850</v>
      </c>
      <c r="Z36" s="116">
        <f t="shared" si="1"/>
        <v>74129</v>
      </c>
      <c r="AA36" s="116">
        <f t="shared" si="1"/>
        <v>79447</v>
      </c>
      <c r="AB36" s="116">
        <f t="shared" si="1"/>
        <v>80327</v>
      </c>
      <c r="AC36" s="116">
        <f t="shared" si="1"/>
        <v>78155</v>
      </c>
      <c r="AD36" s="115">
        <f t="shared" si="1"/>
        <v>76019</v>
      </c>
      <c r="AE36" s="115">
        <f t="shared" si="1"/>
        <v>73288</v>
      </c>
      <c r="AF36" s="115">
        <f t="shared" si="1"/>
        <v>71208</v>
      </c>
    </row>
    <row r="37" spans="1:32" x14ac:dyDescent="0.15">
      <c r="C37" s="100"/>
      <c r="D37" s="107" t="s">
        <v>105</v>
      </c>
      <c r="E37" s="116">
        <f t="shared" si="2"/>
        <v>177490</v>
      </c>
      <c r="F37" s="116">
        <f t="shared" si="0"/>
        <v>171285</v>
      </c>
      <c r="G37" s="116">
        <f t="shared" si="0"/>
        <v>164525</v>
      </c>
      <c r="H37" s="116">
        <f t="shared" si="0"/>
        <v>156842</v>
      </c>
      <c r="I37" s="115">
        <f t="shared" si="0"/>
        <v>148510</v>
      </c>
      <c r="J37" s="115">
        <f t="shared" si="0"/>
        <v>139715</v>
      </c>
      <c r="K37" s="115">
        <f t="shared" si="0"/>
        <v>130614</v>
      </c>
      <c r="L37" s="116">
        <f t="shared" si="0"/>
        <v>22731</v>
      </c>
      <c r="M37" s="116">
        <f t="shared" si="0"/>
        <v>20795</v>
      </c>
      <c r="N37" s="116">
        <f t="shared" si="0"/>
        <v>18602</v>
      </c>
      <c r="O37" s="116">
        <f t="shared" si="0"/>
        <v>16566</v>
      </c>
      <c r="P37" s="115">
        <f t="shared" si="0"/>
        <v>14893</v>
      </c>
      <c r="Q37" s="115">
        <f t="shared" si="0"/>
        <v>13688</v>
      </c>
      <c r="R37" s="115">
        <f t="shared" si="0"/>
        <v>12680</v>
      </c>
      <c r="S37" s="116">
        <f t="shared" si="0"/>
        <v>109863</v>
      </c>
      <c r="T37" s="116">
        <f t="shared" si="0"/>
        <v>99347</v>
      </c>
      <c r="U37" s="116">
        <f t="shared" si="0"/>
        <v>91570</v>
      </c>
      <c r="V37" s="116">
        <f t="shared" si="1"/>
        <v>85837</v>
      </c>
      <c r="W37" s="115">
        <f t="shared" si="1"/>
        <v>80618</v>
      </c>
      <c r="X37" s="115">
        <f t="shared" si="1"/>
        <v>75342</v>
      </c>
      <c r="Y37" s="115">
        <f t="shared" si="1"/>
        <v>68258</v>
      </c>
      <c r="Z37" s="116">
        <f t="shared" si="1"/>
        <v>44896</v>
      </c>
      <c r="AA37" s="116">
        <f t="shared" si="1"/>
        <v>51143</v>
      </c>
      <c r="AB37" s="116">
        <f t="shared" si="1"/>
        <v>54353</v>
      </c>
      <c r="AC37" s="116">
        <f t="shared" si="1"/>
        <v>54439</v>
      </c>
      <c r="AD37" s="115">
        <f t="shared" si="1"/>
        <v>52999</v>
      </c>
      <c r="AE37" s="115">
        <f t="shared" si="1"/>
        <v>50685</v>
      </c>
      <c r="AF37" s="115">
        <f t="shared" si="1"/>
        <v>49676</v>
      </c>
    </row>
    <row r="38" spans="1:32" ht="12.75" thickBot="1" x14ac:dyDescent="0.2">
      <c r="C38" s="100"/>
      <c r="D38" s="108" t="s">
        <v>106</v>
      </c>
      <c r="E38" s="117">
        <f t="shared" si="2"/>
        <v>79577</v>
      </c>
      <c r="F38" s="117">
        <f t="shared" si="0"/>
        <v>73543</v>
      </c>
      <c r="G38" s="117">
        <f t="shared" si="0"/>
        <v>67793</v>
      </c>
      <c r="H38" s="117">
        <f t="shared" si="0"/>
        <v>62052</v>
      </c>
      <c r="I38" s="118">
        <f t="shared" si="0"/>
        <v>56522</v>
      </c>
      <c r="J38" s="118">
        <f t="shared" si="0"/>
        <v>51301</v>
      </c>
      <c r="K38" s="118">
        <f t="shared" si="0"/>
        <v>46437</v>
      </c>
      <c r="L38" s="117">
        <f t="shared" si="0"/>
        <v>9112</v>
      </c>
      <c r="M38" s="117">
        <f t="shared" si="0"/>
        <v>7595</v>
      </c>
      <c r="N38" s="117">
        <f t="shared" si="0"/>
        <v>6380</v>
      </c>
      <c r="O38" s="117">
        <f t="shared" si="0"/>
        <v>5429</v>
      </c>
      <c r="P38" s="118">
        <f t="shared" si="0"/>
        <v>4683</v>
      </c>
      <c r="Q38" s="118">
        <f t="shared" si="0"/>
        <v>4214</v>
      </c>
      <c r="R38" s="118">
        <f t="shared" si="0"/>
        <v>3881</v>
      </c>
      <c r="S38" s="117">
        <f t="shared" si="0"/>
        <v>42672</v>
      </c>
      <c r="T38" s="117">
        <f t="shared" si="0"/>
        <v>37228</v>
      </c>
      <c r="U38" s="117">
        <f t="shared" si="0"/>
        <v>33087</v>
      </c>
      <c r="V38" s="117">
        <f t="shared" si="1"/>
        <v>29893</v>
      </c>
      <c r="W38" s="118">
        <f t="shared" si="1"/>
        <v>26751</v>
      </c>
      <c r="X38" s="118">
        <f t="shared" si="1"/>
        <v>23834</v>
      </c>
      <c r="Y38" s="118">
        <f t="shared" si="1"/>
        <v>20784</v>
      </c>
      <c r="Z38" s="117">
        <f t="shared" si="1"/>
        <v>27793</v>
      </c>
      <c r="AA38" s="117">
        <f t="shared" si="1"/>
        <v>28720</v>
      </c>
      <c r="AB38" s="117">
        <f t="shared" si="1"/>
        <v>28326</v>
      </c>
      <c r="AC38" s="117">
        <f t="shared" si="1"/>
        <v>26730</v>
      </c>
      <c r="AD38" s="118">
        <f t="shared" si="1"/>
        <v>25088</v>
      </c>
      <c r="AE38" s="118">
        <f t="shared" si="1"/>
        <v>23253</v>
      </c>
      <c r="AF38" s="118">
        <f t="shared" si="1"/>
        <v>21772</v>
      </c>
    </row>
    <row r="39" spans="1:32" ht="12.75" thickTop="1" x14ac:dyDescent="0.15">
      <c r="C39" s="100"/>
      <c r="D39" s="109" t="s">
        <v>159</v>
      </c>
      <c r="E39" s="115">
        <f>SUMIF($B$5:$B$33,1,E$5:E$33)</f>
        <v>345019</v>
      </c>
      <c r="F39" s="115">
        <f t="shared" ref="F39:AF39" si="3">SUMIF($B$5:$B$33,1,F$5:F$33)</f>
        <v>324632</v>
      </c>
      <c r="G39" s="115">
        <f t="shared" si="3"/>
        <v>304283</v>
      </c>
      <c r="H39" s="115">
        <f t="shared" si="3"/>
        <v>283135</v>
      </c>
      <c r="I39" s="115">
        <f t="shared" si="3"/>
        <v>262215</v>
      </c>
      <c r="J39" s="115">
        <f t="shared" si="3"/>
        <v>241949</v>
      </c>
      <c r="K39" s="115">
        <f t="shared" si="3"/>
        <v>222412</v>
      </c>
      <c r="L39" s="115">
        <f t="shared" si="3"/>
        <v>41804</v>
      </c>
      <c r="M39" s="115">
        <f t="shared" si="3"/>
        <v>35966</v>
      </c>
      <c r="N39" s="115">
        <f t="shared" si="3"/>
        <v>30796</v>
      </c>
      <c r="O39" s="115">
        <f t="shared" si="3"/>
        <v>26684</v>
      </c>
      <c r="P39" s="115">
        <f t="shared" si="3"/>
        <v>23428</v>
      </c>
      <c r="Q39" s="115">
        <f t="shared" si="3"/>
        <v>21360</v>
      </c>
      <c r="R39" s="115">
        <f t="shared" si="3"/>
        <v>19799</v>
      </c>
      <c r="S39" s="115">
        <f t="shared" si="3"/>
        <v>197603</v>
      </c>
      <c r="T39" s="115">
        <f t="shared" si="3"/>
        <v>176713</v>
      </c>
      <c r="U39" s="115">
        <f t="shared" si="3"/>
        <v>161100</v>
      </c>
      <c r="V39" s="115">
        <f t="shared" si="3"/>
        <v>147983</v>
      </c>
      <c r="W39" s="115">
        <f t="shared" si="3"/>
        <v>134341</v>
      </c>
      <c r="X39" s="115">
        <f t="shared" si="3"/>
        <v>120910</v>
      </c>
      <c r="Y39" s="115">
        <f t="shared" si="3"/>
        <v>106686</v>
      </c>
      <c r="Z39" s="115">
        <f t="shared" si="3"/>
        <v>105612</v>
      </c>
      <c r="AA39" s="115">
        <f t="shared" si="3"/>
        <v>111953</v>
      </c>
      <c r="AB39" s="115">
        <f t="shared" si="3"/>
        <v>112387</v>
      </c>
      <c r="AC39" s="115">
        <f t="shared" si="3"/>
        <v>108468</v>
      </c>
      <c r="AD39" s="115">
        <f t="shared" si="3"/>
        <v>104446</v>
      </c>
      <c r="AE39" s="115">
        <f t="shared" si="3"/>
        <v>99679</v>
      </c>
      <c r="AF39" s="115">
        <f t="shared" si="3"/>
        <v>95927</v>
      </c>
    </row>
    <row r="40" spans="1:32" x14ac:dyDescent="0.15">
      <c r="C40" s="100"/>
      <c r="D40" s="110" t="s">
        <v>166</v>
      </c>
      <c r="E40" s="115">
        <f>SUMIF($B$5:$B$33,0,E$5:E$33)</f>
        <v>1509704</v>
      </c>
      <c r="F40" s="115">
        <f t="shared" ref="F40:AF40" si="4">SUMIF($B$5:$B$33,0,F$5:F$33)</f>
        <v>1496641</v>
      </c>
      <c r="G40" s="115">
        <f t="shared" si="4"/>
        <v>1468950</v>
      </c>
      <c r="H40" s="115">
        <f t="shared" si="4"/>
        <v>1431388</v>
      </c>
      <c r="I40" s="115">
        <f t="shared" si="4"/>
        <v>1387259</v>
      </c>
      <c r="J40" s="115">
        <f t="shared" si="4"/>
        <v>1338169</v>
      </c>
      <c r="K40" s="115">
        <f t="shared" si="4"/>
        <v>1285244</v>
      </c>
      <c r="L40" s="115">
        <f t="shared" si="4"/>
        <v>211599</v>
      </c>
      <c r="M40" s="115">
        <f t="shared" si="4"/>
        <v>199456</v>
      </c>
      <c r="N40" s="115">
        <f t="shared" si="4"/>
        <v>183157</v>
      </c>
      <c r="O40" s="115">
        <f t="shared" si="4"/>
        <v>166611</v>
      </c>
      <c r="P40" s="115">
        <f t="shared" si="4"/>
        <v>152596</v>
      </c>
      <c r="Q40" s="115">
        <f t="shared" si="4"/>
        <v>144244</v>
      </c>
      <c r="R40" s="115">
        <f t="shared" si="4"/>
        <v>138329</v>
      </c>
      <c r="S40" s="115">
        <f t="shared" si="4"/>
        <v>953351</v>
      </c>
      <c r="T40" s="115">
        <f t="shared" si="4"/>
        <v>903306</v>
      </c>
      <c r="U40" s="115">
        <f t="shared" si="4"/>
        <v>870564</v>
      </c>
      <c r="V40" s="115">
        <f t="shared" si="4"/>
        <v>845256</v>
      </c>
      <c r="W40" s="115">
        <f t="shared" si="4"/>
        <v>810569</v>
      </c>
      <c r="X40" s="115">
        <f t="shared" si="4"/>
        <v>764385</v>
      </c>
      <c r="Y40" s="115">
        <f t="shared" si="4"/>
        <v>700429</v>
      </c>
      <c r="Z40" s="115">
        <f t="shared" si="4"/>
        <v>344754</v>
      </c>
      <c r="AA40" s="115">
        <f t="shared" si="4"/>
        <v>393879</v>
      </c>
      <c r="AB40" s="115">
        <f t="shared" si="4"/>
        <v>415229</v>
      </c>
      <c r="AC40" s="115">
        <f t="shared" si="4"/>
        <v>419521</v>
      </c>
      <c r="AD40" s="115">
        <f t="shared" si="4"/>
        <v>424094</v>
      </c>
      <c r="AE40" s="115">
        <f t="shared" si="4"/>
        <v>429540</v>
      </c>
      <c r="AF40" s="115">
        <f t="shared" si="4"/>
        <v>446486</v>
      </c>
    </row>
    <row r="41" spans="1:32" x14ac:dyDescent="0.15">
      <c r="C41" s="100"/>
      <c r="D41" s="58"/>
      <c r="E41" s="56"/>
      <c r="F41" s="56"/>
      <c r="G41" s="56"/>
      <c r="H41" s="56"/>
      <c r="I41" s="56"/>
      <c r="J41" s="56"/>
      <c r="K41" s="56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</row>
    <row r="42" spans="1:32" x14ac:dyDescent="0.15">
      <c r="C42" s="100"/>
      <c r="D42" s="58"/>
      <c r="E42" s="56"/>
      <c r="F42" s="56"/>
      <c r="G42" s="56"/>
      <c r="H42" s="56"/>
      <c r="I42" s="56"/>
      <c r="J42" s="56"/>
      <c r="K42" s="56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</row>
  </sheetData>
  <phoneticPr fontId="2"/>
  <pageMargins left="0.7" right="0.7" top="0.75" bottom="0.75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C4" sqref="C4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119" t="str">
        <f ca="1">MID(CELL("filename",$K$1),FIND("]",CELL("filename",$K$1))+1,31)</f>
        <v>北勢地域</v>
      </c>
      <c r="E1" s="37"/>
      <c r="F1" s="80" t="str">
        <f ca="1">"年齢（３区分）別人口の推移　＜"&amp;D1&amp;"＞"</f>
        <v>年齢（３区分）別人口の推移　＜北勢地域＞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81" t="s">
        <v>114</v>
      </c>
      <c r="C3" s="81" t="s">
        <v>115</v>
      </c>
      <c r="D3" s="81" t="s">
        <v>0</v>
      </c>
      <c r="E3" s="81" t="s">
        <v>116</v>
      </c>
      <c r="F3" s="81" t="s">
        <v>115</v>
      </c>
      <c r="G3" s="81" t="s">
        <v>0</v>
      </c>
      <c r="H3" s="81" t="s">
        <v>116</v>
      </c>
    </row>
    <row r="4" spans="1:9" x14ac:dyDescent="0.15">
      <c r="A4" s="61">
        <v>1980</v>
      </c>
      <c r="B4" s="73">
        <f ca="1">VLOOKUP($D$1,国調!$D$5:$AF$40,2,FALSE)</f>
        <v>682878</v>
      </c>
      <c r="C4" s="73">
        <f ca="1">VLOOKUP($D$1,国調!$D$5:$AF$40,9,FALSE)</f>
        <v>167561</v>
      </c>
      <c r="D4" s="73">
        <f ca="1">VLOOKUP($D$1,国調!$D$5:$AF$40,16,FALSE)</f>
        <v>451345</v>
      </c>
      <c r="E4" s="73">
        <f ca="1">VLOOKUP($D$1,国調!$D$5:$AF$40,23,FALSE)</f>
        <v>63916</v>
      </c>
      <c r="F4" s="43">
        <f ca="1">C4/SUM($C4:$E4)*100</f>
        <v>24.539484668039403</v>
      </c>
      <c r="G4" s="43">
        <f t="shared" ref="G4:H16" ca="1" si="0">D4/SUM($C4:$E4)*100</f>
        <v>66.099949913740332</v>
      </c>
      <c r="H4" s="43">
        <f t="shared" ca="1" si="0"/>
        <v>9.3605654182202684</v>
      </c>
      <c r="I4" s="39"/>
    </row>
    <row r="5" spans="1:9" x14ac:dyDescent="0.15">
      <c r="A5" s="61">
        <v>1985</v>
      </c>
      <c r="B5" s="73">
        <f ca="1">VLOOKUP($D$1,国調!$D$5:$AF$40,3,FALSE)</f>
        <v>718327</v>
      </c>
      <c r="C5" s="73">
        <f ca="1">VLOOKUP($D$1,国調!$D$5:$AF$40,10,FALSE)</f>
        <v>161884</v>
      </c>
      <c r="D5" s="73">
        <f ca="1">VLOOKUP($D$1,国調!$D$5:$AF$40,17,FALSE)</f>
        <v>483165</v>
      </c>
      <c r="E5" s="73">
        <f ca="1">VLOOKUP($D$1,国調!$D$5:$AF$40,24,FALSE)</f>
        <v>73271</v>
      </c>
      <c r="F5" s="43">
        <f t="shared" ref="F5:F16" ca="1" si="1">C5/SUM($C5:$E5)*100</f>
        <v>22.536473994876935</v>
      </c>
      <c r="G5" s="43">
        <f t="shared" ca="1" si="0"/>
        <v>67.263197460741736</v>
      </c>
      <c r="H5" s="43">
        <f t="shared" ref="H5:H16" ca="1" si="2">E5/SUM($C5:$E5)*100</f>
        <v>10.200328544381335</v>
      </c>
      <c r="I5" s="39"/>
    </row>
    <row r="6" spans="1:9" x14ac:dyDescent="0.15">
      <c r="A6" s="61">
        <v>1990</v>
      </c>
      <c r="B6" s="73">
        <f ca="1">VLOOKUP($D$1,国調!$D$5:$AF$40,4,FALSE)</f>
        <v>753698</v>
      </c>
      <c r="C6" s="73">
        <f ca="1">VLOOKUP($D$1,国調!$D$5:$AF$40,11,FALSE)</f>
        <v>143945</v>
      </c>
      <c r="D6" s="73">
        <f ca="1">VLOOKUP($D$1,国調!$D$5:$AF$40,18,FALSE)</f>
        <v>523243</v>
      </c>
      <c r="E6" s="73">
        <f ca="1">VLOOKUP($D$1,国調!$D$5:$AF$40,25,FALSE)</f>
        <v>86172</v>
      </c>
      <c r="F6" s="43">
        <f t="shared" ca="1" si="1"/>
        <v>19.107067006477646</v>
      </c>
      <c r="G6" s="43">
        <f t="shared" ca="1" si="0"/>
        <v>69.454576829138787</v>
      </c>
      <c r="H6" s="43">
        <f t="shared" ca="1" si="2"/>
        <v>11.438356164383562</v>
      </c>
      <c r="I6" s="39"/>
    </row>
    <row r="7" spans="1:9" x14ac:dyDescent="0.15">
      <c r="A7" s="61">
        <v>1995</v>
      </c>
      <c r="B7" s="73">
        <f ca="1">VLOOKUP($D$1,国調!$D$5:$AF$40,5,FALSE)</f>
        <v>784238</v>
      </c>
      <c r="C7" s="73">
        <f ca="1">VLOOKUP($D$1,国調!$D$5:$AF$40,12,FALSE)</f>
        <v>133361</v>
      </c>
      <c r="D7" s="73">
        <f ca="1">VLOOKUP($D$1,国調!$D$5:$AF$40,19,FALSE)</f>
        <v>544134</v>
      </c>
      <c r="E7" s="73">
        <f ca="1">VLOOKUP($D$1,国調!$D$5:$AF$40,26,FALSE)</f>
        <v>106679</v>
      </c>
      <c r="F7" s="43">
        <f t="shared" ca="1" si="1"/>
        <v>17.006557218168417</v>
      </c>
      <c r="G7" s="43">
        <f t="shared" ca="1" si="0"/>
        <v>69.389446729934932</v>
      </c>
      <c r="H7" s="43">
        <f t="shared" ca="1" si="2"/>
        <v>13.603996051896644</v>
      </c>
      <c r="I7" s="39"/>
    </row>
    <row r="8" spans="1:9" x14ac:dyDescent="0.15">
      <c r="A8" s="61">
        <v>2000</v>
      </c>
      <c r="B8" s="73">
        <f ca="1">VLOOKUP($D$1,国調!$D$5:$AF$40,6,FALSE)</f>
        <v>805292</v>
      </c>
      <c r="C8" s="73">
        <f ca="1">VLOOKUP($D$1,国調!$D$5:$AF$40,13,FALSE)</f>
        <v>128628</v>
      </c>
      <c r="D8" s="73">
        <f ca="1">VLOOKUP($D$1,国調!$D$5:$AF$40,20,FALSE)</f>
        <v>547795</v>
      </c>
      <c r="E8" s="73">
        <f ca="1">VLOOKUP($D$1,国調!$D$5:$AF$40,27,FALSE)</f>
        <v>128380</v>
      </c>
      <c r="F8" s="43">
        <f t="shared" ca="1" si="1"/>
        <v>15.982544796676951</v>
      </c>
      <c r="G8" s="43">
        <f t="shared" ca="1" si="0"/>
        <v>68.065725401123018</v>
      </c>
      <c r="H8" s="43">
        <f t="shared" ca="1" si="2"/>
        <v>15.95172980220004</v>
      </c>
      <c r="I8" s="39"/>
    </row>
    <row r="9" spans="1:9" x14ac:dyDescent="0.15">
      <c r="A9" s="61">
        <v>2005</v>
      </c>
      <c r="B9" s="73">
        <f ca="1">VLOOKUP($D$1,国調!$D$5:$AF$40,7,FALSE)</f>
        <v>823631</v>
      </c>
      <c r="C9" s="73">
        <f ca="1">VLOOKUP($D$1,国調!$D$5:$AF$40,14,FALSE)</f>
        <v>125920</v>
      </c>
      <c r="D9" s="73">
        <f ca="1">VLOOKUP($D$1,国調!$D$5:$AF$40,21,FALSE)</f>
        <v>545197</v>
      </c>
      <c r="E9" s="73">
        <f ca="1">VLOOKUP($D$1,国調!$D$5:$AF$40,28,FALSE)</f>
        <v>151128</v>
      </c>
      <c r="F9" s="43">
        <f t="shared" ca="1" si="1"/>
        <v>15.314170350686233</v>
      </c>
      <c r="G9" s="43">
        <f t="shared" ca="1" si="0"/>
        <v>66.305906390431076</v>
      </c>
      <c r="H9" s="43">
        <f t="shared" ca="1" si="2"/>
        <v>18.379923258882695</v>
      </c>
      <c r="I9" s="39"/>
    </row>
    <row r="10" spans="1:9" ht="12.75" thickBot="1" x14ac:dyDescent="0.2">
      <c r="A10" s="62">
        <v>2010</v>
      </c>
      <c r="B10" s="74">
        <f ca="1">VLOOKUP($D$1,国調!$D$5:$AF$40,8,FALSE)</f>
        <v>840179</v>
      </c>
      <c r="C10" s="74">
        <f ca="1">VLOOKUP($D$1,国調!$D$5:$AF$40,15,FALSE)</f>
        <v>123214</v>
      </c>
      <c r="D10" s="74">
        <f ca="1">VLOOKUP($D$1,国調!$D$5:$AF$40,22,FALSE)</f>
        <v>534701</v>
      </c>
      <c r="E10" s="74">
        <f ca="1">VLOOKUP($D$1,国調!$D$5:$AF$40,29,FALSE)</f>
        <v>175505</v>
      </c>
      <c r="F10" s="44">
        <f t="shared" ca="1" si="1"/>
        <v>14.784142449185284</v>
      </c>
      <c r="G10" s="44">
        <f t="shared" ca="1" si="0"/>
        <v>64.157447625446949</v>
      </c>
      <c r="H10" s="44">
        <f t="shared" ca="1" si="2"/>
        <v>21.058409925367762</v>
      </c>
      <c r="I10" s="39"/>
    </row>
    <row r="11" spans="1:9" ht="12.75" thickTop="1" x14ac:dyDescent="0.15">
      <c r="A11" s="63">
        <v>2015</v>
      </c>
      <c r="B11" s="75">
        <f t="shared" ref="B11:B16" ca="1" si="3">SUM(C11:E11)</f>
        <v>842413</v>
      </c>
      <c r="C11" s="75">
        <f ca="1">VLOOKUP($D$1,将来!$D$5:$AF$40,10,FALSE)</f>
        <v>116944</v>
      </c>
      <c r="D11" s="75">
        <f ca="1">VLOOKUP($D$1,将来!$D$5:$AF$40,17,FALSE)</f>
        <v>519606</v>
      </c>
      <c r="E11" s="75">
        <f ca="1">VLOOKUP($D$1,将来!$D$5:$AF$40,24,FALSE)</f>
        <v>205863</v>
      </c>
      <c r="F11" s="45">
        <f t="shared" ca="1" si="1"/>
        <v>13.882026986763025</v>
      </c>
      <c r="G11" s="45">
        <f t="shared" ca="1" si="0"/>
        <v>61.680672069400643</v>
      </c>
      <c r="H11" s="45">
        <f t="shared" ca="1" si="2"/>
        <v>24.437300943836338</v>
      </c>
      <c r="I11" s="39"/>
    </row>
    <row r="12" spans="1:9" x14ac:dyDescent="0.15">
      <c r="A12" s="61">
        <v>2020</v>
      </c>
      <c r="B12" s="75">
        <f t="shared" ca="1" si="3"/>
        <v>834424</v>
      </c>
      <c r="C12" s="75">
        <f ca="1">VLOOKUP($D$1,将来!$D$5:$AF$40,11,FALSE)</f>
        <v>107944</v>
      </c>
      <c r="D12" s="75">
        <f ca="1">VLOOKUP($D$1,将来!$D$5:$AF$40,18,FALSE)</f>
        <v>508256</v>
      </c>
      <c r="E12" s="75">
        <f ca="1">VLOOKUP($D$1,将来!$D$5:$AF$40,25,FALSE)</f>
        <v>218224</v>
      </c>
      <c r="F12" s="43">
        <f t="shared" ca="1" si="1"/>
        <v>12.936348906551107</v>
      </c>
      <c r="G12" s="43">
        <f t="shared" ca="1" si="0"/>
        <v>60.910999683614087</v>
      </c>
      <c r="H12" s="43">
        <f t="shared" ca="1" si="2"/>
        <v>26.15265140983481</v>
      </c>
      <c r="I12" s="39"/>
    </row>
    <row r="13" spans="1:9" x14ac:dyDescent="0.15">
      <c r="A13" s="61">
        <v>2025</v>
      </c>
      <c r="B13" s="75">
        <f t="shared" ca="1" si="3"/>
        <v>820324</v>
      </c>
      <c r="C13" s="75">
        <f ca="1">VLOOKUP($D$1,将来!$D$5:$AF$40,12,FALSE)</f>
        <v>98880</v>
      </c>
      <c r="D13" s="75">
        <f ca="1">VLOOKUP($D$1,将来!$D$5:$AF$40,19,FALSE)</f>
        <v>499819</v>
      </c>
      <c r="E13" s="75">
        <f ca="1">VLOOKUP($D$1,将来!$D$5:$AF$40,26,FALSE)</f>
        <v>221625</v>
      </c>
      <c r="F13" s="43">
        <f t="shared" ca="1" si="1"/>
        <v>12.053773874712919</v>
      </c>
      <c r="G13" s="43">
        <f t="shared" ca="1" si="0"/>
        <v>60.929462017446767</v>
      </c>
      <c r="H13" s="43">
        <f t="shared" ca="1" si="2"/>
        <v>27.01676410784032</v>
      </c>
      <c r="I13" s="39"/>
    </row>
    <row r="14" spans="1:9" x14ac:dyDescent="0.15">
      <c r="A14" s="61">
        <v>2030</v>
      </c>
      <c r="B14" s="75">
        <f t="shared" ca="1" si="3"/>
        <v>801839</v>
      </c>
      <c r="C14" s="75">
        <f ca="1">VLOOKUP($D$1,将来!$D$5:$AF$40,13,FALSE)</f>
        <v>91110</v>
      </c>
      <c r="D14" s="75">
        <f ca="1">VLOOKUP($D$1,将来!$D$5:$AF$40,20,FALSE)</f>
        <v>483388</v>
      </c>
      <c r="E14" s="75">
        <f ca="1">VLOOKUP($D$1,将来!$D$5:$AF$40,27,FALSE)</f>
        <v>227341</v>
      </c>
      <c r="F14" s="43">
        <f t="shared" ca="1" si="1"/>
        <v>11.362630153933646</v>
      </c>
      <c r="G14" s="43">
        <f t="shared" ca="1" si="0"/>
        <v>60.284920040057919</v>
      </c>
      <c r="H14" s="43">
        <f t="shared" ca="1" si="2"/>
        <v>28.35244980600844</v>
      </c>
      <c r="I14" s="39"/>
    </row>
    <row r="15" spans="1:9" x14ac:dyDescent="0.15">
      <c r="A15" s="61">
        <v>2035</v>
      </c>
      <c r="B15" s="75">
        <f t="shared" ca="1" si="3"/>
        <v>779952</v>
      </c>
      <c r="C15" s="75">
        <f ca="1">VLOOKUP($D$1,将来!$D$5:$AF$40,14,FALSE)</f>
        <v>86716</v>
      </c>
      <c r="D15" s="75">
        <f ca="1">VLOOKUP($D$1,将来!$D$5:$AF$40,21,FALSE)</f>
        <v>458214</v>
      </c>
      <c r="E15" s="75">
        <f ca="1">VLOOKUP($D$1,将来!$D$5:$AF$40,28,FALSE)</f>
        <v>235022</v>
      </c>
      <c r="F15" s="43">
        <f t="shared" ca="1" si="1"/>
        <v>11.118120089441401</v>
      </c>
      <c r="G15" s="43">
        <f t="shared" ca="1" si="0"/>
        <v>58.748999938457743</v>
      </c>
      <c r="H15" s="43">
        <f t="shared" ca="1" si="2"/>
        <v>30.132879972100845</v>
      </c>
      <c r="I15" s="39"/>
    </row>
    <row r="16" spans="1:9" x14ac:dyDescent="0.15">
      <c r="A16" s="61">
        <v>2040</v>
      </c>
      <c r="B16" s="75">
        <f t="shared" ca="1" si="3"/>
        <v>755484</v>
      </c>
      <c r="C16" s="75">
        <f ca="1">VLOOKUP($D$1,将来!$D$5:$AF$40,15,FALSE)</f>
        <v>83861</v>
      </c>
      <c r="D16" s="75">
        <f ca="1">VLOOKUP($D$1,将来!$D$5:$AF$40,22,FALSE)</f>
        <v>421845</v>
      </c>
      <c r="E16" s="75">
        <f ca="1">VLOOKUP($D$1,将来!$D$5:$AF$40,29,FALSE)</f>
        <v>249778</v>
      </c>
      <c r="F16" s="43">
        <f t="shared" ca="1" si="1"/>
        <v>11.100301263825575</v>
      </c>
      <c r="G16" s="43">
        <f t="shared" ca="1" si="0"/>
        <v>55.837714630620908</v>
      </c>
      <c r="H16" s="43">
        <f t="shared" ca="1" si="2"/>
        <v>33.061984105553528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I11" sqref="I11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119" t="str">
        <f ca="1">MID(CELL("filename",$K$1),FIND("]",CELL("filename",$K$1))+1,31)</f>
        <v>中勢地域</v>
      </c>
      <c r="E1" s="37"/>
      <c r="F1" s="80" t="str">
        <f ca="1">"年齢（３区分）別人口の推移　＜"&amp;D1&amp;"＞"</f>
        <v>年齢（３区分）別人口の推移　＜中勢地域＞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81" t="s">
        <v>114</v>
      </c>
      <c r="C3" s="81" t="s">
        <v>115</v>
      </c>
      <c r="D3" s="81" t="s">
        <v>0</v>
      </c>
      <c r="E3" s="81" t="s">
        <v>116</v>
      </c>
      <c r="F3" s="81" t="s">
        <v>115</v>
      </c>
      <c r="G3" s="81" t="s">
        <v>0</v>
      </c>
      <c r="H3" s="81" t="s">
        <v>116</v>
      </c>
    </row>
    <row r="4" spans="1:9" x14ac:dyDescent="0.15">
      <c r="A4" s="61">
        <v>1980</v>
      </c>
      <c r="B4" s="73">
        <f ca="1">VLOOKUP($D$1,国調!$D$5:$AF$40,2,FALSE)</f>
        <v>467358</v>
      </c>
      <c r="C4" s="73">
        <f ca="1">VLOOKUP($D$1,国調!$D$5:$AF$40,9,FALSE)</f>
        <v>101329</v>
      </c>
      <c r="D4" s="73">
        <f ca="1">VLOOKUP($D$1,国調!$D$5:$AF$40,16,FALSE)</f>
        <v>310818</v>
      </c>
      <c r="E4" s="73">
        <f ca="1">VLOOKUP($D$1,国調!$D$5:$AF$40,23,FALSE)</f>
        <v>55132</v>
      </c>
      <c r="F4" s="43">
        <f ca="1">C4/SUM($C4:$E4)*100</f>
        <v>21.68490345168518</v>
      </c>
      <c r="G4" s="43">
        <f t="shared" ref="G4:H16" ca="1" si="0">D4/SUM($C4:$E4)*100</f>
        <v>66.516577890296801</v>
      </c>
      <c r="H4" s="43">
        <f t="shared" ca="1" si="0"/>
        <v>11.798518658018015</v>
      </c>
      <c r="I4" s="39"/>
    </row>
    <row r="5" spans="1:9" x14ac:dyDescent="0.15">
      <c r="A5" s="61">
        <v>1985</v>
      </c>
      <c r="B5" s="73">
        <f ca="1">VLOOKUP($D$1,国調!$D$5:$AF$40,3,FALSE)</f>
        <v>481852</v>
      </c>
      <c r="C5" s="73">
        <f ca="1">VLOOKUP($D$1,国調!$D$5:$AF$40,10,FALSE)</f>
        <v>97988</v>
      </c>
      <c r="D5" s="73">
        <f ca="1">VLOOKUP($D$1,国調!$D$5:$AF$40,17,FALSE)</f>
        <v>322020</v>
      </c>
      <c r="E5" s="73">
        <f ca="1">VLOOKUP($D$1,国調!$D$5:$AF$40,24,FALSE)</f>
        <v>61756</v>
      </c>
      <c r="F5" s="43">
        <f t="shared" ref="F5:F16" ca="1" si="1">C5/SUM($C5:$E5)*100</f>
        <v>20.339419300736459</v>
      </c>
      <c r="G5" s="43">
        <f t="shared" ca="1" si="0"/>
        <v>66.84185617854385</v>
      </c>
      <c r="H5" s="43">
        <f t="shared" ref="H5:H16" ca="1" si="2">E5/SUM($C5:$E5)*100</f>
        <v>12.818724520719687</v>
      </c>
      <c r="I5" s="39"/>
    </row>
    <row r="6" spans="1:9" x14ac:dyDescent="0.15">
      <c r="A6" s="61">
        <v>1990</v>
      </c>
      <c r="B6" s="73">
        <f ca="1">VLOOKUP($D$1,国調!$D$5:$AF$40,4,FALSE)</f>
        <v>489328</v>
      </c>
      <c r="C6" s="73">
        <f ca="1">VLOOKUP($D$1,国調!$D$5:$AF$40,11,FALSE)</f>
        <v>86516</v>
      </c>
      <c r="D6" s="73">
        <f ca="1">VLOOKUP($D$1,国調!$D$5:$AF$40,18,FALSE)</f>
        <v>332028</v>
      </c>
      <c r="E6" s="73">
        <f ca="1">VLOOKUP($D$1,国調!$D$5:$AF$40,25,FALSE)</f>
        <v>70720</v>
      </c>
      <c r="F6" s="43">
        <f t="shared" ca="1" si="1"/>
        <v>17.682886948559471</v>
      </c>
      <c r="G6" s="43">
        <f t="shared" ca="1" si="0"/>
        <v>67.862748945354653</v>
      </c>
      <c r="H6" s="43">
        <f t="shared" ca="1" si="2"/>
        <v>14.454364106085876</v>
      </c>
      <c r="I6" s="39"/>
    </row>
    <row r="7" spans="1:9" x14ac:dyDescent="0.15">
      <c r="A7" s="61">
        <v>1995</v>
      </c>
      <c r="B7" s="73">
        <f ca="1">VLOOKUP($D$1,国調!$D$5:$AF$40,5,FALSE)</f>
        <v>498905</v>
      </c>
      <c r="C7" s="73">
        <f ca="1">VLOOKUP($D$1,国調!$D$5:$AF$40,12,FALSE)</f>
        <v>79489</v>
      </c>
      <c r="D7" s="73">
        <f ca="1">VLOOKUP($D$1,国調!$D$5:$AF$40,19,FALSE)</f>
        <v>333974</v>
      </c>
      <c r="E7" s="73">
        <f ca="1">VLOOKUP($D$1,国調!$D$5:$AF$40,26,FALSE)</f>
        <v>85400</v>
      </c>
      <c r="F7" s="43">
        <f t="shared" ca="1" si="1"/>
        <v>15.934033993300767</v>
      </c>
      <c r="G7" s="43">
        <f t="shared" ca="1" si="0"/>
        <v>66.947037563419215</v>
      </c>
      <c r="H7" s="43">
        <f t="shared" ca="1" si="2"/>
        <v>17.118928443280019</v>
      </c>
      <c r="I7" s="39"/>
    </row>
    <row r="8" spans="1:9" x14ac:dyDescent="0.15">
      <c r="A8" s="61">
        <v>2000</v>
      </c>
      <c r="B8" s="73">
        <f ca="1">VLOOKUP($D$1,国調!$D$5:$AF$40,6,FALSE)</f>
        <v>500873</v>
      </c>
      <c r="C8" s="73">
        <f ca="1">VLOOKUP($D$1,国調!$D$5:$AF$40,13,FALSE)</f>
        <v>73454</v>
      </c>
      <c r="D8" s="73">
        <f ca="1">VLOOKUP($D$1,国調!$D$5:$AF$40,20,FALSE)</f>
        <v>327223</v>
      </c>
      <c r="E8" s="73">
        <f ca="1">VLOOKUP($D$1,国調!$D$5:$AF$40,27,FALSE)</f>
        <v>100157</v>
      </c>
      <c r="F8" s="43">
        <f t="shared" ca="1" si="1"/>
        <v>14.666336550633543</v>
      </c>
      <c r="G8" s="43">
        <f t="shared" ca="1" si="0"/>
        <v>65.33562018553053</v>
      </c>
      <c r="H8" s="43">
        <f t="shared" ca="1" si="2"/>
        <v>19.998043263835921</v>
      </c>
      <c r="I8" s="39"/>
    </row>
    <row r="9" spans="1:9" x14ac:dyDescent="0.15">
      <c r="A9" s="61">
        <v>2005</v>
      </c>
      <c r="B9" s="73">
        <f ca="1">VLOOKUP($D$1,国調!$D$5:$AF$40,7,FALSE)</f>
        <v>507021</v>
      </c>
      <c r="C9" s="73">
        <f ca="1">VLOOKUP($D$1,国調!$D$5:$AF$40,14,FALSE)</f>
        <v>69402</v>
      </c>
      <c r="D9" s="73">
        <f ca="1">VLOOKUP($D$1,国調!$D$5:$AF$40,21,FALSE)</f>
        <v>323141</v>
      </c>
      <c r="E9" s="73">
        <f ca="1">VLOOKUP($D$1,国調!$D$5:$AF$40,28,FALSE)</f>
        <v>113645</v>
      </c>
      <c r="F9" s="43">
        <f t="shared" ca="1" si="1"/>
        <v>13.710716176598417</v>
      </c>
      <c r="G9" s="43">
        <f t="shared" ca="1" si="0"/>
        <v>63.838139189392088</v>
      </c>
      <c r="H9" s="43">
        <f t="shared" ca="1" si="2"/>
        <v>22.451144634009498</v>
      </c>
      <c r="I9" s="39"/>
    </row>
    <row r="10" spans="1:9" ht="12.75" thickBot="1" x14ac:dyDescent="0.2">
      <c r="A10" s="62">
        <v>2010</v>
      </c>
      <c r="B10" s="74">
        <f ca="1">VLOOKUP($D$1,国調!$D$5:$AF$40,8,FALSE)</f>
        <v>502450</v>
      </c>
      <c r="C10" s="74">
        <f ca="1">VLOOKUP($D$1,国調!$D$5:$AF$40,15,FALSE)</f>
        <v>66627</v>
      </c>
      <c r="D10" s="74">
        <f ca="1">VLOOKUP($D$1,国調!$D$5:$AF$40,22,FALSE)</f>
        <v>306831</v>
      </c>
      <c r="E10" s="74">
        <f ca="1">VLOOKUP($D$1,国調!$D$5:$AF$40,29,FALSE)</f>
        <v>125236</v>
      </c>
      <c r="F10" s="44">
        <f t="shared" ca="1" si="1"/>
        <v>13.36029709601479</v>
      </c>
      <c r="G10" s="44">
        <f t="shared" ca="1" si="0"/>
        <v>61.526908284438953</v>
      </c>
      <c r="H10" s="44">
        <f t="shared" ca="1" si="2"/>
        <v>25.112794619546253</v>
      </c>
      <c r="I10" s="39"/>
    </row>
    <row r="11" spans="1:9" ht="12.75" thickTop="1" x14ac:dyDescent="0.15">
      <c r="A11" s="63">
        <v>2015</v>
      </c>
      <c r="B11" s="75">
        <f t="shared" ref="B11:B16" ca="1" si="3">SUM(C11:E11)</f>
        <v>492677</v>
      </c>
      <c r="C11" s="75">
        <f ca="1">VLOOKUP($D$1,将来!$D$5:$AF$40,10,FALSE)</f>
        <v>62776</v>
      </c>
      <c r="D11" s="75">
        <f ca="1">VLOOKUP($D$1,将来!$D$5:$AF$40,17,FALSE)</f>
        <v>289242</v>
      </c>
      <c r="E11" s="75">
        <f ca="1">VLOOKUP($D$1,将来!$D$5:$AF$40,24,FALSE)</f>
        <v>140659</v>
      </c>
      <c r="F11" s="45">
        <f t="shared" ca="1" si="1"/>
        <v>12.741816646606194</v>
      </c>
      <c r="G11" s="45">
        <f t="shared" ca="1" si="0"/>
        <v>58.708240896165229</v>
      </c>
      <c r="H11" s="45">
        <f t="shared" ca="1" si="2"/>
        <v>28.549942457228571</v>
      </c>
      <c r="I11" s="39"/>
    </row>
    <row r="12" spans="1:9" x14ac:dyDescent="0.15">
      <c r="A12" s="61">
        <v>2020</v>
      </c>
      <c r="B12" s="75">
        <f t="shared" ca="1" si="3"/>
        <v>479060</v>
      </c>
      <c r="C12" s="75">
        <f ca="1">VLOOKUP($D$1,将来!$D$5:$AF$40,11,FALSE)</f>
        <v>57550</v>
      </c>
      <c r="D12" s="75">
        <f ca="1">VLOOKUP($D$1,将来!$D$5:$AF$40,18,FALSE)</f>
        <v>275124</v>
      </c>
      <c r="E12" s="75">
        <f ca="1">VLOOKUP($D$1,将来!$D$5:$AF$40,25,FALSE)</f>
        <v>146386</v>
      </c>
      <c r="F12" s="43">
        <f t="shared" ca="1" si="1"/>
        <v>12.013109005135055</v>
      </c>
      <c r="G12" s="43">
        <f t="shared" ca="1" si="0"/>
        <v>57.429967018745046</v>
      </c>
      <c r="H12" s="43">
        <f t="shared" ca="1" si="2"/>
        <v>30.556923976119904</v>
      </c>
      <c r="I12" s="39"/>
    </row>
    <row r="13" spans="1:9" x14ac:dyDescent="0.15">
      <c r="A13" s="61">
        <v>2025</v>
      </c>
      <c r="B13" s="75">
        <f t="shared" ca="1" si="3"/>
        <v>462630</v>
      </c>
      <c r="C13" s="75">
        <f ca="1">VLOOKUP($D$1,将来!$D$5:$AF$40,12,FALSE)</f>
        <v>52002</v>
      </c>
      <c r="D13" s="75">
        <f ca="1">VLOOKUP($D$1,将来!$D$5:$AF$40,19,FALSE)</f>
        <v>263588</v>
      </c>
      <c r="E13" s="75">
        <f ca="1">VLOOKUP($D$1,将来!$D$5:$AF$40,26,FALSE)</f>
        <v>147040</v>
      </c>
      <c r="F13" s="43">
        <f t="shared" ca="1" si="1"/>
        <v>11.240516179236106</v>
      </c>
      <c r="G13" s="43">
        <f t="shared" ca="1" si="0"/>
        <v>56.975985128504426</v>
      </c>
      <c r="H13" s="43">
        <f t="shared" ca="1" si="2"/>
        <v>31.783498692259471</v>
      </c>
      <c r="I13" s="39"/>
    </row>
    <row r="14" spans="1:9" x14ac:dyDescent="0.15">
      <c r="A14" s="61">
        <v>2030</v>
      </c>
      <c r="B14" s="75">
        <f t="shared" ca="1" si="3"/>
        <v>444706</v>
      </c>
      <c r="C14" s="75">
        <f ca="1">VLOOKUP($D$1,将来!$D$5:$AF$40,13,FALSE)</f>
        <v>47349</v>
      </c>
      <c r="D14" s="75">
        <f ca="1">VLOOKUP($D$1,将来!$D$5:$AF$40,20,FALSE)</f>
        <v>250264</v>
      </c>
      <c r="E14" s="75">
        <f ca="1">VLOOKUP($D$1,将来!$D$5:$AF$40,27,FALSE)</f>
        <v>147093</v>
      </c>
      <c r="F14" s="43">
        <f t="shared" ca="1" si="1"/>
        <v>10.647259088026697</v>
      </c>
      <c r="G14" s="43">
        <f t="shared" ca="1" si="0"/>
        <v>56.276281408391156</v>
      </c>
      <c r="H14" s="43">
        <f t="shared" ca="1" si="2"/>
        <v>33.076459503582143</v>
      </c>
      <c r="I14" s="39"/>
    </row>
    <row r="15" spans="1:9" x14ac:dyDescent="0.15">
      <c r="A15" s="61">
        <v>2035</v>
      </c>
      <c r="B15" s="75">
        <f t="shared" ca="1" si="3"/>
        <v>425718</v>
      </c>
      <c r="C15" s="75">
        <f ca="1">VLOOKUP($D$1,将来!$D$5:$AF$40,14,FALSE)</f>
        <v>44546</v>
      </c>
      <c r="D15" s="75">
        <f ca="1">VLOOKUP($D$1,将来!$D$5:$AF$40,21,FALSE)</f>
        <v>234201</v>
      </c>
      <c r="E15" s="75">
        <f ca="1">VLOOKUP($D$1,将来!$D$5:$AF$40,28,FALSE)</f>
        <v>146971</v>
      </c>
      <c r="F15" s="43">
        <f t="shared" ca="1" si="1"/>
        <v>10.463734209030392</v>
      </c>
      <c r="G15" s="43">
        <f t="shared" ca="1" si="0"/>
        <v>55.013177737375443</v>
      </c>
      <c r="H15" s="43">
        <f t="shared" ca="1" si="2"/>
        <v>34.523088053594165</v>
      </c>
      <c r="I15" s="39"/>
    </row>
    <row r="16" spans="1:9" x14ac:dyDescent="0.15">
      <c r="A16" s="61">
        <v>2040</v>
      </c>
      <c r="B16" s="75">
        <f t="shared" ca="1" si="3"/>
        <v>405812</v>
      </c>
      <c r="C16" s="75">
        <f ca="1">VLOOKUP($D$1,将来!$D$5:$AF$40,15,FALSE)</f>
        <v>42455</v>
      </c>
      <c r="D16" s="75">
        <f ca="1">VLOOKUP($D$1,将来!$D$5:$AF$40,22,FALSE)</f>
        <v>213378</v>
      </c>
      <c r="E16" s="75">
        <f ca="1">VLOOKUP($D$1,将来!$D$5:$AF$40,29,FALSE)</f>
        <v>149979</v>
      </c>
      <c r="F16" s="43">
        <f t="shared" ca="1" si="1"/>
        <v>10.461740904655358</v>
      </c>
      <c r="G16" s="43">
        <f t="shared" ca="1" si="0"/>
        <v>52.580505258592645</v>
      </c>
      <c r="H16" s="43">
        <f t="shared" ca="1" si="2"/>
        <v>36.957753836751991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3"/>
  <sheetViews>
    <sheetView showGridLines="0" zoomScale="90" zoomScaleNormal="90" workbookViewId="0">
      <selection activeCell="L13" sqref="L13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119" t="str">
        <f ca="1">MID(CELL("filename",$K$1),FIND("]",CELL("filename",$K$1))+1,31)</f>
        <v>南勢志摩地域</v>
      </c>
      <c r="E1" s="37"/>
      <c r="F1" s="80" t="str">
        <f ca="1">"年齢（３区分）別人口の推移　＜"&amp;D1&amp;"＞"</f>
        <v>年齢（３区分）別人口の推移　＜南勢志摩地域＞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81" t="s">
        <v>114</v>
      </c>
      <c r="C3" s="81" t="s">
        <v>115</v>
      </c>
      <c r="D3" s="81" t="s">
        <v>0</v>
      </c>
      <c r="E3" s="81" t="s">
        <v>116</v>
      </c>
      <c r="F3" s="81" t="s">
        <v>115</v>
      </c>
      <c r="G3" s="81" t="s">
        <v>0</v>
      </c>
      <c r="H3" s="81" t="s">
        <v>116</v>
      </c>
    </row>
    <row r="4" spans="1:9" x14ac:dyDescent="0.15">
      <c r="A4" s="61">
        <v>1980</v>
      </c>
      <c r="B4" s="73">
        <f ca="1">VLOOKUP($D$1,国調!$D$5:$AF$40,2,FALSE)</f>
        <v>287573</v>
      </c>
      <c r="C4" s="73">
        <f ca="1">VLOOKUP($D$1,国調!$D$5:$AF$40,9,FALSE)</f>
        <v>63687</v>
      </c>
      <c r="D4" s="73">
        <f ca="1">VLOOKUP($D$1,国調!$D$5:$AF$40,16,FALSE)</f>
        <v>189603</v>
      </c>
      <c r="E4" s="73">
        <f ca="1">VLOOKUP($D$1,国調!$D$5:$AF$40,23,FALSE)</f>
        <v>34283</v>
      </c>
      <c r="F4" s="43">
        <f ca="1">C4/SUM($C4:$E4)*100</f>
        <v>22.146376746078385</v>
      </c>
      <c r="G4" s="43">
        <f t="shared" ref="G4:H16" ca="1" si="0">D4/SUM($C4:$E4)*100</f>
        <v>65.932128537797368</v>
      </c>
      <c r="H4" s="43">
        <f t="shared" ca="1" si="0"/>
        <v>11.921494716124254</v>
      </c>
      <c r="I4" s="39"/>
    </row>
    <row r="5" spans="1:9" x14ac:dyDescent="0.15">
      <c r="A5" s="61">
        <v>1985</v>
      </c>
      <c r="B5" s="73">
        <f ca="1">VLOOKUP($D$1,国調!$D$5:$AF$40,3,FALSE)</f>
        <v>288384</v>
      </c>
      <c r="C5" s="73">
        <f ca="1">VLOOKUP($D$1,国調!$D$5:$AF$40,10,FALSE)</f>
        <v>58484</v>
      </c>
      <c r="D5" s="73">
        <f ca="1">VLOOKUP($D$1,国調!$D$5:$AF$40,17,FALSE)</f>
        <v>192003</v>
      </c>
      <c r="E5" s="73">
        <f ca="1">VLOOKUP($D$1,国調!$D$5:$AF$40,24,FALSE)</f>
        <v>37897</v>
      </c>
      <c r="F5" s="43">
        <f t="shared" ref="F5:F16" ca="1" si="1">C5/SUM($C5:$E5)*100</f>
        <v>20.279904571682199</v>
      </c>
      <c r="G5" s="43">
        <f t="shared" ca="1" si="0"/>
        <v>66.578936418109194</v>
      </c>
      <c r="H5" s="43">
        <f t="shared" ref="H5:H16" ca="1" si="2">E5/SUM($C5:$E5)*100</f>
        <v>13.141159010208611</v>
      </c>
      <c r="I5" s="39"/>
    </row>
    <row r="6" spans="1:9" x14ac:dyDescent="0.15">
      <c r="A6" s="61">
        <v>1990</v>
      </c>
      <c r="B6" s="73">
        <f ca="1">VLOOKUP($D$1,国調!$D$5:$AF$40,4,FALSE)</f>
        <v>283431</v>
      </c>
      <c r="C6" s="73">
        <f ca="1">VLOOKUP($D$1,国調!$D$5:$AF$40,11,FALSE)</f>
        <v>50313</v>
      </c>
      <c r="D6" s="73">
        <f ca="1">VLOOKUP($D$1,国調!$D$5:$AF$40,18,FALSE)</f>
        <v>190061</v>
      </c>
      <c r="E6" s="73">
        <f ca="1">VLOOKUP($D$1,国調!$D$5:$AF$40,25,FALSE)</f>
        <v>42968</v>
      </c>
      <c r="F6" s="43">
        <f t="shared" ca="1" si="1"/>
        <v>17.756986256890965</v>
      </c>
      <c r="G6" s="43">
        <f t="shared" ca="1" si="0"/>
        <v>67.078301134318238</v>
      </c>
      <c r="H6" s="43">
        <f t="shared" ca="1" si="2"/>
        <v>15.16471260879079</v>
      </c>
      <c r="I6" s="39"/>
    </row>
    <row r="7" spans="1:9" x14ac:dyDescent="0.15">
      <c r="A7" s="61">
        <v>1995</v>
      </c>
      <c r="B7" s="73">
        <f ca="1">VLOOKUP($D$1,国調!$D$5:$AF$40,5,FALSE)</f>
        <v>282229</v>
      </c>
      <c r="C7" s="73">
        <f ca="1">VLOOKUP($D$1,国調!$D$5:$AF$40,12,FALSE)</f>
        <v>45146</v>
      </c>
      <c r="D7" s="73">
        <f ca="1">VLOOKUP($D$1,国調!$D$5:$AF$40,19,FALSE)</f>
        <v>184964</v>
      </c>
      <c r="E7" s="73">
        <f ca="1">VLOOKUP($D$1,国調!$D$5:$AF$40,26,FALSE)</f>
        <v>52117</v>
      </c>
      <c r="F7" s="43">
        <f t="shared" ca="1" si="1"/>
        <v>15.99634336899021</v>
      </c>
      <c r="G7" s="43">
        <f t="shared" ca="1" si="0"/>
        <v>65.537315706860085</v>
      </c>
      <c r="H7" s="43">
        <f t="shared" ca="1" si="2"/>
        <v>18.466340924149709</v>
      </c>
      <c r="I7" s="39"/>
    </row>
    <row r="8" spans="1:9" x14ac:dyDescent="0.15">
      <c r="A8" s="61">
        <v>2000</v>
      </c>
      <c r="B8" s="73">
        <f ca="1">VLOOKUP($D$1,国調!$D$5:$AF$40,6,FALSE)</f>
        <v>275817</v>
      </c>
      <c r="C8" s="73">
        <f ca="1">VLOOKUP($D$1,国調!$D$5:$AF$40,13,FALSE)</f>
        <v>40564</v>
      </c>
      <c r="D8" s="73">
        <f ca="1">VLOOKUP($D$1,国調!$D$5:$AF$40,20,FALSE)</f>
        <v>173680</v>
      </c>
      <c r="E8" s="73">
        <f ca="1">VLOOKUP($D$1,国調!$D$5:$AF$40,27,FALSE)</f>
        <v>61476</v>
      </c>
      <c r="F8" s="43">
        <f t="shared" ca="1" si="1"/>
        <v>14.71202669374728</v>
      </c>
      <c r="G8" s="43">
        <f t="shared" ca="1" si="0"/>
        <v>62.991440591904833</v>
      </c>
      <c r="H8" s="43">
        <f t="shared" ca="1" si="2"/>
        <v>22.29653271434789</v>
      </c>
      <c r="I8" s="39"/>
    </row>
    <row r="9" spans="1:9" x14ac:dyDescent="0.15">
      <c r="A9" s="61">
        <v>2005</v>
      </c>
      <c r="B9" s="73">
        <f ca="1">VLOOKUP($D$1,国調!$D$5:$AF$40,7,FALSE)</f>
        <v>267685</v>
      </c>
      <c r="C9" s="73">
        <f ca="1">VLOOKUP($D$1,国調!$D$5:$AF$40,14,FALSE)</f>
        <v>35970</v>
      </c>
      <c r="D9" s="73">
        <f ca="1">VLOOKUP($D$1,国調!$D$5:$AF$40,21,FALSE)</f>
        <v>162819</v>
      </c>
      <c r="E9" s="73">
        <f ca="1">VLOOKUP($D$1,国調!$D$5:$AF$40,28,FALSE)</f>
        <v>68874</v>
      </c>
      <c r="F9" s="43">
        <f t="shared" ca="1" si="1"/>
        <v>13.438540253976081</v>
      </c>
      <c r="G9" s="43">
        <f t="shared" ca="1" si="0"/>
        <v>60.829849474899412</v>
      </c>
      <c r="H9" s="43">
        <f t="shared" ca="1" si="2"/>
        <v>25.731610271124509</v>
      </c>
      <c r="I9" s="39"/>
    </row>
    <row r="10" spans="1:9" ht="12.75" thickBot="1" x14ac:dyDescent="0.2">
      <c r="A10" s="62">
        <v>2010</v>
      </c>
      <c r="B10" s="74">
        <f ca="1">VLOOKUP($D$1,国調!$D$5:$AF$40,8,FALSE)</f>
        <v>255026</v>
      </c>
      <c r="C10" s="74">
        <f ca="1">VLOOKUP($D$1,国調!$D$5:$AF$40,15,FALSE)</f>
        <v>31500</v>
      </c>
      <c r="D10" s="74">
        <f ca="1">VLOOKUP($D$1,国調!$D$5:$AF$40,22,FALSE)</f>
        <v>148617</v>
      </c>
      <c r="E10" s="74">
        <f ca="1">VLOOKUP($D$1,国調!$D$5:$AF$40,29,FALSE)</f>
        <v>73800</v>
      </c>
      <c r="F10" s="44">
        <f t="shared" ca="1" si="1"/>
        <v>12.405628610924042</v>
      </c>
      <c r="G10" s="44">
        <f t="shared" ca="1" si="0"/>
        <v>58.529755786339635</v>
      </c>
      <c r="H10" s="44">
        <f t="shared" ca="1" si="2"/>
        <v>29.064615602736328</v>
      </c>
      <c r="I10" s="39"/>
    </row>
    <row r="11" spans="1:9" ht="12.75" thickTop="1" x14ac:dyDescent="0.15">
      <c r="A11" s="63">
        <v>2015</v>
      </c>
      <c r="B11" s="123">
        <f t="shared" ref="B11:B16" ca="1" si="3">SUM(C11:E11)</f>
        <v>241355</v>
      </c>
      <c r="C11" s="75">
        <f ca="1">VLOOKUP($D$1,将来!$D$5:$AF$40,10,FALSE)</f>
        <v>27312</v>
      </c>
      <c r="D11" s="75">
        <f ca="1">VLOOKUP($D$1,将来!$D$5:$AF$40,17,FALSE)</f>
        <v>134596</v>
      </c>
      <c r="E11" s="123">
        <f ca="1">VLOOKUP($D$1,将来!$D$5:$AF$40,24,FALSE)</f>
        <v>79447</v>
      </c>
      <c r="F11" s="124">
        <f t="shared" ca="1" si="1"/>
        <v>11.316111122620207</v>
      </c>
      <c r="G11" s="124">
        <f t="shared" ca="1" si="0"/>
        <v>55.766816515091875</v>
      </c>
      <c r="H11" s="124">
        <f t="shared" ca="1" si="2"/>
        <v>32.917072362287911</v>
      </c>
      <c r="I11" s="39"/>
    </row>
    <row r="12" spans="1:9" x14ac:dyDescent="0.15">
      <c r="A12" s="61">
        <v>2020</v>
      </c>
      <c r="B12" s="123">
        <f t="shared" ca="1" si="3"/>
        <v>227431</v>
      </c>
      <c r="C12" s="75">
        <f ca="1">VLOOKUP($D$1,将来!$D$5:$AF$40,11,FALSE)</f>
        <v>23477</v>
      </c>
      <c r="D12" s="75">
        <f ca="1">VLOOKUP($D$1,将来!$D$5:$AF$40,18,FALSE)</f>
        <v>123627</v>
      </c>
      <c r="E12" s="123">
        <f ca="1">VLOOKUP($D$1,将来!$D$5:$AF$40,25,FALSE)</f>
        <v>80327</v>
      </c>
      <c r="F12" s="125">
        <f t="shared" ca="1" si="1"/>
        <v>10.322691277794144</v>
      </c>
      <c r="G12" s="125">
        <f t="shared" ca="1" si="0"/>
        <v>54.358025071340322</v>
      </c>
      <c r="H12" s="125">
        <f t="shared" ca="1" si="2"/>
        <v>35.319283650865536</v>
      </c>
      <c r="I12" s="39"/>
    </row>
    <row r="13" spans="1:9" x14ac:dyDescent="0.15">
      <c r="A13" s="61">
        <v>2025</v>
      </c>
      <c r="B13" s="123">
        <f t="shared" ca="1" si="3"/>
        <v>212675</v>
      </c>
      <c r="C13" s="75">
        <f ca="1">VLOOKUP($D$1,将来!$D$5:$AF$40,12,FALSE)</f>
        <v>20418</v>
      </c>
      <c r="D13" s="75">
        <f ca="1">VLOOKUP($D$1,将来!$D$5:$AF$40,19,FALSE)</f>
        <v>114102</v>
      </c>
      <c r="E13" s="123">
        <f ca="1">VLOOKUP($D$1,将来!$D$5:$AF$40,26,FALSE)</f>
        <v>78155</v>
      </c>
      <c r="F13" s="125">
        <f t="shared" ca="1" si="1"/>
        <v>9.6005642412131191</v>
      </c>
      <c r="G13" s="125">
        <f t="shared" ca="1" si="0"/>
        <v>53.650875749382863</v>
      </c>
      <c r="H13" s="125">
        <f t="shared" ca="1" si="2"/>
        <v>36.748560009404017</v>
      </c>
      <c r="I13" s="39"/>
    </row>
    <row r="14" spans="1:9" x14ac:dyDescent="0.15">
      <c r="A14" s="61">
        <v>2030</v>
      </c>
      <c r="B14" s="123">
        <f t="shared" ca="1" si="3"/>
        <v>197897</v>
      </c>
      <c r="C14" s="75">
        <f ca="1">VLOOKUP($D$1,将来!$D$5:$AF$40,13,FALSE)</f>
        <v>17989</v>
      </c>
      <c r="D14" s="75">
        <f ca="1">VLOOKUP($D$1,将来!$D$5:$AF$40,20,FALSE)</f>
        <v>103889</v>
      </c>
      <c r="E14" s="123">
        <f ca="1">VLOOKUP($D$1,将来!$D$5:$AF$40,27,FALSE)</f>
        <v>76019</v>
      </c>
      <c r="F14" s="125">
        <f t="shared" ca="1" si="1"/>
        <v>9.0900822144853137</v>
      </c>
      <c r="G14" s="125">
        <f t="shared" ca="1" si="0"/>
        <v>52.496500704912151</v>
      </c>
      <c r="H14" s="125">
        <f t="shared" ca="1" si="2"/>
        <v>38.413417080602535</v>
      </c>
      <c r="I14" s="39"/>
    </row>
    <row r="15" spans="1:9" x14ac:dyDescent="0.15">
      <c r="A15" s="61">
        <v>2035</v>
      </c>
      <c r="B15" s="123">
        <f t="shared" ca="1" si="3"/>
        <v>183432</v>
      </c>
      <c r="C15" s="75">
        <f ca="1">VLOOKUP($D$1,将来!$D$5:$AF$40,14,FALSE)</f>
        <v>16440</v>
      </c>
      <c r="D15" s="75">
        <f ca="1">VLOOKUP($D$1,将来!$D$5:$AF$40,21,FALSE)</f>
        <v>93704</v>
      </c>
      <c r="E15" s="123">
        <f ca="1">VLOOKUP($D$1,将来!$D$5:$AF$40,28,FALSE)</f>
        <v>73288</v>
      </c>
      <c r="F15" s="125">
        <f t="shared" ca="1" si="1"/>
        <v>8.962449300013084</v>
      </c>
      <c r="G15" s="125">
        <f t="shared" ca="1" si="0"/>
        <v>51.083780365476038</v>
      </c>
      <c r="H15" s="125">
        <f t="shared" ca="1" si="2"/>
        <v>39.953770334510878</v>
      </c>
      <c r="I15" s="39"/>
    </row>
    <row r="16" spans="1:9" x14ac:dyDescent="0.15">
      <c r="A16" s="61">
        <v>2040</v>
      </c>
      <c r="B16" s="123">
        <f t="shared" ca="1" si="3"/>
        <v>169309</v>
      </c>
      <c r="C16" s="75">
        <f ca="1">VLOOKUP($D$1,将来!$D$5:$AF$40,15,FALSE)</f>
        <v>15251</v>
      </c>
      <c r="D16" s="75">
        <f ca="1">VLOOKUP($D$1,将来!$D$5:$AF$40,22,FALSE)</f>
        <v>82850</v>
      </c>
      <c r="E16" s="123">
        <f ca="1">VLOOKUP($D$1,将来!$D$5:$AF$40,29,FALSE)</f>
        <v>71208</v>
      </c>
      <c r="F16" s="125">
        <f t="shared" ca="1" si="1"/>
        <v>9.0077904895782268</v>
      </c>
      <c r="G16" s="125">
        <f t="shared" ca="1" si="0"/>
        <v>48.934197237004526</v>
      </c>
      <c r="H16" s="125">
        <f t="shared" ca="1" si="2"/>
        <v>42.058012273417248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zoomScale="90" zoomScaleNormal="90" workbookViewId="0">
      <selection activeCell="N24" sqref="N24"/>
    </sheetView>
  </sheetViews>
  <sheetFormatPr defaultRowHeight="12" x14ac:dyDescent="0.15"/>
  <cols>
    <col min="1" max="21" width="9.140625" style="38" customWidth="1"/>
    <col min="22" max="16384" width="9.140625" style="38"/>
  </cols>
  <sheetData>
    <row r="1" spans="1:9" x14ac:dyDescent="0.15">
      <c r="A1" s="37" t="s">
        <v>125</v>
      </c>
      <c r="B1" s="37"/>
      <c r="C1" s="37"/>
      <c r="D1" s="119" t="str">
        <f ca="1">MID(CELL("filename",$K$1),FIND("]",CELL("filename",$K$1))+1,31)</f>
        <v>伊賀地域</v>
      </c>
      <c r="E1" s="37"/>
      <c r="F1" s="80" t="str">
        <f ca="1">"年齢（３区分）別人口の推移　＜"&amp;D1&amp;"＞"</f>
        <v>年齢（３区分）別人口の推移　＜伊賀地域＞</v>
      </c>
      <c r="G1" s="37"/>
      <c r="H1" s="37"/>
    </row>
    <row r="2" spans="1:9" x14ac:dyDescent="0.15">
      <c r="A2" s="78"/>
      <c r="B2" s="128" t="s">
        <v>113</v>
      </c>
      <c r="C2" s="128"/>
      <c r="D2" s="128"/>
      <c r="E2" s="128"/>
      <c r="F2" s="128" t="s">
        <v>126</v>
      </c>
      <c r="G2" s="128"/>
      <c r="H2" s="128"/>
    </row>
    <row r="3" spans="1:9" x14ac:dyDescent="0.15">
      <c r="A3" s="79"/>
      <c r="B3" s="81" t="s">
        <v>114</v>
      </c>
      <c r="C3" s="81" t="s">
        <v>115</v>
      </c>
      <c r="D3" s="81" t="s">
        <v>0</v>
      </c>
      <c r="E3" s="81" t="s">
        <v>116</v>
      </c>
      <c r="F3" s="81" t="s">
        <v>115</v>
      </c>
      <c r="G3" s="81" t="s">
        <v>0</v>
      </c>
      <c r="H3" s="81" t="s">
        <v>116</v>
      </c>
    </row>
    <row r="4" spans="1:9" x14ac:dyDescent="0.15">
      <c r="A4" s="61">
        <v>1980</v>
      </c>
      <c r="B4" s="73">
        <f ca="1">VLOOKUP($D$1,国調!$D$5:$AF$40,2,FALSE)</f>
        <v>140070</v>
      </c>
      <c r="C4" s="73">
        <f ca="1">VLOOKUP($D$1,国調!$D$5:$AF$40,9,FALSE)</f>
        <v>29581</v>
      </c>
      <c r="D4" s="73">
        <f ca="1">VLOOKUP($D$1,国調!$D$5:$AF$40,16,FALSE)</f>
        <v>92245</v>
      </c>
      <c r="E4" s="73">
        <f ca="1">VLOOKUP($D$1,国調!$D$5:$AF$40,23,FALSE)</f>
        <v>18243</v>
      </c>
      <c r="F4" s="43">
        <f ca="1">C4/SUM($C4:$E4)*100</f>
        <v>21.118877124845611</v>
      </c>
      <c r="G4" s="43">
        <f t="shared" ref="G4:H16" ca="1" si="0">D4/SUM($C4:$E4)*100</f>
        <v>65.856827706344731</v>
      </c>
      <c r="H4" s="43">
        <f t="shared" ca="1" si="0"/>
        <v>13.024295168809658</v>
      </c>
      <c r="I4" s="39"/>
    </row>
    <row r="5" spans="1:9" x14ac:dyDescent="0.15">
      <c r="A5" s="61">
        <v>1985</v>
      </c>
      <c r="B5" s="73">
        <f ca="1">VLOOKUP($D$1,国調!$D$5:$AF$40,3,FALSE)</f>
        <v>153320</v>
      </c>
      <c r="C5" s="73">
        <f ca="1">VLOOKUP($D$1,国調!$D$5:$AF$40,10,FALSE)</f>
        <v>32752</v>
      </c>
      <c r="D5" s="73">
        <f ca="1">VLOOKUP($D$1,国調!$D$5:$AF$40,17,FALSE)</f>
        <v>100034</v>
      </c>
      <c r="E5" s="73">
        <f ca="1">VLOOKUP($D$1,国調!$D$5:$AF$40,24,FALSE)</f>
        <v>20534</v>
      </c>
      <c r="F5" s="43">
        <f t="shared" ref="F5:F16" ca="1" si="1">C5/SUM($C5:$E5)*100</f>
        <v>21.361857552830681</v>
      </c>
      <c r="G5" s="43">
        <f t="shared" ca="1" si="0"/>
        <v>65.245238716410128</v>
      </c>
      <c r="H5" s="43">
        <f t="shared" ref="H5:H16" ca="1" si="2">E5/SUM($C5:$E5)*100</f>
        <v>13.392903730759196</v>
      </c>
      <c r="I5" s="39"/>
    </row>
    <row r="6" spans="1:9" x14ac:dyDescent="0.15">
      <c r="A6" s="61">
        <v>1990</v>
      </c>
      <c r="B6" s="73">
        <f ca="1">VLOOKUP($D$1,国調!$D$5:$AF$40,4,FALSE)</f>
        <v>166685</v>
      </c>
      <c r="C6" s="73">
        <f ca="1">VLOOKUP($D$1,国調!$D$5:$AF$40,11,FALSE)</f>
        <v>32447</v>
      </c>
      <c r="D6" s="73">
        <f ca="1">VLOOKUP($D$1,国調!$D$5:$AF$40,18,FALSE)</f>
        <v>110192</v>
      </c>
      <c r="E6" s="73">
        <f ca="1">VLOOKUP($D$1,国調!$D$5:$AF$40,25,FALSE)</f>
        <v>24012</v>
      </c>
      <c r="F6" s="43">
        <f t="shared" ca="1" si="1"/>
        <v>19.470030182837185</v>
      </c>
      <c r="G6" s="43">
        <f t="shared" ca="1" si="0"/>
        <v>66.121415413048823</v>
      </c>
      <c r="H6" s="43">
        <f t="shared" ca="1" si="2"/>
        <v>14.408554404113987</v>
      </c>
      <c r="I6" s="39"/>
    </row>
    <row r="7" spans="1:9" x14ac:dyDescent="0.15">
      <c r="A7" s="61">
        <v>1995</v>
      </c>
      <c r="B7" s="73">
        <f ca="1">VLOOKUP($D$1,国調!$D$5:$AF$40,5,FALSE)</f>
        <v>181348</v>
      </c>
      <c r="C7" s="73">
        <f ca="1">VLOOKUP($D$1,国調!$D$5:$AF$40,12,FALSE)</f>
        <v>31433</v>
      </c>
      <c r="D7" s="73">
        <f ca="1">VLOOKUP($D$1,国調!$D$5:$AF$40,19,FALSE)</f>
        <v>119582</v>
      </c>
      <c r="E7" s="73">
        <f ca="1">VLOOKUP($D$1,国調!$D$5:$AF$40,26,FALSE)</f>
        <v>30296</v>
      </c>
      <c r="F7" s="43">
        <f t="shared" ca="1" si="1"/>
        <v>17.336510195189479</v>
      </c>
      <c r="G7" s="43">
        <f t="shared" ca="1" si="0"/>
        <v>65.954078903100196</v>
      </c>
      <c r="H7" s="43">
        <f t="shared" ca="1" si="2"/>
        <v>16.709410901710321</v>
      </c>
      <c r="I7" s="39"/>
    </row>
    <row r="8" spans="1:9" x14ac:dyDescent="0.15">
      <c r="A8" s="61">
        <v>2000</v>
      </c>
      <c r="B8" s="73">
        <f ca="1">VLOOKUP($D$1,国調!$D$5:$AF$40,6,FALSE)</f>
        <v>184818</v>
      </c>
      <c r="C8" s="73">
        <f ca="1">VLOOKUP($D$1,国調!$D$5:$AF$40,13,FALSE)</f>
        <v>28044</v>
      </c>
      <c r="D8" s="73">
        <f ca="1">VLOOKUP($D$1,国調!$D$5:$AF$40,20,FALSE)</f>
        <v>120929</v>
      </c>
      <c r="E8" s="73">
        <f ca="1">VLOOKUP($D$1,国調!$D$5:$AF$40,27,FALSE)</f>
        <v>35806</v>
      </c>
      <c r="F8" s="43">
        <f t="shared" ca="1" si="1"/>
        <v>15.177049340022405</v>
      </c>
      <c r="G8" s="43">
        <f t="shared" ca="1" si="0"/>
        <v>65.445207518170349</v>
      </c>
      <c r="H8" s="43">
        <f t="shared" ca="1" si="2"/>
        <v>19.37774314180724</v>
      </c>
      <c r="I8" s="39"/>
    </row>
    <row r="9" spans="1:9" x14ac:dyDescent="0.15">
      <c r="A9" s="61">
        <v>2005</v>
      </c>
      <c r="B9" s="73">
        <f ca="1">VLOOKUP($D$1,国調!$D$5:$AF$40,7,FALSE)</f>
        <v>182779</v>
      </c>
      <c r="C9" s="73">
        <f ca="1">VLOOKUP($D$1,国調!$D$5:$AF$40,14,FALSE)</f>
        <v>24803</v>
      </c>
      <c r="D9" s="73">
        <f ca="1">VLOOKUP($D$1,国調!$D$5:$AF$40,21,FALSE)</f>
        <v>117712</v>
      </c>
      <c r="E9" s="73">
        <f ca="1">VLOOKUP($D$1,国調!$D$5:$AF$40,28,FALSE)</f>
        <v>40191</v>
      </c>
      <c r="F9" s="43">
        <f t="shared" ca="1" si="1"/>
        <v>13.575361509747902</v>
      </c>
      <c r="G9" s="43">
        <f t="shared" ca="1" si="0"/>
        <v>64.427002944621421</v>
      </c>
      <c r="H9" s="43">
        <f t="shared" ca="1" si="2"/>
        <v>21.997635545630686</v>
      </c>
      <c r="I9" s="39"/>
    </row>
    <row r="10" spans="1:9" ht="12.75" thickBot="1" x14ac:dyDescent="0.2">
      <c r="A10" s="62">
        <v>2010</v>
      </c>
      <c r="B10" s="74">
        <f ca="1">VLOOKUP($D$1,国調!$D$5:$AF$40,8,FALSE)</f>
        <v>177491</v>
      </c>
      <c r="C10" s="74">
        <f ca="1">VLOOKUP($D$1,国調!$D$5:$AF$40,15,FALSE)</f>
        <v>22724</v>
      </c>
      <c r="D10" s="74">
        <f ca="1">VLOOKUP($D$1,国調!$D$5:$AF$40,22,FALSE)</f>
        <v>109570</v>
      </c>
      <c r="E10" s="74">
        <f ca="1">VLOOKUP($D$1,国調!$D$5:$AF$40,29,FALSE)</f>
        <v>44799</v>
      </c>
      <c r="F10" s="44">
        <f t="shared" ca="1" si="1"/>
        <v>12.831676012038873</v>
      </c>
      <c r="G10" s="44">
        <f t="shared" ca="1" si="0"/>
        <v>61.871446076355362</v>
      </c>
      <c r="H10" s="44">
        <f t="shared" ca="1" si="2"/>
        <v>25.296877911605765</v>
      </c>
      <c r="I10" s="39"/>
    </row>
    <row r="11" spans="1:9" ht="12.75" thickTop="1" x14ac:dyDescent="0.15">
      <c r="A11" s="63">
        <v>2015</v>
      </c>
      <c r="B11" s="75">
        <f t="shared" ref="B11:B16" ca="1" si="3">SUM(C11:E11)</f>
        <v>171285</v>
      </c>
      <c r="C11" s="75">
        <f ca="1">VLOOKUP($D$1,将来!$D$5:$AF$40,10,FALSE)</f>
        <v>20795</v>
      </c>
      <c r="D11" s="75">
        <f ca="1">VLOOKUP($D$1,将来!$D$5:$AF$40,17,FALSE)</f>
        <v>99347</v>
      </c>
      <c r="E11" s="75">
        <f ca="1">VLOOKUP($D$1,将来!$D$5:$AF$40,24,FALSE)</f>
        <v>51143</v>
      </c>
      <c r="F11" s="45">
        <f t="shared" ca="1" si="1"/>
        <v>12.140584406106782</v>
      </c>
      <c r="G11" s="45">
        <f t="shared" ca="1" si="0"/>
        <v>58.000992497883644</v>
      </c>
      <c r="H11" s="45">
        <f t="shared" ca="1" si="2"/>
        <v>29.858423096009574</v>
      </c>
      <c r="I11" s="39"/>
    </row>
    <row r="12" spans="1:9" x14ac:dyDescent="0.15">
      <c r="A12" s="61">
        <v>2020</v>
      </c>
      <c r="B12" s="75">
        <f t="shared" ca="1" si="3"/>
        <v>164525</v>
      </c>
      <c r="C12" s="75">
        <f ca="1">VLOOKUP($D$1,将来!$D$5:$AF$40,11,FALSE)</f>
        <v>18602</v>
      </c>
      <c r="D12" s="75">
        <f ca="1">VLOOKUP($D$1,将来!$D$5:$AF$40,18,FALSE)</f>
        <v>91570</v>
      </c>
      <c r="E12" s="75">
        <f ca="1">VLOOKUP($D$1,将来!$D$5:$AF$40,25,FALSE)</f>
        <v>54353</v>
      </c>
      <c r="F12" s="43">
        <f t="shared" ca="1" si="1"/>
        <v>11.306488375626804</v>
      </c>
      <c r="G12" s="43">
        <f t="shared" ca="1" si="0"/>
        <v>55.657194955173985</v>
      </c>
      <c r="H12" s="43">
        <f t="shared" ca="1" si="2"/>
        <v>33.036316669199209</v>
      </c>
      <c r="I12" s="39"/>
    </row>
    <row r="13" spans="1:9" x14ac:dyDescent="0.15">
      <c r="A13" s="61">
        <v>2025</v>
      </c>
      <c r="B13" s="75">
        <f t="shared" ca="1" si="3"/>
        <v>156842</v>
      </c>
      <c r="C13" s="75">
        <f ca="1">VLOOKUP($D$1,将来!$D$5:$AF$40,12,FALSE)</f>
        <v>16566</v>
      </c>
      <c r="D13" s="75">
        <f ca="1">VLOOKUP($D$1,将来!$D$5:$AF$40,19,FALSE)</f>
        <v>85837</v>
      </c>
      <c r="E13" s="75">
        <f ca="1">VLOOKUP($D$1,将来!$D$5:$AF$40,26,FALSE)</f>
        <v>54439</v>
      </c>
      <c r="F13" s="43">
        <f t="shared" ca="1" si="1"/>
        <v>10.562221853840171</v>
      </c>
      <c r="G13" s="43">
        <f t="shared" ca="1" si="0"/>
        <v>54.728325321023711</v>
      </c>
      <c r="H13" s="43">
        <f t="shared" ca="1" si="2"/>
        <v>34.709452825136125</v>
      </c>
      <c r="I13" s="39"/>
    </row>
    <row r="14" spans="1:9" x14ac:dyDescent="0.15">
      <c r="A14" s="61">
        <v>2030</v>
      </c>
      <c r="B14" s="75">
        <f t="shared" ca="1" si="3"/>
        <v>148510</v>
      </c>
      <c r="C14" s="75">
        <f ca="1">VLOOKUP($D$1,将来!$D$5:$AF$40,13,FALSE)</f>
        <v>14893</v>
      </c>
      <c r="D14" s="75">
        <f ca="1">VLOOKUP($D$1,将来!$D$5:$AF$40,20,FALSE)</f>
        <v>80618</v>
      </c>
      <c r="E14" s="75">
        <f ca="1">VLOOKUP($D$1,将来!$D$5:$AF$40,27,FALSE)</f>
        <v>52999</v>
      </c>
      <c r="F14" s="43">
        <f t="shared" ca="1" si="1"/>
        <v>10.028280923843512</v>
      </c>
      <c r="G14" s="43">
        <f t="shared" ca="1" si="0"/>
        <v>54.2845599622921</v>
      </c>
      <c r="H14" s="43">
        <f t="shared" ca="1" si="2"/>
        <v>35.687159113864389</v>
      </c>
      <c r="I14" s="39"/>
    </row>
    <row r="15" spans="1:9" x14ac:dyDescent="0.15">
      <c r="A15" s="61">
        <v>2035</v>
      </c>
      <c r="B15" s="75">
        <f t="shared" ca="1" si="3"/>
        <v>139715</v>
      </c>
      <c r="C15" s="75">
        <f ca="1">VLOOKUP($D$1,将来!$D$5:$AF$40,14,FALSE)</f>
        <v>13688</v>
      </c>
      <c r="D15" s="75">
        <f ca="1">VLOOKUP($D$1,将来!$D$5:$AF$40,21,FALSE)</f>
        <v>75342</v>
      </c>
      <c r="E15" s="75">
        <f ca="1">VLOOKUP($D$1,将来!$D$5:$AF$40,28,FALSE)</f>
        <v>50685</v>
      </c>
      <c r="F15" s="43">
        <f t="shared" ca="1" si="1"/>
        <v>9.7970869269584515</v>
      </c>
      <c r="G15" s="43">
        <f t="shared" ca="1" si="0"/>
        <v>53.925491178470452</v>
      </c>
      <c r="H15" s="43">
        <f t="shared" ca="1" si="2"/>
        <v>36.277421894571091</v>
      </c>
      <c r="I15" s="39"/>
    </row>
    <row r="16" spans="1:9" x14ac:dyDescent="0.15">
      <c r="A16" s="61">
        <v>2040</v>
      </c>
      <c r="B16" s="75">
        <f t="shared" ca="1" si="3"/>
        <v>130614</v>
      </c>
      <c r="C16" s="75">
        <f ca="1">VLOOKUP($D$1,将来!$D$5:$AF$40,15,FALSE)</f>
        <v>12680</v>
      </c>
      <c r="D16" s="75">
        <f ca="1">VLOOKUP($D$1,将来!$D$5:$AF$40,22,FALSE)</f>
        <v>68258</v>
      </c>
      <c r="E16" s="75">
        <f ca="1">VLOOKUP($D$1,将来!$D$5:$AF$40,29,FALSE)</f>
        <v>49676</v>
      </c>
      <c r="F16" s="43">
        <f t="shared" ca="1" si="1"/>
        <v>9.7079945488232493</v>
      </c>
      <c r="G16" s="43">
        <f t="shared" ca="1" si="0"/>
        <v>52.259329015266353</v>
      </c>
      <c r="H16" s="43">
        <f t="shared" ca="1" si="2"/>
        <v>38.032676435910389</v>
      </c>
      <c r="I16" s="39"/>
    </row>
    <row r="17" spans="9:9" x14ac:dyDescent="0.15">
      <c r="I17" s="39"/>
    </row>
    <row r="18" spans="9:9" x14ac:dyDescent="0.15">
      <c r="I18" s="39"/>
    </row>
    <row r="19" spans="9:9" x14ac:dyDescent="0.15">
      <c r="I19" s="39"/>
    </row>
    <row r="20" spans="9:9" x14ac:dyDescent="0.15">
      <c r="I20" s="39"/>
    </row>
    <row r="21" spans="9:9" x14ac:dyDescent="0.15">
      <c r="I21" s="39"/>
    </row>
    <row r="22" spans="9:9" x14ac:dyDescent="0.15">
      <c r="I22" s="40"/>
    </row>
    <row r="23" spans="9:9" x14ac:dyDescent="0.15">
      <c r="I23" s="40"/>
    </row>
    <row r="24" spans="9:9" x14ac:dyDescent="0.15">
      <c r="I24" s="40"/>
    </row>
    <row r="25" spans="9:9" x14ac:dyDescent="0.15">
      <c r="I25" s="42"/>
    </row>
    <row r="26" spans="9:9" x14ac:dyDescent="0.15">
      <c r="I26" s="42"/>
    </row>
    <row r="27" spans="9:9" x14ac:dyDescent="0.15">
      <c r="I27" s="42"/>
    </row>
    <row r="28" spans="9:9" x14ac:dyDescent="0.15">
      <c r="I28" s="42"/>
    </row>
    <row r="29" spans="9:9" x14ac:dyDescent="0.15">
      <c r="I29" s="42"/>
    </row>
    <row r="43" spans="1:1" x14ac:dyDescent="0.15">
      <c r="A43" s="38" t="s">
        <v>127</v>
      </c>
    </row>
  </sheetData>
  <mergeCells count="2">
    <mergeCell ref="B2:E2"/>
    <mergeCell ref="F2:H2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41</vt:i4>
      </vt:variant>
    </vt:vector>
  </HeadingPairs>
  <TitlesOfParts>
    <vt:vector size="41" baseType="lpstr">
      <vt:lpstr>市町村一覧</vt:lpstr>
      <vt:lpstr>H12市町村</vt:lpstr>
      <vt:lpstr>H17市町村</vt:lpstr>
      <vt:lpstr>国調</vt:lpstr>
      <vt:lpstr>将来</vt:lpstr>
      <vt:lpstr>北勢地域</vt:lpstr>
      <vt:lpstr>中勢地域</vt:lpstr>
      <vt:lpstr>南勢志摩地域</vt:lpstr>
      <vt:lpstr>伊賀地域</vt:lpstr>
      <vt:lpstr>東紀州地域</vt:lpstr>
      <vt:lpstr>南部地域</vt:lpstr>
      <vt:lpstr>北中部地域</vt:lpstr>
      <vt:lpstr>津市</vt:lpstr>
      <vt:lpstr>四日市市</vt:lpstr>
      <vt:lpstr>伊勢市</vt:lpstr>
      <vt:lpstr>松阪市</vt:lpstr>
      <vt:lpstr>桑名市</vt:lpstr>
      <vt:lpstr>鈴鹿市</vt:lpstr>
      <vt:lpstr>名張市</vt:lpstr>
      <vt:lpstr>尾鷲市</vt:lpstr>
      <vt:lpstr>亀山市</vt:lpstr>
      <vt:lpstr>鳥羽市</vt:lpstr>
      <vt:lpstr>熊野市</vt:lpstr>
      <vt:lpstr>いなべ市</vt:lpstr>
      <vt:lpstr>志摩市</vt:lpstr>
      <vt:lpstr>伊賀市</vt:lpstr>
      <vt:lpstr>木曽岬町</vt:lpstr>
      <vt:lpstr>東員町</vt:lpstr>
      <vt:lpstr>菰野町</vt:lpstr>
      <vt:lpstr>朝日町</vt:lpstr>
      <vt:lpstr>川越町</vt:lpstr>
      <vt:lpstr>多気町</vt:lpstr>
      <vt:lpstr>明和町</vt:lpstr>
      <vt:lpstr>大台町</vt:lpstr>
      <vt:lpstr>玉城町</vt:lpstr>
      <vt:lpstr>度会町</vt:lpstr>
      <vt:lpstr>大紀町</vt:lpstr>
      <vt:lpstr>南伊勢町</vt:lpstr>
      <vt:lpstr>紀北町</vt:lpstr>
      <vt:lpstr>御浜町</vt:lpstr>
      <vt:lpstr>紀宝町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下里 真志(統計課)</dc:creator>
  <cp:lastModifiedBy>Shimozato</cp:lastModifiedBy>
  <cp:lastPrinted>2015-04-24T02:02:42Z</cp:lastPrinted>
  <dcterms:created xsi:type="dcterms:W3CDTF">2005-05-10T06:36:54Z</dcterms:created>
  <dcterms:modified xsi:type="dcterms:W3CDTF">2015-09-15T23:52:58Z</dcterms:modified>
</cp:coreProperties>
</file>