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3_月報\03 三角港\"/>
    </mc:Choice>
  </mc:AlternateContent>
  <bookViews>
    <workbookView xWindow="0" yWindow="0" windowWidth="20490" windowHeight="7635" firstSheet="1" activeTab="1"/>
  </bookViews>
  <sheets>
    <sheet name="集計表　年報" sheetId="6" r:id="rId1"/>
    <sheet name="集計表　月報" sheetId="1" r:id="rId2"/>
    <sheet name="入港調 集計" sheetId="2" r:id="rId3"/>
    <sheet name="海上出入貨物調" sheetId="3" r:id="rId4"/>
    <sheet name="入港船舶調" sheetId="4" r:id="rId5"/>
    <sheet name="入港　現金領収分" sheetId="5" r:id="rId6"/>
    <sheet name="入港　現金収外" sheetId="7" r:id="rId7"/>
  </sheets>
  <definedNames>
    <definedName name="_xlnm.Print_Area" localSheetId="3">海上出入貨物調!$A$1:$T$60</definedName>
    <definedName name="_xlnm.Print_Area" localSheetId="1">'集計表　月報'!$A$1:$I$47</definedName>
    <definedName name="_xlnm.Print_Area" localSheetId="6">'入港　現金収外'!$A$1:$O$46</definedName>
    <definedName name="_xlnm.Print_Area" localSheetId="5">'入港　現金領収分'!$A$1:$O$31</definedName>
    <definedName name="_xlnm.Print_Area" localSheetId="4">入港船舶調!$A$1:$X$41</definedName>
    <definedName name="_xlnm.Print_Area" localSheetId="2">'入港調 集計'!$A$1:$T$39</definedName>
  </definedNames>
  <calcPr calcId="162913"/>
</workbook>
</file>

<file path=xl/calcChain.xml><?xml version="1.0" encoding="utf-8"?>
<calcChain xmlns="http://schemas.openxmlformats.org/spreadsheetml/2006/main">
  <c r="H20" i="2" l="1"/>
  <c r="H30" i="2" l="1"/>
  <c r="H29" i="2"/>
  <c r="H28" i="2"/>
  <c r="H19" i="2"/>
  <c r="H18" i="2"/>
  <c r="H17" i="2"/>
  <c r="H16" i="2"/>
  <c r="H15" i="2"/>
  <c r="H14" i="2"/>
  <c r="H13" i="2"/>
  <c r="H12" i="2"/>
  <c r="H11" i="2"/>
  <c r="H10" i="2"/>
  <c r="H9" i="2"/>
  <c r="H31" i="2"/>
  <c r="H8" i="2"/>
  <c r="H7" i="2"/>
  <c r="H6" i="2"/>
  <c r="H5" i="2"/>
  <c r="H4" i="2"/>
  <c r="N4" i="2"/>
  <c r="R4" i="2"/>
  <c r="S4" i="2"/>
  <c r="M14" i="2" l="1"/>
  <c r="N10" i="2"/>
  <c r="E35" i="4" l="1"/>
  <c r="U15" i="4" l="1"/>
  <c r="F48" i="3"/>
  <c r="F60" i="3" s="1"/>
  <c r="F29" i="1" s="1"/>
  <c r="F16" i="4" l="1"/>
  <c r="H16" i="4"/>
  <c r="H5" i="4"/>
  <c r="J43" i="7" l="1"/>
  <c r="K43" i="7"/>
  <c r="L29" i="5" l="1"/>
  <c r="M29" i="5"/>
  <c r="U5" i="4" l="1"/>
  <c r="H6" i="4" l="1"/>
  <c r="L30" i="5" l="1"/>
  <c r="D8" i="2" l="1"/>
  <c r="D7" i="2"/>
  <c r="U5" i="3" l="1"/>
  <c r="N9" i="2" l="1"/>
  <c r="N8" i="2"/>
  <c r="N7" i="2"/>
  <c r="U8" i="4" l="1"/>
  <c r="T8" i="4"/>
  <c r="S8" i="4"/>
  <c r="H8" i="4"/>
  <c r="F8" i="4"/>
  <c r="H21" i="4" l="1"/>
  <c r="F21" i="4" l="1"/>
  <c r="J44" i="7" l="1"/>
  <c r="K44" i="7"/>
  <c r="K45" i="7" l="1"/>
  <c r="J45" i="7"/>
  <c r="F6" i="4"/>
  <c r="M44" i="7" l="1"/>
  <c r="M43" i="7"/>
  <c r="T6" i="4" l="1"/>
  <c r="U6" i="4"/>
  <c r="S6" i="4" s="1"/>
  <c r="R49" i="3" l="1"/>
  <c r="F58" i="3"/>
  <c r="F59" i="3" s="1"/>
  <c r="F32" i="2"/>
  <c r="D7" i="6" s="1"/>
  <c r="F37" i="2"/>
  <c r="N7" i="6" s="1"/>
  <c r="F36" i="2"/>
  <c r="L7" i="6" s="1"/>
  <c r="N6" i="2"/>
  <c r="U7" i="4"/>
  <c r="S7" i="4" s="1"/>
  <c r="H11" i="4"/>
  <c r="H7" i="4"/>
  <c r="O44" i="7"/>
  <c r="N44" i="7"/>
  <c r="L44" i="7"/>
  <c r="I44" i="7"/>
  <c r="H44" i="7"/>
  <c r="G44" i="7"/>
  <c r="F44" i="7"/>
  <c r="E44" i="7"/>
  <c r="D44" i="7"/>
  <c r="C44" i="7"/>
  <c r="B44" i="7"/>
  <c r="O43" i="7"/>
  <c r="N43" i="7"/>
  <c r="L43" i="7"/>
  <c r="I43" i="7"/>
  <c r="H43" i="7"/>
  <c r="G43" i="7"/>
  <c r="F43" i="7"/>
  <c r="E43" i="7"/>
  <c r="D43" i="7"/>
  <c r="C43" i="7"/>
  <c r="B43" i="7"/>
  <c r="B3" i="7"/>
  <c r="D6" i="2"/>
  <c r="D5" i="2"/>
  <c r="S15" i="4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 s="1"/>
  <c r="T18" i="4"/>
  <c r="H18" i="4"/>
  <c r="F18" i="4"/>
  <c r="U17" i="4"/>
  <c r="S17" i="4" s="1"/>
  <c r="T17" i="4"/>
  <c r="H17" i="4"/>
  <c r="F17" i="4"/>
  <c r="U16" i="4"/>
  <c r="S16" i="4" s="1"/>
  <c r="T16" i="4"/>
  <c r="U14" i="4"/>
  <c r="S14" i="4" s="1"/>
  <c r="T14" i="4"/>
  <c r="H14" i="4"/>
  <c r="F14" i="4"/>
  <c r="M22" i="2"/>
  <c r="P9" i="6" s="1"/>
  <c r="B9" i="6" s="1"/>
  <c r="N18" i="2"/>
  <c r="N22" i="2" s="1"/>
  <c r="R11" i="2"/>
  <c r="R5" i="2"/>
  <c r="R6" i="2"/>
  <c r="R7" i="2"/>
  <c r="R8" i="2"/>
  <c r="R9" i="2"/>
  <c r="R10" i="2"/>
  <c r="Q38" i="2"/>
  <c r="P11" i="6" s="1"/>
  <c r="R37" i="2"/>
  <c r="O11" i="6" s="1"/>
  <c r="Q37" i="2"/>
  <c r="N11" i="6" s="1"/>
  <c r="R36" i="2"/>
  <c r="M11" i="6" s="1"/>
  <c r="Q36" i="2"/>
  <c r="L11" i="6" s="1"/>
  <c r="R35" i="2"/>
  <c r="K11" i="6" s="1"/>
  <c r="Q35" i="2"/>
  <c r="J11" i="6" s="1"/>
  <c r="R34" i="2"/>
  <c r="I11" i="6" s="1"/>
  <c r="Q34" i="2"/>
  <c r="H11" i="6" s="1"/>
  <c r="R33" i="2"/>
  <c r="G11" i="6" s="1"/>
  <c r="Q33" i="2"/>
  <c r="F11" i="6" s="1"/>
  <c r="R32" i="2"/>
  <c r="E11" i="6" s="1"/>
  <c r="Q32" i="2"/>
  <c r="N14" i="2"/>
  <c r="N5" i="2"/>
  <c r="G37" i="2"/>
  <c r="O7" i="6" s="1"/>
  <c r="G36" i="2"/>
  <c r="M7" i="6" s="1"/>
  <c r="G35" i="2"/>
  <c r="K7" i="6" s="1"/>
  <c r="F35" i="2"/>
  <c r="J7" i="6" s="1"/>
  <c r="G34" i="2"/>
  <c r="I7" i="6" s="1"/>
  <c r="F34" i="2"/>
  <c r="H7" i="6" s="1"/>
  <c r="G33" i="2"/>
  <c r="G7" i="6" s="1"/>
  <c r="F33" i="2"/>
  <c r="F7" i="6" s="1"/>
  <c r="G32" i="2"/>
  <c r="E7" i="6" s="1"/>
  <c r="C38" i="2"/>
  <c r="I6" i="1" s="1"/>
  <c r="B38" i="2"/>
  <c r="P5" i="6" s="1"/>
  <c r="C37" i="2"/>
  <c r="O5" i="6" s="1"/>
  <c r="B37" i="2"/>
  <c r="N5" i="6" s="1"/>
  <c r="C36" i="2"/>
  <c r="M5" i="6" s="1"/>
  <c r="B36" i="2"/>
  <c r="L5" i="6" s="1"/>
  <c r="C35" i="2"/>
  <c r="K5" i="6" s="1"/>
  <c r="B35" i="2"/>
  <c r="J5" i="6" s="1"/>
  <c r="C34" i="2"/>
  <c r="I5" i="6" s="1"/>
  <c r="B34" i="2"/>
  <c r="H5" i="6" s="1"/>
  <c r="C33" i="2"/>
  <c r="G5" i="6" s="1"/>
  <c r="B33" i="2"/>
  <c r="F5" i="6" s="1"/>
  <c r="C32" i="2"/>
  <c r="E5" i="6" s="1"/>
  <c r="B32" i="2"/>
  <c r="A1" i="6"/>
  <c r="B6" i="6"/>
  <c r="B8" i="6"/>
  <c r="B10" i="6"/>
  <c r="B12" i="6"/>
  <c r="C6" i="6"/>
  <c r="C8" i="6"/>
  <c r="C10" i="6"/>
  <c r="C12" i="6"/>
  <c r="C30" i="5"/>
  <c r="M30" i="5"/>
  <c r="K30" i="5"/>
  <c r="O30" i="5"/>
  <c r="C29" i="5"/>
  <c r="K29" i="5"/>
  <c r="O29" i="5"/>
  <c r="B29" i="5"/>
  <c r="J29" i="5"/>
  <c r="N29" i="5"/>
  <c r="B30" i="5"/>
  <c r="J30" i="5"/>
  <c r="N30" i="5"/>
  <c r="E29" i="5"/>
  <c r="E30" i="5"/>
  <c r="D29" i="5"/>
  <c r="D30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60" i="3"/>
  <c r="F28" i="1" s="1"/>
  <c r="F45" i="1"/>
  <c r="F31" i="1"/>
  <c r="D32" i="1"/>
  <c r="N60" i="3"/>
  <c r="H29" i="1" s="1"/>
  <c r="J60" i="3"/>
  <c r="H28" i="1" s="1"/>
  <c r="H15" i="1" s="1"/>
  <c r="N58" i="3"/>
  <c r="AH92" i="3"/>
  <c r="N57" i="3" s="1"/>
  <c r="AG92" i="3"/>
  <c r="N56" i="3" s="1"/>
  <c r="AF92" i="3"/>
  <c r="N55" i="3" s="1"/>
  <c r="AE92" i="3"/>
  <c r="N54" i="3" s="1"/>
  <c r="AD92" i="3"/>
  <c r="N53" i="3" s="1"/>
  <c r="AC92" i="3"/>
  <c r="N52" i="3" s="1"/>
  <c r="AB92" i="3"/>
  <c r="N51" i="3" s="1"/>
  <c r="AA92" i="3"/>
  <c r="Z92" i="3"/>
  <c r="N50" i="3" s="1"/>
  <c r="Y92" i="3"/>
  <c r="N49" i="3" s="1"/>
  <c r="AH89" i="3"/>
  <c r="J57" i="3" s="1"/>
  <c r="AG89" i="3"/>
  <c r="J56" i="3" s="1"/>
  <c r="AF89" i="3"/>
  <c r="J55" i="3" s="1"/>
  <c r="AE89" i="3"/>
  <c r="J54" i="3" s="1"/>
  <c r="AD89" i="3"/>
  <c r="J53" i="3" s="1"/>
  <c r="AC89" i="3"/>
  <c r="J52" i="3" s="1"/>
  <c r="AB89" i="3"/>
  <c r="J51" i="3" s="1"/>
  <c r="AA89" i="3"/>
  <c r="Z89" i="3"/>
  <c r="J50" i="3" s="1"/>
  <c r="Y89" i="3"/>
  <c r="J49" i="3" s="1"/>
  <c r="AH86" i="3"/>
  <c r="AG86" i="3"/>
  <c r="F56" i="3" s="1"/>
  <c r="AF86" i="3"/>
  <c r="F55" i="3" s="1"/>
  <c r="AE86" i="3"/>
  <c r="F54" i="3" s="1"/>
  <c r="AD86" i="3"/>
  <c r="F53" i="3" s="1"/>
  <c r="AC86" i="3"/>
  <c r="F52" i="3" s="1"/>
  <c r="AB86" i="3"/>
  <c r="F51" i="3" s="1"/>
  <c r="AA86" i="3"/>
  <c r="Z86" i="3"/>
  <c r="Y86" i="3"/>
  <c r="F49" i="3" s="1"/>
  <c r="Y83" i="3"/>
  <c r="B49" i="3" s="1"/>
  <c r="AH83" i="3"/>
  <c r="B57" i="3" s="1"/>
  <c r="AG83" i="3"/>
  <c r="B56" i="3" s="1"/>
  <c r="AF83" i="3"/>
  <c r="B55" i="3" s="1"/>
  <c r="AE83" i="3"/>
  <c r="B54" i="3" s="1"/>
  <c r="AD83" i="3"/>
  <c r="B53" i="3" s="1"/>
  <c r="AC83" i="3"/>
  <c r="B52" i="3" s="1"/>
  <c r="AB83" i="3"/>
  <c r="B51" i="3" s="1"/>
  <c r="AA83" i="3"/>
  <c r="Z83" i="3"/>
  <c r="B50" i="3" s="1"/>
  <c r="B58" i="3"/>
  <c r="J58" i="3"/>
  <c r="J59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S21" i="4" s="1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T20" i="4"/>
  <c r="T5" i="4"/>
  <c r="I29" i="5"/>
  <c r="G29" i="5"/>
  <c r="I30" i="5"/>
  <c r="G30" i="5"/>
  <c r="H29" i="5"/>
  <c r="F29" i="5"/>
  <c r="H30" i="5"/>
  <c r="F30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M45" i="7"/>
  <c r="F50" i="3" l="1"/>
  <c r="H12" i="1"/>
  <c r="L1" i="5"/>
  <c r="O31" i="5"/>
  <c r="F12" i="1"/>
  <c r="D12" i="1" s="1"/>
  <c r="H31" i="5"/>
  <c r="Q9" i="6"/>
  <c r="C9" i="6" s="1"/>
  <c r="I10" i="1"/>
  <c r="E10" i="1" s="1"/>
  <c r="H10" i="1"/>
  <c r="D10" i="1" s="1"/>
  <c r="G12" i="1"/>
  <c r="L2" i="5"/>
  <c r="F57" i="3"/>
  <c r="D45" i="7"/>
  <c r="Q39" i="2"/>
  <c r="E45" i="7"/>
  <c r="I45" i="7"/>
  <c r="R38" i="2"/>
  <c r="R39" i="2" s="1"/>
  <c r="G45" i="7"/>
  <c r="D11" i="6"/>
  <c r="B11" i="6" s="1"/>
  <c r="F45" i="7"/>
  <c r="K31" i="5"/>
  <c r="N45" i="7"/>
  <c r="H45" i="7"/>
  <c r="B31" i="5"/>
  <c r="Q5" i="6"/>
  <c r="C5" i="6" s="1"/>
  <c r="H6" i="1"/>
  <c r="B59" i="3"/>
  <c r="D28" i="1"/>
  <c r="F15" i="1"/>
  <c r="D15" i="1" s="1"/>
  <c r="C45" i="7"/>
  <c r="L45" i="7"/>
  <c r="N31" i="5"/>
  <c r="I31" i="5"/>
  <c r="F31" i="5"/>
  <c r="D31" i="5"/>
  <c r="E31" i="5"/>
  <c r="G31" i="5"/>
  <c r="C31" i="5"/>
  <c r="N4" i="6"/>
  <c r="F6" i="1"/>
  <c r="D5" i="6"/>
  <c r="B39" i="2"/>
  <c r="O4" i="6"/>
  <c r="I4" i="6"/>
  <c r="G8" i="1"/>
  <c r="G4" i="6"/>
  <c r="J4" i="6"/>
  <c r="L4" i="6"/>
  <c r="H4" i="6"/>
  <c r="M4" i="6"/>
  <c r="F8" i="1"/>
  <c r="F4" i="6"/>
  <c r="K4" i="6"/>
  <c r="E4" i="6"/>
  <c r="C39" i="2"/>
  <c r="G6" i="1"/>
  <c r="H16" i="1"/>
  <c r="H14" i="1" s="1"/>
  <c r="H27" i="1"/>
  <c r="N59" i="3"/>
  <c r="D29" i="1"/>
  <c r="F27" i="1"/>
  <c r="F16" i="1"/>
  <c r="C35" i="4"/>
  <c r="J31" i="5"/>
  <c r="N1" i="5"/>
  <c r="M31" i="5"/>
  <c r="L31" i="5"/>
  <c r="N2" i="5"/>
  <c r="L2" i="7"/>
  <c r="N1" i="7"/>
  <c r="O45" i="7"/>
  <c r="N2" i="7"/>
  <c r="B45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8" i="2"/>
  <c r="Q7" i="6" s="1"/>
  <c r="C7" i="6" s="1"/>
  <c r="C4" i="6" s="1"/>
  <c r="F38" i="2"/>
  <c r="N3" i="7"/>
  <c r="I8" i="1" l="1"/>
  <c r="E8" i="1" s="1"/>
  <c r="E5" i="1" s="1"/>
  <c r="Q4" i="6"/>
  <c r="G39" i="2"/>
  <c r="H8" i="1"/>
  <c r="F39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sharedStrings.xml><?xml version="1.0" encoding="utf-8"?>
<sst xmlns="http://schemas.openxmlformats.org/spreadsheetml/2006/main" count="990" uniqueCount="352">
  <si>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</si>
  <si>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</si>
  <si>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</si>
  <si>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</si>
  <si>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</si>
  <si>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</si>
  <si>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</si>
  <si>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</si>
  <si>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</si>
  <si>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</si>
  <si>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</si>
  <si>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</si>
  <si>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</si>
  <si>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</si>
  <si>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</si>
  <si>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</si>
  <si>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</si>
  <si>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</si>
  <si>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</si>
  <si>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</si>
  <si>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</si>
  <si>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</si>
  <si>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</si>
  <si>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</si>
  <si>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</si>
  <si>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</si>
  <si>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</si>
  <si>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</si>
  <si>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</si>
  <si>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</si>
  <si>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</si>
  <si>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</si>
  <si>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</si>
  <si>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</si>
  <si>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</si>
  <si>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</si>
  <si>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</si>
  <si>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</si>
  <si>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</si>
  <si>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</si>
  <si>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</si>
  <si>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</si>
  <si>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</si>
  <si>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</si>
  <si>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</si>
  <si>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</si>
  <si>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</si>
  <si>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</si>
  <si>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</si>
  <si>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</si>
  <si>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</si>
  <si>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</si>
  <si>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</si>
  <si>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</si>
  <si>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</si>
  <si>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</si>
  <si>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</si>
  <si>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</si>
  <si>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</si>
  <si>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</si>
  <si>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</si>
  <si>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</si>
  <si>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</si>
  <si>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</si>
  <si>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</si>
  <si>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</si>
  <si>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</si>
  <si>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</si>
  <si>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</si>
  <si>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</si>
  <si>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</si>
  <si>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</si>
  <si>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</si>
  <si>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</si>
  <si>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</si>
  <si>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</si>
  <si>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</si>
  <si>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</si>
  <si>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</si>
  <si>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</si>
  <si>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</si>
  <si>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</si>
  <si>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</si>
  <si>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</si>
  <si>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</si>
  <si>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</si>
  <si>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</si>
  <si>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</si>
  <si>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</si>
  <si>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</si>
  <si>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</si>
  <si>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</si>
  <si>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</si>
  <si>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</si>
  <si>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</si>
  <si>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</si>
  <si>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</si>
  <si>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</si>
  <si>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</si>
  <si>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</si>
  <si>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</si>
  <si>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</si>
  <si>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</si>
  <si>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</si>
  <si>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</si>
  <si>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</si>
  <si>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</si>
  <si>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</si>
  <si>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</si>
  <si>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</si>
  <si>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</si>
  <si>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</si>
  <si>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</si>
  <si>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</si>
  <si>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</si>
  <si>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</si>
  <si>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</si>
  <si>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</si>
  <si>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</si>
  <si>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</si>
  <si>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</si>
  <si>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</si>
  <si>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</si>
  <si>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</si>
  <si>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</si>
  <si>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</si>
  <si>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</si>
  <si>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</si>
  <si>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</si>
  <si>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</si>
  <si>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</si>
  <si>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</si>
  <si>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</si>
  <si>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</si>
  <si>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</si>
  <si>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</si>
  <si>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</si>
  <si>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</si>
  <si>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</si>
  <si>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</si>
  <si>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</si>
  <si>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</si>
  <si>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</si>
  <si>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</si>
  <si>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</si>
  <si>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</si>
  <si>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</si>
  <si>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</si>
  <si>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</si>
  <si>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</si>
  <si>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</si>
  <si>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</si>
  <si>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</si>
  <si>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</si>
  <si>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</si>
  <si>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</si>
  <si>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</si>
  <si>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</si>
  <si>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</si>
  <si>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</si>
  <si>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</si>
  <si>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</si>
  <si>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</si>
  <si>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</si>
  <si>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</si>
  <si>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</si>
  <si>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</si>
  <si>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</si>
  <si>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</si>
  <si>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</si>
  <si>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</si>
  <si>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</si>
  <si>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</si>
  <si>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</si>
  <si>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</si>
  <si>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</si>
  <si>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</si>
  <si>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</si>
  <si>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</si>
  <si>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</si>
  <si>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</si>
  <si>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</si>
  <si>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</si>
  <si>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</si>
  <si>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</si>
  <si>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</si>
  <si>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</si>
  <si>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</si>
  <si>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</si>
  <si>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</si>
  <si>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</si>
  <si>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</si>
  <si>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</si>
  <si>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</si>
  <si>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</si>
  <si>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</si>
  <si>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</si>
  <si>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</si>
  <si>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</si>
  <si>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</si>
  <si>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</si>
  <si>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</si>
  <si>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</si>
  <si>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</si>
  <si>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</si>
  <si>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</si>
  <si>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</si>
  <si>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</si>
  <si>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</si>
  <si>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</si>
  <si>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</si>
  <si>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</si>
  <si>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</si>
  <si>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</si>
  <si>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</si>
  <si>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</si>
  <si>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</si>
  <si>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</si>
  <si>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</si>
  <si>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</si>
  <si>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</si>
  <si>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</si>
  <si>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</si>
  <si>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</si>
  <si>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</si>
  <si>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</si>
  <si>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</si>
  <si>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</si>
  <si>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</si>
  <si>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</si>
  <si>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</si>
  <si>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</si>
  <si>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</si>
  <si>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</si>
  <si>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合計</t>
    <rPh sb="0" eb="2">
      <t>ゴウケイ</t>
    </rPh>
    <phoneticPr fontId="2"/>
  </si>
  <si>
    <t>天城号</t>
    <rPh sb="0" eb="2">
      <t>アマギ</t>
    </rPh>
    <rPh sb="2" eb="3">
      <t>ゴウ</t>
    </rPh>
    <phoneticPr fontId="2"/>
  </si>
  <si>
    <t>エルミナ</t>
    <phoneticPr fontId="2"/>
  </si>
  <si>
    <t>令和３年１２月分</t>
    <rPh sb="0" eb="2">
      <t>レイワ</t>
    </rPh>
    <rPh sb="3" eb="4">
      <t>ネン</t>
    </rPh>
    <rPh sb="6" eb="7">
      <t>ガツ</t>
    </rPh>
    <rPh sb="7" eb="8">
      <t>ブン</t>
    </rPh>
    <phoneticPr fontId="2"/>
  </si>
  <si>
    <t>豊泉丸</t>
    <rPh sb="0" eb="1">
      <t>ユタカ</t>
    </rPh>
    <rPh sb="1" eb="2">
      <t>イズミ</t>
    </rPh>
    <rPh sb="2" eb="3">
      <t>マル</t>
    </rPh>
    <phoneticPr fontId="3"/>
  </si>
  <si>
    <t>第五高砂丸</t>
    <rPh sb="0" eb="2">
      <t>ダイゴ</t>
    </rPh>
    <rPh sb="2" eb="4">
      <t>タカサゴ</t>
    </rPh>
    <rPh sb="4" eb="5">
      <t>マル</t>
    </rPh>
    <phoneticPr fontId="3"/>
  </si>
  <si>
    <t>第七冨貴丸</t>
    <rPh sb="0" eb="2">
      <t>ダイナナ</t>
    </rPh>
    <rPh sb="2" eb="4">
      <t>フキ</t>
    </rPh>
    <rPh sb="4" eb="5">
      <t>マル</t>
    </rPh>
    <phoneticPr fontId="3"/>
  </si>
  <si>
    <t>伸和丸</t>
    <rPh sb="0" eb="3">
      <t>シンワマル</t>
    </rPh>
    <phoneticPr fontId="3"/>
  </si>
  <si>
    <t>第二辰巳丸</t>
    <rPh sb="0" eb="2">
      <t>ダイニ</t>
    </rPh>
    <rPh sb="2" eb="5">
      <t>タツミマル</t>
    </rPh>
    <phoneticPr fontId="3"/>
  </si>
  <si>
    <t>舛宝山丸</t>
    <rPh sb="0" eb="1">
      <t>マス</t>
    </rPh>
    <rPh sb="1" eb="2">
      <t>タカラ</t>
    </rPh>
    <rPh sb="2" eb="3">
      <t>ヤマ</t>
    </rPh>
    <rPh sb="3" eb="4">
      <t>マル</t>
    </rPh>
    <phoneticPr fontId="3"/>
  </si>
  <si>
    <t>樟福ｌ丸</t>
    <rPh sb="0" eb="1">
      <t>ショウ</t>
    </rPh>
    <rPh sb="1" eb="2">
      <t>フク</t>
    </rPh>
    <rPh sb="3" eb="4">
      <t>マル</t>
    </rPh>
    <phoneticPr fontId="3"/>
  </si>
  <si>
    <t>みやさか</t>
  </si>
  <si>
    <t>第五十五ふじ丸</t>
    <rPh sb="0" eb="1">
      <t>ダイ</t>
    </rPh>
    <rPh sb="1" eb="4">
      <t>ゴジュウゴ</t>
    </rPh>
    <rPh sb="6" eb="7">
      <t>マル</t>
    </rPh>
    <phoneticPr fontId="3"/>
  </si>
  <si>
    <t>天城号</t>
    <rPh sb="0" eb="3">
      <t>テンジョウゴウ</t>
    </rPh>
    <phoneticPr fontId="3"/>
  </si>
  <si>
    <t>ＨＡＯ　ＸＩＮ</t>
  </si>
  <si>
    <t>民豊丸</t>
    <rPh sb="0" eb="3">
      <t>ミンホウマル</t>
    </rPh>
    <phoneticPr fontId="3"/>
  </si>
  <si>
    <t>とばせ</t>
  </si>
  <si>
    <t>碧丸</t>
    <rPh sb="0" eb="1">
      <t>アオイ</t>
    </rPh>
    <rPh sb="1" eb="2">
      <t>マル</t>
    </rPh>
    <phoneticPr fontId="3"/>
  </si>
  <si>
    <t>第八鈴鹿丸</t>
    <rPh sb="0" eb="2">
      <t>ダイハチ</t>
    </rPh>
    <rPh sb="2" eb="5">
      <t>スズカマル</t>
    </rPh>
    <phoneticPr fontId="3"/>
  </si>
  <si>
    <t>つしま</t>
  </si>
  <si>
    <t>矢矧一号</t>
    <rPh sb="0" eb="2">
      <t>ヤハギ</t>
    </rPh>
    <rPh sb="2" eb="4">
      <t>イチゴウ</t>
    </rPh>
    <phoneticPr fontId="3"/>
  </si>
  <si>
    <t>１２０五大</t>
    <rPh sb="3" eb="5">
      <t>ゴダイ</t>
    </rPh>
    <phoneticPr fontId="3"/>
  </si>
  <si>
    <t>五大十号</t>
    <rPh sb="0" eb="2">
      <t>ゴダイ</t>
    </rPh>
    <rPh sb="2" eb="3">
      <t>ジュウ</t>
    </rPh>
    <rPh sb="3" eb="4">
      <t>ゴウ</t>
    </rPh>
    <phoneticPr fontId="3"/>
  </si>
  <si>
    <t>サンド１号</t>
    <rPh sb="4" eb="5">
      <t>ゴウ</t>
    </rPh>
    <phoneticPr fontId="3"/>
  </si>
  <si>
    <t>第三十八丸光丸</t>
    <rPh sb="0" eb="1">
      <t>ダイ</t>
    </rPh>
    <rPh sb="1" eb="2">
      <t>サン</t>
    </rPh>
    <rPh sb="2" eb="4">
      <t>ジュウハチ</t>
    </rPh>
    <rPh sb="4" eb="7">
      <t>マルコウマル</t>
    </rPh>
    <phoneticPr fontId="3"/>
  </si>
  <si>
    <t>第八大栄丸</t>
    <rPh sb="0" eb="1">
      <t>ダイ</t>
    </rPh>
    <rPh sb="1" eb="2">
      <t>ハチ</t>
    </rPh>
    <rPh sb="2" eb="4">
      <t>ダイエイ</t>
    </rPh>
    <rPh sb="4" eb="5">
      <t>マル</t>
    </rPh>
    <phoneticPr fontId="3"/>
  </si>
  <si>
    <t>七福丸</t>
    <rPh sb="0" eb="3">
      <t>ナナフクマル</t>
    </rPh>
    <phoneticPr fontId="3"/>
  </si>
  <si>
    <t>八光二十一号</t>
    <rPh sb="0" eb="6">
      <t>ハッコウ21ゴウ</t>
    </rPh>
    <phoneticPr fontId="3"/>
  </si>
  <si>
    <t>八光２号</t>
    <rPh sb="0" eb="2">
      <t>ハッコウ</t>
    </rPh>
    <rPh sb="3" eb="4">
      <t>ゴウ</t>
    </rPh>
    <phoneticPr fontId="3"/>
  </si>
  <si>
    <t>八光７号</t>
    <rPh sb="0" eb="2">
      <t>ハッコウ</t>
    </rPh>
    <rPh sb="3" eb="4">
      <t>ゴウ</t>
    </rPh>
    <phoneticPr fontId="3"/>
  </si>
  <si>
    <t>みすみ</t>
  </si>
  <si>
    <t>ＬＩＷＡＴＯＯＮ　ＭＯＵＲ</t>
  </si>
  <si>
    <t>外</t>
  </si>
  <si>
    <t>サンド１号</t>
    <rPh sb="4" eb="5">
      <t>ゴウ</t>
    </rPh>
    <phoneticPr fontId="2"/>
  </si>
  <si>
    <t>内</t>
  </si>
  <si>
    <t>日本</t>
    <rPh sb="0" eb="2">
      <t>ニホン</t>
    </rPh>
    <phoneticPr fontId="2"/>
  </si>
  <si>
    <t>12/16</t>
    <phoneticPr fontId="2"/>
  </si>
  <si>
    <t>7:30</t>
    <phoneticPr fontId="2"/>
  </si>
  <si>
    <t>12/16</t>
    <phoneticPr fontId="2"/>
  </si>
  <si>
    <t>11:30</t>
    <phoneticPr fontId="2"/>
  </si>
  <si>
    <t>卸</t>
  </si>
  <si>
    <t>芦辺</t>
    <rPh sb="0" eb="2">
      <t>アシベ</t>
    </rPh>
    <phoneticPr fontId="2"/>
  </si>
  <si>
    <t>波多</t>
  </si>
  <si>
    <t>12/13</t>
    <phoneticPr fontId="2"/>
  </si>
  <si>
    <t>ベリーズ</t>
    <phoneticPr fontId="2"/>
  </si>
  <si>
    <t>積</t>
  </si>
  <si>
    <t>韓国</t>
    <rPh sb="0" eb="2">
      <t>カンコク</t>
    </rPh>
    <phoneticPr fontId="2"/>
  </si>
  <si>
    <t>INCHON</t>
    <phoneticPr fontId="2"/>
  </si>
  <si>
    <t>A</t>
  </si>
  <si>
    <t>7:45</t>
    <phoneticPr fontId="2"/>
  </si>
  <si>
    <t>12/14</t>
    <phoneticPr fontId="2"/>
  </si>
  <si>
    <t>12:50</t>
    <phoneticPr fontId="2"/>
  </si>
  <si>
    <t>12/17</t>
    <phoneticPr fontId="2"/>
  </si>
  <si>
    <t>12/22</t>
    <phoneticPr fontId="2"/>
  </si>
  <si>
    <t>12/4</t>
    <phoneticPr fontId="2"/>
  </si>
  <si>
    <t>12/16</t>
    <phoneticPr fontId="2"/>
  </si>
  <si>
    <t>12/20</t>
    <phoneticPr fontId="2"/>
  </si>
  <si>
    <t>12/14</t>
    <phoneticPr fontId="2"/>
  </si>
  <si>
    <t>12/20</t>
    <phoneticPr fontId="2"/>
  </si>
  <si>
    <t>12/25</t>
    <phoneticPr fontId="2"/>
  </si>
  <si>
    <t>8:20</t>
    <phoneticPr fontId="2"/>
  </si>
  <si>
    <t>10:30</t>
    <phoneticPr fontId="2"/>
  </si>
  <si>
    <t>8:00</t>
    <phoneticPr fontId="2"/>
  </si>
  <si>
    <t>12/22</t>
    <phoneticPr fontId="2"/>
  </si>
  <si>
    <t>12/5</t>
    <phoneticPr fontId="2"/>
  </si>
  <si>
    <t>12/15</t>
    <phoneticPr fontId="2"/>
  </si>
  <si>
    <t>12/19</t>
    <phoneticPr fontId="2"/>
  </si>
  <si>
    <t>12/26</t>
    <phoneticPr fontId="2"/>
  </si>
  <si>
    <t>12/19</t>
    <phoneticPr fontId="2"/>
  </si>
  <si>
    <t>12/26</t>
    <phoneticPr fontId="2"/>
  </si>
  <si>
    <t>12/7</t>
    <phoneticPr fontId="2"/>
  </si>
  <si>
    <t>14:00</t>
    <phoneticPr fontId="2"/>
  </si>
  <si>
    <t>16:00</t>
    <phoneticPr fontId="2"/>
  </si>
  <si>
    <t>17:00</t>
    <phoneticPr fontId="2"/>
  </si>
  <si>
    <t>12/10</t>
    <phoneticPr fontId="2"/>
  </si>
  <si>
    <t>12/8</t>
    <phoneticPr fontId="2"/>
  </si>
  <si>
    <t>12/17</t>
    <phoneticPr fontId="2"/>
  </si>
  <si>
    <t>7:00</t>
    <phoneticPr fontId="2"/>
  </si>
  <si>
    <t>9:00</t>
    <phoneticPr fontId="2"/>
  </si>
  <si>
    <t>10:00</t>
    <phoneticPr fontId="2"/>
  </si>
  <si>
    <t>沖縄</t>
    <rPh sb="0" eb="2">
      <t>オキナワ</t>
    </rPh>
    <phoneticPr fontId="2"/>
  </si>
  <si>
    <t>中城</t>
    <rPh sb="0" eb="2">
      <t>チュウジョウ</t>
    </rPh>
    <phoneticPr fontId="2"/>
  </si>
  <si>
    <t>鹿児島</t>
    <rPh sb="0" eb="3">
      <t>カゴシマ</t>
    </rPh>
    <phoneticPr fontId="2"/>
  </si>
  <si>
    <t>谷山</t>
    <rPh sb="0" eb="2">
      <t>タニヤマ</t>
    </rPh>
    <phoneticPr fontId="2"/>
  </si>
  <si>
    <t>長崎</t>
    <rPh sb="0" eb="2">
      <t>ナガサキ</t>
    </rPh>
    <phoneticPr fontId="2"/>
  </si>
  <si>
    <t>水俣</t>
    <rPh sb="0" eb="2">
      <t>ミナマタ</t>
    </rPh>
    <phoneticPr fontId="2"/>
  </si>
  <si>
    <t>熊本</t>
    <rPh sb="0" eb="2">
      <t>クマモト</t>
    </rPh>
    <phoneticPr fontId="2"/>
  </si>
  <si>
    <t>二見</t>
    <rPh sb="0" eb="2">
      <t>フタミ</t>
    </rPh>
    <phoneticPr fontId="2"/>
  </si>
  <si>
    <t>八代</t>
    <rPh sb="0" eb="2">
      <t>ヤツシロ</t>
    </rPh>
    <phoneticPr fontId="2"/>
  </si>
  <si>
    <t>中田</t>
    <rPh sb="0" eb="2">
      <t>ナカタ</t>
    </rPh>
    <phoneticPr fontId="2"/>
  </si>
  <si>
    <t>岡山</t>
    <rPh sb="0" eb="2">
      <t>オカヤマ</t>
    </rPh>
    <phoneticPr fontId="2"/>
  </si>
  <si>
    <t>水島</t>
    <rPh sb="0" eb="2">
      <t>ミズシマ</t>
    </rPh>
    <phoneticPr fontId="2"/>
  </si>
  <si>
    <t>大築島</t>
    <rPh sb="0" eb="1">
      <t>ダイ</t>
    </rPh>
    <rPh sb="1" eb="3">
      <t>ツキシマ</t>
    </rPh>
    <phoneticPr fontId="2"/>
  </si>
  <si>
    <t>御所浦</t>
    <rPh sb="0" eb="3">
      <t>ゴショウラ</t>
    </rPh>
    <phoneticPr fontId="2"/>
  </si>
  <si>
    <t>ベリーズ</t>
    <phoneticPr fontId="2"/>
  </si>
  <si>
    <t>第58住若丸</t>
    <rPh sb="0" eb="1">
      <t>ダイ</t>
    </rPh>
    <rPh sb="3" eb="4">
      <t>ス</t>
    </rPh>
    <rPh sb="4" eb="5">
      <t>ワカ</t>
    </rPh>
    <rPh sb="5" eb="6">
      <t>マル</t>
    </rPh>
    <phoneticPr fontId="2"/>
  </si>
  <si>
    <t>(有)小橋商会</t>
    <rPh sb="0" eb="3">
      <t>ユウ</t>
    </rPh>
    <rPh sb="3" eb="5">
      <t>コハシ</t>
    </rPh>
    <rPh sb="5" eb="7">
      <t>ショウカイ</t>
    </rPh>
    <phoneticPr fontId="2"/>
  </si>
  <si>
    <t>（株）隆勢</t>
    <rPh sb="0" eb="3">
      <t>カブ</t>
    </rPh>
    <rPh sb="3" eb="5">
      <t>リュウセイ</t>
    </rPh>
    <phoneticPr fontId="2"/>
  </si>
  <si>
    <t>(有)きたひら商事</t>
    <rPh sb="0" eb="3">
      <t>ユウ</t>
    </rPh>
    <rPh sb="7" eb="9">
      <t>ショウジ</t>
    </rPh>
    <phoneticPr fontId="2"/>
  </si>
  <si>
    <t>（株）村上工業</t>
    <rPh sb="0" eb="3">
      <t>カブ</t>
    </rPh>
    <rPh sb="3" eb="5">
      <t>ムラカミ</t>
    </rPh>
    <rPh sb="5" eb="7">
      <t>コウギョウ</t>
    </rPh>
    <phoneticPr fontId="2"/>
  </si>
  <si>
    <t>（株）丸雄海運</t>
    <rPh sb="0" eb="3">
      <t>カブ</t>
    </rPh>
    <rPh sb="3" eb="4">
      <t>マル</t>
    </rPh>
    <rPh sb="4" eb="5">
      <t>オス</t>
    </rPh>
    <rPh sb="5" eb="7">
      <t>カイウン</t>
    </rPh>
    <phoneticPr fontId="2"/>
  </si>
  <si>
    <t>（株）辰巳商会</t>
    <rPh sb="0" eb="3">
      <t>カブ</t>
    </rPh>
    <rPh sb="3" eb="5">
      <t>タツミ</t>
    </rPh>
    <rPh sb="5" eb="7">
      <t>ショウカイ</t>
    </rPh>
    <phoneticPr fontId="2"/>
  </si>
  <si>
    <t>12/4</t>
    <phoneticPr fontId="2"/>
  </si>
  <si>
    <t>内</t>
    <phoneticPr fontId="2"/>
  </si>
  <si>
    <t>日本</t>
    <rPh sb="0" eb="2">
      <t>ニホン</t>
    </rPh>
    <phoneticPr fontId="2"/>
  </si>
  <si>
    <t>唐津</t>
    <rPh sb="0" eb="2">
      <t>カラツ</t>
    </rPh>
    <phoneticPr fontId="2"/>
  </si>
  <si>
    <t>7:30</t>
    <phoneticPr fontId="2"/>
  </si>
  <si>
    <t>12/4</t>
    <phoneticPr fontId="2"/>
  </si>
  <si>
    <t>9:30</t>
    <phoneticPr fontId="2"/>
  </si>
  <si>
    <t>佐賀</t>
    <rPh sb="0" eb="2">
      <t>サガ</t>
    </rPh>
    <phoneticPr fontId="2"/>
  </si>
  <si>
    <t>8:00</t>
    <phoneticPr fontId="2"/>
  </si>
  <si>
    <t>8:00</t>
    <phoneticPr fontId="2"/>
  </si>
  <si>
    <t>2021/12/27</t>
  </si>
  <si>
    <t>2021/12/27</t>
    <phoneticPr fontId="2"/>
  </si>
  <si>
    <t>2022/1/2</t>
  </si>
  <si>
    <t>2022/1/2</t>
    <phoneticPr fontId="2"/>
  </si>
  <si>
    <t>天海丸</t>
    <rPh sb="0" eb="2">
      <t>テンカイ</t>
    </rPh>
    <rPh sb="2" eb="3">
      <t>マル</t>
    </rPh>
    <phoneticPr fontId="3"/>
  </si>
  <si>
    <t>大船山丸</t>
    <rPh sb="0" eb="1">
      <t>オオ</t>
    </rPh>
    <rPh sb="1" eb="2">
      <t>フネ</t>
    </rPh>
    <rPh sb="2" eb="3">
      <t>ヤマ</t>
    </rPh>
    <rPh sb="3" eb="4">
      <t>マル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</si>
</sst>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10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1" fillId="0" borderId="111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4" fillId="2" borderId="20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5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157" xfId="0" applyFill="1" applyBorder="1" applyAlignment="1">
      <alignment vertical="center" shrinkToFit="1"/>
    </xf>
    <xf numFmtId="0" fontId="0" fillId="2" borderId="158" xfId="0" applyFill="1" applyBorder="1" applyAlignment="1">
      <alignment horizontal="center" vertical="center" shrinkToFit="1"/>
    </xf>
    <xf numFmtId="0" fontId="0" fillId="0" borderId="159" xfId="0" applyBorder="1">
      <alignment vertical="center"/>
    </xf>
    <xf numFmtId="0" fontId="0" fillId="0" borderId="160" xfId="0" applyBorder="1">
      <alignment vertical="center"/>
    </xf>
    <xf numFmtId="0" fontId="0" fillId="0" borderId="161" xfId="0" applyBorder="1">
      <alignment vertical="center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9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2" borderId="0" xfId="0" applyFill="1" applyBorder="1" applyAlignment="1">
      <alignment vertical="center"/>
    </xf>
    <xf numFmtId="0" fontId="0" fillId="2" borderId="19" xfId="0" applyFont="1" applyFill="1" applyBorder="1" applyAlignment="1">
      <alignment vertical="center" shrinkToFit="1"/>
    </xf>
    <xf numFmtId="0" fontId="0" fillId="2" borderId="20" xfId="0" applyFont="1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48" xfId="0" applyFill="1" applyBorder="1" applyAlignment="1">
      <alignment horizontal="right"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2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3" borderId="117" xfId="1" applyFont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3" borderId="119" xfId="1" applyFont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15" xfId="1" applyFont="1" applyFill="1" applyBorder="1" applyAlignment="1">
      <alignment horizontal="right" vertical="center"/>
    </xf>
    <xf numFmtId="38" fontId="1" fillId="3" borderId="116" xfId="1" applyFill="1" applyBorder="1" applyAlignment="1">
      <alignment horizontal="right" vertical="center"/>
    </xf>
    <xf numFmtId="38" fontId="1" fillId="0" borderId="121" xfId="1" applyBorder="1" applyAlignment="1">
      <alignment horizontal="right" vertical="center"/>
    </xf>
    <xf numFmtId="38" fontId="1" fillId="0" borderId="118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16" xfId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14" xfId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26" xfId="1" applyFont="1" applyFill="1" applyBorder="1" applyAlignment="1">
      <alignment horizontal="right" vertical="center"/>
    </xf>
    <xf numFmtId="38" fontId="1" fillId="3" borderId="127" xfId="1" applyFill="1" applyBorder="1" applyAlignment="1">
      <alignment horizontal="right" vertical="center"/>
    </xf>
    <xf numFmtId="38" fontId="1" fillId="3" borderId="116" xfId="1" applyFont="1" applyFill="1" applyBorder="1" applyAlignment="1">
      <alignment horizontal="right" vertical="center"/>
    </xf>
    <xf numFmtId="38" fontId="1" fillId="3" borderId="122" xfId="1" applyFont="1" applyFill="1" applyBorder="1" applyAlignment="1">
      <alignment horizontal="right" vertical="center"/>
    </xf>
    <xf numFmtId="38" fontId="1" fillId="3" borderId="128" xfId="1" applyFill="1" applyBorder="1" applyAlignment="1">
      <alignment horizontal="right" vertical="center"/>
    </xf>
    <xf numFmtId="38" fontId="1" fillId="0" borderId="129" xfId="1" applyBorder="1" applyAlignment="1">
      <alignment horizontal="right" vertical="center"/>
    </xf>
    <xf numFmtId="38" fontId="1" fillId="0" borderId="120" xfId="1" applyBorder="1" applyAlignment="1">
      <alignment horizontal="right" vertical="center"/>
    </xf>
    <xf numFmtId="38" fontId="1" fillId="0" borderId="23" xfId="1" applyBorder="1" applyAlignment="1">
      <alignment horizontal="right" vertical="center"/>
    </xf>
    <xf numFmtId="38" fontId="1" fillId="0" borderId="135" xfId="1" applyBorder="1" applyAlignment="1">
      <alignment horizontal="right" vertical="center"/>
    </xf>
    <xf numFmtId="38" fontId="1" fillId="0" borderId="125" xfId="1" applyBorder="1" applyAlignment="1">
      <alignment horizontal="right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3" borderId="113" xfId="1" applyFill="1" applyBorder="1" applyAlignment="1">
      <alignment horizontal="right" vertical="center"/>
    </xf>
    <xf numFmtId="38" fontId="1" fillId="3" borderId="114" xfId="1" applyFill="1" applyBorder="1" applyAlignment="1">
      <alignment horizontal="right" vertical="center"/>
    </xf>
    <xf numFmtId="38" fontId="1" fillId="3" borderId="124" xfId="1" applyFont="1" applyFill="1" applyBorder="1" applyAlignment="1">
      <alignment horizontal="right" vertical="center"/>
    </xf>
    <xf numFmtId="38" fontId="1" fillId="3" borderId="117" xfId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21" xfId="1" applyFont="1" applyFill="1" applyBorder="1" applyAlignment="1">
      <alignment horizontal="right" vertical="center"/>
    </xf>
    <xf numFmtId="38" fontId="1" fillId="3" borderId="129" xfId="1" applyFont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35" xfId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0" borderId="115" xfId="1" applyFont="1" applyFill="1" applyBorder="1" applyAlignment="1">
      <alignment horizontal="right" vertical="center"/>
    </xf>
    <xf numFmtId="38" fontId="1" fillId="0" borderId="116" xfId="1" applyFont="1" applyFill="1" applyBorder="1" applyAlignment="1">
      <alignment horizontal="right" vertical="center"/>
    </xf>
    <xf numFmtId="38" fontId="1" fillId="0" borderId="119" xfId="1" applyFont="1" applyFill="1" applyBorder="1" applyAlignment="1">
      <alignment horizontal="right" vertical="center"/>
    </xf>
    <xf numFmtId="38" fontId="1" fillId="0" borderId="120" xfId="1" applyFont="1" applyFill="1" applyBorder="1" applyAlignment="1">
      <alignment horizontal="right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122" xfId="1" applyFill="1" applyBorder="1" applyAlignment="1">
      <alignment horizontal="right" vertical="center"/>
    </xf>
    <xf numFmtId="38" fontId="1" fillId="0" borderId="128" xfId="1" applyFill="1" applyBorder="1" applyAlignment="1">
      <alignment horizontal="right" vertical="center"/>
    </xf>
    <xf numFmtId="38" fontId="1" fillId="0" borderId="129" xfId="1" applyFont="1" applyFill="1" applyBorder="1" applyAlignment="1">
      <alignment horizontal="right" vertical="center"/>
    </xf>
    <xf numFmtId="38" fontId="1" fillId="0" borderId="132" xfId="1" applyFill="1" applyBorder="1" applyAlignment="1">
      <alignment horizontal="right" vertical="center"/>
    </xf>
    <xf numFmtId="38" fontId="1" fillId="3" borderId="135" xfId="1" applyFont="1" applyFill="1" applyBorder="1" applyAlignment="1">
      <alignment horizontal="right" vertical="center"/>
    </xf>
    <xf numFmtId="38" fontId="1" fillId="3" borderId="133" xfId="1" applyFont="1" applyFill="1" applyBorder="1" applyAlignment="1">
      <alignment horizontal="right" vertical="center"/>
    </xf>
    <xf numFmtId="38" fontId="1" fillId="3" borderId="134" xfId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0" borderId="135" xfId="1" applyFill="1" applyBorder="1" applyAlignment="1">
      <alignment horizontal="right" vertical="center"/>
    </xf>
    <xf numFmtId="38" fontId="1" fillId="0" borderId="125" xfId="1" applyFill="1" applyBorder="1" applyAlignment="1">
      <alignment horizontal="right" vertical="center"/>
    </xf>
    <xf numFmtId="38" fontId="1" fillId="0" borderId="133" xfId="1" applyFill="1" applyBorder="1" applyAlignment="1">
      <alignment horizontal="right" vertical="center"/>
    </xf>
    <xf numFmtId="38" fontId="1" fillId="0" borderId="127" xfId="1" applyFill="1" applyBorder="1" applyAlignment="1">
      <alignment horizontal="right" vertical="center"/>
    </xf>
    <xf numFmtId="38" fontId="1" fillId="0" borderId="66" xfId="1" applyBorder="1" applyAlignment="1">
      <alignment horizontal="center" vertical="center"/>
    </xf>
    <xf numFmtId="38" fontId="1" fillId="0" borderId="108" xfId="1" applyBorder="1" applyAlignment="1">
      <alignment horizontal="center" vertical="center"/>
    </xf>
    <xf numFmtId="38" fontId="1" fillId="0" borderId="129" xfId="1" applyFill="1" applyBorder="1" applyAlignment="1">
      <alignment horizontal="right" vertical="center"/>
    </xf>
    <xf numFmtId="38" fontId="1" fillId="0" borderId="120" xfId="1" applyFill="1" applyBorder="1" applyAlignment="1">
      <alignment horizontal="right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1" xfId="1" applyFont="1" applyBorder="1" applyAlignment="1">
      <alignment horizontal="center" vertical="center" textRotation="255" shrinkToFit="1"/>
    </xf>
    <xf numFmtId="38" fontId="1" fillId="0" borderId="142" xfId="1" applyBorder="1" applyAlignment="1">
      <alignment horizontal="center" vertical="center" textRotation="255" shrinkToFit="1"/>
    </xf>
    <xf numFmtId="38" fontId="1" fillId="0" borderId="143" xfId="1" applyBorder="1" applyAlignment="1">
      <alignment horizontal="center" vertical="center" textRotation="255" shrinkToFit="1"/>
    </xf>
    <xf numFmtId="38" fontId="1" fillId="0" borderId="137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44" xfId="1" applyBorder="1" applyAlignment="1">
      <alignment horizontal="center" vertical="center"/>
    </xf>
    <xf numFmtId="38" fontId="1" fillId="0" borderId="145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141" xfId="1" applyFont="1" applyBorder="1" applyAlignment="1">
      <alignment horizontal="center" vertical="center" textRotation="255"/>
    </xf>
    <xf numFmtId="38" fontId="1" fillId="0" borderId="142" xfId="1" applyBorder="1" applyAlignment="1">
      <alignment horizontal="center" vertical="center" textRotation="255"/>
    </xf>
    <xf numFmtId="38" fontId="1" fillId="0" borderId="143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1" fillId="0" borderId="146" xfId="1" applyBorder="1" applyAlignment="1">
      <alignment horizontal="center" vertical="center"/>
    </xf>
    <xf numFmtId="38" fontId="1" fillId="0" borderId="147" xfId="1" applyBorder="1" applyAlignment="1">
      <alignment horizontal="center" vertic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138" xfId="1" applyFont="1" applyBorder="1" applyAlignment="1">
      <alignment horizontal="center" vertical="center" textRotation="255"/>
    </xf>
    <xf numFmtId="38" fontId="1" fillId="0" borderId="139" xfId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38" xfId="1" applyBorder="1" applyAlignment="1">
      <alignment horizontal="center" vertical="center" textRotation="255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2" xfId="1" applyFill="1" applyBorder="1" applyAlignment="1">
      <alignment horizontal="right" vertical="center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0" fontId="0" fillId="0" borderId="87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3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4" xfId="0" applyBorder="1" applyAlignment="1">
      <alignment horizontal="center" vertical="center" shrinkToFit="1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155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38" fontId="0" fillId="0" borderId="18" xfId="0" applyNumberFormat="1" applyBorder="1" applyAlignment="1">
      <alignment horizontal="right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6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2" bestFit="1" customWidth="1"/>
    <col min="2" max="2" width="7.625" style="262" customWidth="1"/>
    <col min="3" max="3" width="10.625" style="262" customWidth="1"/>
    <col min="4" max="4" width="7.625" style="262" customWidth="1"/>
    <col min="5" max="5" width="10.625" style="262" customWidth="1"/>
    <col min="6" max="6" width="7.625" style="262" customWidth="1"/>
    <col min="7" max="7" width="10.625" style="262" customWidth="1"/>
    <col min="8" max="8" width="7.625" style="262" customWidth="1"/>
    <col min="9" max="9" width="10.625" style="262" customWidth="1"/>
    <col min="10" max="10" width="7.625" style="262" customWidth="1"/>
    <col min="11" max="11" width="10.625" style="262" customWidth="1"/>
    <col min="12" max="12" width="7.625" style="262" customWidth="1"/>
    <col min="13" max="13" width="10.625" style="262" customWidth="1"/>
    <col min="14" max="14" width="7.625" style="262" customWidth="1"/>
    <col min="15" max="15" width="10.625" style="262" customWidth="1"/>
    <col min="16" max="16" width="7.625" style="262" customWidth="1"/>
    <col min="17" max="17" width="10.625" style="262" customWidth="1"/>
    <col min="18" max="16384" width="11.5" style="262"/>
  </cols>
  <sheetData>
    <row r="1" spans="1:17" ht="40.35" customHeight="1">
      <c r="A1" s="326" t="str">
        <f>"入　港　船　舶　集　計　表　（ "&amp;'集計表　月報'!H2&amp;" ）"</f>
        <v>入　港　船　舶　集　計　表　（ 令和３年１２月分 ）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6"/>
    </row>
    <row r="2" spans="1:17" ht="40.35" customHeight="1">
      <c r="A2" s="324" t="s">
        <v>205</v>
      </c>
      <c r="B2" s="328" t="s">
        <v>4</v>
      </c>
      <c r="C2" s="329"/>
      <c r="D2" s="330" t="s">
        <v>206</v>
      </c>
      <c r="E2" s="328"/>
      <c r="F2" s="327" t="s">
        <v>207</v>
      </c>
      <c r="G2" s="327"/>
      <c r="H2" s="327" t="s">
        <v>208</v>
      </c>
      <c r="I2" s="327"/>
      <c r="J2" s="327" t="s">
        <v>209</v>
      </c>
      <c r="K2" s="327"/>
      <c r="L2" s="327" t="s">
        <v>210</v>
      </c>
      <c r="M2" s="327"/>
      <c r="N2" s="327" t="s">
        <v>211</v>
      </c>
      <c r="O2" s="327"/>
      <c r="P2" s="327" t="s">
        <v>212</v>
      </c>
      <c r="Q2" s="327"/>
    </row>
    <row r="3" spans="1:17" ht="40.35" customHeight="1">
      <c r="A3" s="325"/>
      <c r="B3" s="264" t="s">
        <v>52</v>
      </c>
      <c r="C3" s="265" t="s">
        <v>213</v>
      </c>
      <c r="D3" s="266" t="s">
        <v>52</v>
      </c>
      <c r="E3" s="263" t="s">
        <v>213</v>
      </c>
      <c r="F3" s="264" t="s">
        <v>52</v>
      </c>
      <c r="G3" s="263" t="s">
        <v>213</v>
      </c>
      <c r="H3" s="264" t="s">
        <v>52</v>
      </c>
      <c r="I3" s="263" t="s">
        <v>213</v>
      </c>
      <c r="J3" s="264" t="s">
        <v>52</v>
      </c>
      <c r="K3" s="263" t="s">
        <v>213</v>
      </c>
      <c r="L3" s="264" t="s">
        <v>52</v>
      </c>
      <c r="M3" s="263" t="s">
        <v>213</v>
      </c>
      <c r="N3" s="264" t="s">
        <v>52</v>
      </c>
      <c r="O3" s="263" t="s">
        <v>213</v>
      </c>
      <c r="P3" s="264" t="s">
        <v>52</v>
      </c>
      <c r="Q3" s="263" t="s">
        <v>213</v>
      </c>
    </row>
    <row r="4" spans="1:17" ht="40.35" customHeight="1" thickBot="1">
      <c r="A4" s="267" t="s">
        <v>4</v>
      </c>
      <c r="B4" s="268">
        <f t="shared" ref="B4:Q4" si="0">SUM(B5:B12)</f>
        <v>314</v>
      </c>
      <c r="C4" s="269">
        <f t="shared" si="0"/>
        <v>45792</v>
      </c>
      <c r="D4" s="270">
        <f t="shared" si="0"/>
        <v>0</v>
      </c>
      <c r="E4" s="271">
        <f t="shared" si="0"/>
        <v>0</v>
      </c>
      <c r="F4" s="268">
        <f t="shared" si="0"/>
        <v>0</v>
      </c>
      <c r="G4" s="271">
        <f t="shared" si="0"/>
        <v>0</v>
      </c>
      <c r="H4" s="268">
        <f t="shared" si="0"/>
        <v>0</v>
      </c>
      <c r="I4" s="271">
        <f t="shared" si="0"/>
        <v>0</v>
      </c>
      <c r="J4" s="268">
        <f t="shared" si="0"/>
        <v>3</v>
      </c>
      <c r="K4" s="271">
        <f t="shared" si="0"/>
        <v>9518</v>
      </c>
      <c r="L4" s="268">
        <f t="shared" si="0"/>
        <v>2</v>
      </c>
      <c r="M4" s="271">
        <f t="shared" si="0"/>
        <v>2722</v>
      </c>
      <c r="N4" s="268">
        <f t="shared" si="0"/>
        <v>13</v>
      </c>
      <c r="O4" s="271">
        <f t="shared" si="0"/>
        <v>7702</v>
      </c>
      <c r="P4" s="268">
        <f t="shared" si="0"/>
        <v>296</v>
      </c>
      <c r="Q4" s="271">
        <f t="shared" si="0"/>
        <v>25850</v>
      </c>
    </row>
    <row r="5" spans="1:17" ht="40.35" customHeight="1" thickTop="1">
      <c r="A5" s="272" t="s">
        <v>214</v>
      </c>
      <c r="B5" s="273">
        <f t="shared" ref="B5:C12" si="1">SUM(D5+F5+H5+J5+L5+N5+P5)</f>
        <v>1</v>
      </c>
      <c r="C5" s="274">
        <f t="shared" si="1"/>
        <v>1123</v>
      </c>
      <c r="D5" s="275">
        <f>'入港調 集計'!B32</f>
        <v>0</v>
      </c>
      <c r="E5" s="276">
        <f>'入港調 集計'!C32</f>
        <v>0</v>
      </c>
      <c r="F5" s="273">
        <f>'入港調 集計'!B33</f>
        <v>0</v>
      </c>
      <c r="G5" s="276">
        <f>'入港調 集計'!C33</f>
        <v>0</v>
      </c>
      <c r="H5" s="273">
        <f>'入港調 集計'!B34</f>
        <v>0</v>
      </c>
      <c r="I5" s="276">
        <f>'入港調 集計'!C34</f>
        <v>0</v>
      </c>
      <c r="J5" s="273">
        <f>'入港調 集計'!B35</f>
        <v>0</v>
      </c>
      <c r="K5" s="276">
        <f>'入港調 集計'!C35</f>
        <v>0</v>
      </c>
      <c r="L5" s="273">
        <f>'入港調 集計'!B36</f>
        <v>1</v>
      </c>
      <c r="M5" s="276">
        <f>'入港調 集計'!C36</f>
        <v>1123</v>
      </c>
      <c r="N5" s="273">
        <f>'入港調 集計'!B37</f>
        <v>0</v>
      </c>
      <c r="O5" s="276">
        <f>'入港調 集計'!C37</f>
        <v>0</v>
      </c>
      <c r="P5" s="273">
        <f>'入港調 集計'!B38</f>
        <v>0</v>
      </c>
      <c r="Q5" s="276">
        <f>'入港調 集計'!C38</f>
        <v>0</v>
      </c>
    </row>
    <row r="6" spans="1:17" ht="40.35" customHeight="1">
      <c r="A6" s="277" t="s">
        <v>215</v>
      </c>
      <c r="B6" s="278">
        <f t="shared" si="1"/>
        <v>0</v>
      </c>
      <c r="C6" s="279">
        <f t="shared" si="1"/>
        <v>0</v>
      </c>
      <c r="D6" s="280"/>
      <c r="E6" s="281"/>
      <c r="F6" s="278"/>
      <c r="G6" s="281"/>
      <c r="H6" s="278"/>
      <c r="I6" s="281"/>
      <c r="J6" s="278"/>
      <c r="K6" s="281"/>
      <c r="L6" s="278"/>
      <c r="M6" s="281"/>
      <c r="N6" s="278"/>
      <c r="O6" s="281"/>
      <c r="P6" s="278"/>
      <c r="Q6" s="281"/>
    </row>
    <row r="7" spans="1:17" ht="40.35" customHeight="1">
      <c r="A7" s="277" t="s">
        <v>216</v>
      </c>
      <c r="B7" s="278">
        <f t="shared" si="1"/>
        <v>163</v>
      </c>
      <c r="C7" s="279">
        <f t="shared" si="1"/>
        <v>37723</v>
      </c>
      <c r="D7" s="280">
        <f>'入港調 集計'!F32</f>
        <v>0</v>
      </c>
      <c r="E7" s="281">
        <f>'入港調 集計'!G32</f>
        <v>0</v>
      </c>
      <c r="F7" s="278">
        <f>'入港調 集計'!F33</f>
        <v>0</v>
      </c>
      <c r="G7" s="281">
        <f>'入港調 集計'!G33</f>
        <v>0</v>
      </c>
      <c r="H7" s="278">
        <f>'入港調 集計'!F34</f>
        <v>0</v>
      </c>
      <c r="I7" s="281">
        <f>'入港調 集計'!G34</f>
        <v>0</v>
      </c>
      <c r="J7" s="278">
        <f>'入港調 集計'!F35</f>
        <v>3</v>
      </c>
      <c r="K7" s="281">
        <f>'入港調 集計'!G35</f>
        <v>9518</v>
      </c>
      <c r="L7" s="278">
        <f>'入港調 集計'!F36</f>
        <v>1</v>
      </c>
      <c r="M7" s="281">
        <f>'入港調 集計'!G36</f>
        <v>1599</v>
      </c>
      <c r="N7" s="278">
        <f>'入港調 集計'!F37</f>
        <v>13</v>
      </c>
      <c r="O7" s="281">
        <f>'入港調 集計'!G37</f>
        <v>7702</v>
      </c>
      <c r="P7" s="278">
        <f>'入港調 集計'!F38+'入港調 集計'!M14</f>
        <v>146</v>
      </c>
      <c r="Q7" s="281">
        <f>'入港調 集計'!G38+'入港調 集計'!N14</f>
        <v>18904</v>
      </c>
    </row>
    <row r="8" spans="1:17" ht="40.35" customHeight="1">
      <c r="A8" s="277" t="s">
        <v>217</v>
      </c>
      <c r="B8" s="278">
        <f t="shared" si="1"/>
        <v>0</v>
      </c>
      <c r="C8" s="279">
        <f t="shared" si="1"/>
        <v>0</v>
      </c>
      <c r="D8" s="280"/>
      <c r="E8" s="281"/>
      <c r="F8" s="278"/>
      <c r="G8" s="281"/>
      <c r="H8" s="278"/>
      <c r="I8" s="281"/>
      <c r="J8" s="278"/>
      <c r="K8" s="281"/>
      <c r="L8" s="278"/>
      <c r="M8" s="281"/>
      <c r="N8" s="278"/>
      <c r="O8" s="281"/>
      <c r="P8" s="278"/>
      <c r="Q8" s="281"/>
    </row>
    <row r="9" spans="1:17" ht="40.35" customHeight="1">
      <c r="A9" s="277" t="s">
        <v>134</v>
      </c>
      <c r="B9" s="278">
        <f t="shared" si="1"/>
        <v>18</v>
      </c>
      <c r="C9" s="279">
        <f t="shared" si="1"/>
        <v>324</v>
      </c>
      <c r="D9" s="280"/>
      <c r="E9" s="281"/>
      <c r="F9" s="278"/>
      <c r="G9" s="281"/>
      <c r="H9" s="278"/>
      <c r="I9" s="281"/>
      <c r="J9" s="278"/>
      <c r="K9" s="281"/>
      <c r="L9" s="278"/>
      <c r="M9" s="281"/>
      <c r="N9" s="278"/>
      <c r="O9" s="281"/>
      <c r="P9" s="278">
        <f>'入港調 集計'!M22</f>
        <v>18</v>
      </c>
      <c r="Q9" s="281">
        <f>'入港調 集計'!N22</f>
        <v>324</v>
      </c>
    </row>
    <row r="10" spans="1:17" ht="40.35" customHeight="1">
      <c r="A10" s="277" t="s">
        <v>218</v>
      </c>
      <c r="B10" s="278">
        <f t="shared" si="1"/>
        <v>0</v>
      </c>
      <c r="C10" s="279">
        <f t="shared" si="1"/>
        <v>0</v>
      </c>
      <c r="D10" s="280"/>
      <c r="E10" s="281"/>
      <c r="F10" s="278"/>
      <c r="G10" s="281"/>
      <c r="H10" s="278"/>
      <c r="I10" s="281"/>
      <c r="J10" s="278"/>
      <c r="K10" s="281"/>
      <c r="L10" s="278"/>
      <c r="M10" s="281"/>
      <c r="N10" s="278"/>
      <c r="O10" s="281"/>
      <c r="P10" s="278"/>
      <c r="Q10" s="281"/>
    </row>
    <row r="11" spans="1:17" ht="40.35" customHeight="1">
      <c r="A11" s="277" t="s">
        <v>219</v>
      </c>
      <c r="B11" s="278">
        <f t="shared" si="1"/>
        <v>132</v>
      </c>
      <c r="C11" s="279">
        <f t="shared" si="1"/>
        <v>6622</v>
      </c>
      <c r="D11" s="282">
        <f>'入港調 集計'!Q32</f>
        <v>0</v>
      </c>
      <c r="E11" s="281">
        <f>'入港調 集計'!R32</f>
        <v>0</v>
      </c>
      <c r="F11" s="278">
        <f>'入港調 集計'!Q33</f>
        <v>0</v>
      </c>
      <c r="G11" s="281">
        <f>'入港調 集計'!R33</f>
        <v>0</v>
      </c>
      <c r="H11" s="278">
        <f>'入港調 集計'!Q34</f>
        <v>0</v>
      </c>
      <c r="I11" s="281">
        <f>'入港調 集計'!R34</f>
        <v>0</v>
      </c>
      <c r="J11" s="278">
        <f>'入港調 集計'!Q35</f>
        <v>0</v>
      </c>
      <c r="K11" s="281">
        <f>'入港調 集計'!R35</f>
        <v>0</v>
      </c>
      <c r="L11" s="278">
        <f>'入港調 集計'!Q36</f>
        <v>0</v>
      </c>
      <c r="M11" s="281">
        <f>'入港調 集計'!R36</f>
        <v>0</v>
      </c>
      <c r="N11" s="278">
        <f>'入港調 集計'!Q37</f>
        <v>0</v>
      </c>
      <c r="O11" s="281">
        <f>'入港調 集計'!R37</f>
        <v>0</v>
      </c>
      <c r="P11" s="278">
        <f>'入港調 集計'!Q38</f>
        <v>132</v>
      </c>
      <c r="Q11" s="281">
        <f>'入港調 集計'!R38</f>
        <v>6622</v>
      </c>
    </row>
    <row r="12" spans="1:17" ht="40.35" customHeight="1">
      <c r="A12" s="277" t="s">
        <v>220</v>
      </c>
      <c r="B12" s="278">
        <f t="shared" si="1"/>
        <v>0</v>
      </c>
      <c r="C12" s="279">
        <f t="shared" si="1"/>
        <v>0</v>
      </c>
      <c r="D12" s="280"/>
      <c r="E12" s="281"/>
      <c r="F12" s="278"/>
      <c r="G12" s="281"/>
      <c r="H12" s="278"/>
      <c r="I12" s="281"/>
      <c r="J12" s="278"/>
      <c r="K12" s="281"/>
      <c r="L12" s="278"/>
      <c r="M12" s="281"/>
      <c r="N12" s="278"/>
      <c r="O12" s="281"/>
      <c r="P12" s="278"/>
      <c r="Q12" s="281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252"/>
  <sheetViews>
    <sheetView showZeros="0" tabSelected="1" view="pageBreakPreview" zoomScaleNormal="100" zoomScaleSheetLayoutView="50" workbookViewId="0">
      <selection activeCell="L34" sqref="L34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414" t="s">
        <v>0</v>
      </c>
      <c r="B1" s="414"/>
      <c r="C1" s="414"/>
      <c r="D1" s="414"/>
      <c r="E1" s="414"/>
      <c r="F1" s="414"/>
      <c r="G1" s="414"/>
      <c r="H1" s="414"/>
      <c r="I1" s="414"/>
    </row>
    <row r="2" spans="1:9" s="41" customFormat="1" ht="18.75" customHeight="1" thickBot="1">
      <c r="A2" s="261" t="s">
        <v>196</v>
      </c>
      <c r="B2" s="54"/>
      <c r="C2" s="54"/>
      <c r="D2" s="54"/>
      <c r="E2" s="54"/>
      <c r="F2" s="54"/>
      <c r="G2" s="55" t="s">
        <v>1</v>
      </c>
      <c r="H2" s="419" t="s">
        <v>237</v>
      </c>
      <c r="I2" s="420"/>
    </row>
    <row r="3" spans="1:9" ht="18.95" customHeight="1">
      <c r="A3" s="431" t="s">
        <v>2</v>
      </c>
      <c r="B3" s="421" t="s">
        <v>3</v>
      </c>
      <c r="C3" s="422"/>
      <c r="D3" s="415" t="s">
        <v>4</v>
      </c>
      <c r="E3" s="416"/>
      <c r="F3" s="415" t="s">
        <v>5</v>
      </c>
      <c r="G3" s="417"/>
      <c r="H3" s="418" t="s">
        <v>6</v>
      </c>
      <c r="I3" s="416"/>
    </row>
    <row r="4" spans="1:9" ht="18.95" customHeight="1">
      <c r="A4" s="429"/>
      <c r="B4" s="408"/>
      <c r="C4" s="423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429"/>
      <c r="B5" s="403" t="s">
        <v>4</v>
      </c>
      <c r="C5" s="404"/>
      <c r="D5" s="6">
        <f t="shared" ref="D5:I5" si="0">SUM(D6:D12)</f>
        <v>314</v>
      </c>
      <c r="E5" s="11">
        <f t="shared" si="0"/>
        <v>45792</v>
      </c>
      <c r="F5" s="10">
        <f t="shared" si="0"/>
        <v>18</v>
      </c>
      <c r="G5" s="7">
        <f t="shared" si="0"/>
        <v>19942</v>
      </c>
      <c r="H5" s="8">
        <f t="shared" si="0"/>
        <v>296</v>
      </c>
      <c r="I5" s="9">
        <f t="shared" si="0"/>
        <v>25850</v>
      </c>
    </row>
    <row r="6" spans="1:9" ht="18.95" customHeight="1">
      <c r="A6" s="429"/>
      <c r="B6" s="398" t="s">
        <v>9</v>
      </c>
      <c r="C6" s="399"/>
      <c r="D6" s="10">
        <f>SUM(F6,H6)</f>
        <v>1</v>
      </c>
      <c r="E6" s="9">
        <f t="shared" ref="E6:E12" si="1">SUM(G6,I6)</f>
        <v>1123</v>
      </c>
      <c r="F6" s="246">
        <f>SUM('入港調 集計'!B32:B37)</f>
        <v>1</v>
      </c>
      <c r="G6" s="247">
        <f>SUM('入港調 集計'!C32:C37)</f>
        <v>1123</v>
      </c>
      <c r="H6" s="248">
        <f>SUM('入港調 集計'!B38)</f>
        <v>0</v>
      </c>
      <c r="I6" s="249">
        <f>SUM('入港調 集計'!C38)</f>
        <v>0</v>
      </c>
    </row>
    <row r="7" spans="1:9" ht="18.95" customHeight="1">
      <c r="A7" s="429"/>
      <c r="B7" s="398" t="s">
        <v>10</v>
      </c>
      <c r="C7" s="399"/>
      <c r="D7" s="10">
        <f t="shared" ref="D7:D12" si="2">SUM(F7,H7)</f>
        <v>0</v>
      </c>
      <c r="E7" s="9">
        <f t="shared" si="1"/>
        <v>0</v>
      </c>
      <c r="F7" s="246"/>
      <c r="G7" s="247"/>
      <c r="H7" s="248"/>
      <c r="I7" s="249"/>
    </row>
    <row r="8" spans="1:9" ht="18.95" customHeight="1">
      <c r="A8" s="429"/>
      <c r="B8" s="398" t="s">
        <v>11</v>
      </c>
      <c r="C8" s="399"/>
      <c r="D8" s="10">
        <f t="shared" si="2"/>
        <v>163</v>
      </c>
      <c r="E8" s="9">
        <f t="shared" si="1"/>
        <v>37723</v>
      </c>
      <c r="F8" s="250">
        <f>SUM('入港調 集計'!F32:F37)</f>
        <v>17</v>
      </c>
      <c r="G8" s="251">
        <f>SUM('入港調 集計'!G32:G37)</f>
        <v>18819</v>
      </c>
      <c r="H8" s="252">
        <f>SUM('入港調 集計'!F38,'入港調 集計'!M14)</f>
        <v>146</v>
      </c>
      <c r="I8" s="253">
        <f>SUM('入港調 集計'!G38,'入港調 集計'!N14)</f>
        <v>18904</v>
      </c>
    </row>
    <row r="9" spans="1:9" ht="18.95" customHeight="1">
      <c r="A9" s="429"/>
      <c r="B9" s="398" t="s">
        <v>12</v>
      </c>
      <c r="C9" s="399"/>
      <c r="D9" s="10">
        <f t="shared" si="2"/>
        <v>0</v>
      </c>
      <c r="E9" s="9">
        <f t="shared" si="1"/>
        <v>0</v>
      </c>
      <c r="F9" s="250"/>
      <c r="G9" s="251"/>
      <c r="H9" s="248"/>
      <c r="I9" s="249"/>
    </row>
    <row r="10" spans="1:9" ht="18.95" customHeight="1">
      <c r="A10" s="429"/>
      <c r="B10" s="398" t="s">
        <v>13</v>
      </c>
      <c r="C10" s="399"/>
      <c r="D10" s="10">
        <f t="shared" si="2"/>
        <v>18</v>
      </c>
      <c r="E10" s="9">
        <f t="shared" si="1"/>
        <v>324</v>
      </c>
      <c r="F10" s="246"/>
      <c r="G10" s="247"/>
      <c r="H10" s="248">
        <f>SUM('入港調 集計'!M22)</f>
        <v>18</v>
      </c>
      <c r="I10" s="249">
        <f>SUM('入港調 集計'!N22)</f>
        <v>324</v>
      </c>
    </row>
    <row r="11" spans="1:9" ht="18.95" customHeight="1">
      <c r="A11" s="429"/>
      <c r="B11" s="398" t="s">
        <v>14</v>
      </c>
      <c r="C11" s="399"/>
      <c r="D11" s="10">
        <f t="shared" si="2"/>
        <v>0</v>
      </c>
      <c r="E11" s="9">
        <f t="shared" si="1"/>
        <v>0</v>
      </c>
      <c r="F11" s="246"/>
      <c r="G11" s="247"/>
      <c r="H11" s="248"/>
      <c r="I11" s="249"/>
    </row>
    <row r="12" spans="1:9" ht="18.95" customHeight="1" thickBot="1">
      <c r="A12" s="430"/>
      <c r="B12" s="403" t="s">
        <v>15</v>
      </c>
      <c r="C12" s="404"/>
      <c r="D12" s="6">
        <f t="shared" si="2"/>
        <v>132</v>
      </c>
      <c r="E12" s="11">
        <f t="shared" si="1"/>
        <v>6622</v>
      </c>
      <c r="F12" s="254">
        <f>SUM('入港調 集計'!Q32:Q37)</f>
        <v>0</v>
      </c>
      <c r="G12" s="255">
        <f>SUM('入港調 集計'!R32:R37)</f>
        <v>0</v>
      </c>
      <c r="H12" s="256">
        <f>SUM('入港調 集計'!Q38)</f>
        <v>132</v>
      </c>
      <c r="I12" s="257">
        <f>SUM('入港調 集計'!R38)</f>
        <v>6622</v>
      </c>
    </row>
    <row r="13" spans="1:9" ht="18.95" customHeight="1">
      <c r="A13" s="428" t="s">
        <v>45</v>
      </c>
      <c r="B13" s="424" t="s">
        <v>3</v>
      </c>
      <c r="C13" s="425"/>
      <c r="D13" s="426" t="s">
        <v>4</v>
      </c>
      <c r="E13" s="381"/>
      <c r="F13" s="426" t="s">
        <v>16</v>
      </c>
      <c r="G13" s="427"/>
      <c r="H13" s="380" t="s">
        <v>17</v>
      </c>
      <c r="I13" s="381"/>
    </row>
    <row r="14" spans="1:9" ht="18.95" customHeight="1">
      <c r="A14" s="429"/>
      <c r="B14" s="405" t="s">
        <v>18</v>
      </c>
      <c r="C14" s="12" t="s">
        <v>19</v>
      </c>
      <c r="D14" s="358">
        <f>SUM(D15:E18)</f>
        <v>35962</v>
      </c>
      <c r="E14" s="359"/>
      <c r="F14" s="358">
        <f>SUM(F15:G18)</f>
        <v>33159</v>
      </c>
      <c r="G14" s="371"/>
      <c r="H14" s="343">
        <f>SUM(H15:I18)</f>
        <v>2803</v>
      </c>
      <c r="I14" s="344"/>
    </row>
    <row r="15" spans="1:9" ht="18.95" customHeight="1">
      <c r="A15" s="429"/>
      <c r="B15" s="405"/>
      <c r="C15" s="13" t="s">
        <v>20</v>
      </c>
      <c r="D15" s="390">
        <f>SUM(F15:I15)</f>
        <v>2003</v>
      </c>
      <c r="E15" s="391"/>
      <c r="F15" s="382">
        <f>SUM(F20,F23,F28)</f>
        <v>2003</v>
      </c>
      <c r="G15" s="383"/>
      <c r="H15" s="376">
        <f>SUM(H20,H23,H28)</f>
        <v>0</v>
      </c>
      <c r="I15" s="377"/>
    </row>
    <row r="16" spans="1:9" ht="18.95" customHeight="1">
      <c r="A16" s="429"/>
      <c r="B16" s="405"/>
      <c r="C16" s="14" t="s">
        <v>21</v>
      </c>
      <c r="D16" s="396">
        <f>SUM(F16:I16)</f>
        <v>33959</v>
      </c>
      <c r="E16" s="397"/>
      <c r="F16" s="384">
        <f>SUM(F21,F25,F29)</f>
        <v>31156</v>
      </c>
      <c r="G16" s="385"/>
      <c r="H16" s="378">
        <f>SUM(H21,H25,H29)</f>
        <v>2803</v>
      </c>
      <c r="I16" s="379"/>
    </row>
    <row r="17" spans="1:9" ht="18.95" customHeight="1">
      <c r="A17" s="429"/>
      <c r="B17" s="405"/>
      <c r="C17" s="14" t="s">
        <v>22</v>
      </c>
      <c r="D17" s="353">
        <f>SUM(F17:I17)</f>
        <v>0</v>
      </c>
      <c r="E17" s="354"/>
      <c r="F17" s="373"/>
      <c r="G17" s="374"/>
      <c r="H17" s="345"/>
      <c r="I17" s="346"/>
    </row>
    <row r="18" spans="1:9" ht="18.95" customHeight="1">
      <c r="A18" s="429"/>
      <c r="B18" s="405"/>
      <c r="C18" s="15" t="s">
        <v>23</v>
      </c>
      <c r="D18" s="337">
        <f>SUM(F18:I18)</f>
        <v>0</v>
      </c>
      <c r="E18" s="338"/>
      <c r="F18" s="364"/>
      <c r="G18" s="365"/>
      <c r="H18" s="363"/>
      <c r="I18" s="332"/>
    </row>
    <row r="19" spans="1:9" ht="18.95" customHeight="1">
      <c r="A19" s="429"/>
      <c r="B19" s="407" t="s">
        <v>24</v>
      </c>
      <c r="C19" s="12" t="s">
        <v>19</v>
      </c>
      <c r="D19" s="355">
        <f>SUM(D20:E21)</f>
        <v>0</v>
      </c>
      <c r="E19" s="344"/>
      <c r="F19" s="355">
        <f>SUM(F20:G21)</f>
        <v>0</v>
      </c>
      <c r="G19" s="375"/>
      <c r="H19" s="343">
        <f>SUM(H20:I21)</f>
        <v>0</v>
      </c>
      <c r="I19" s="344"/>
    </row>
    <row r="20" spans="1:9" ht="18.95" customHeight="1">
      <c r="A20" s="429"/>
      <c r="B20" s="405"/>
      <c r="C20" s="13" t="s">
        <v>20</v>
      </c>
      <c r="D20" s="356">
        <f>SUM(F20:I20)</f>
        <v>0</v>
      </c>
      <c r="E20" s="357"/>
      <c r="F20" s="386"/>
      <c r="G20" s="374"/>
      <c r="H20" s="362"/>
      <c r="I20" s="346"/>
    </row>
    <row r="21" spans="1:9" ht="18.95" customHeight="1">
      <c r="A21" s="429"/>
      <c r="B21" s="408"/>
      <c r="C21" s="16" t="s">
        <v>21</v>
      </c>
      <c r="D21" s="337">
        <f>SUM(F21:I21)</f>
        <v>0</v>
      </c>
      <c r="E21" s="338"/>
      <c r="F21" s="364"/>
      <c r="G21" s="365"/>
      <c r="H21" s="363"/>
      <c r="I21" s="332"/>
    </row>
    <row r="22" spans="1:9" ht="18.95" customHeight="1">
      <c r="A22" s="429"/>
      <c r="B22" s="407" t="s">
        <v>25</v>
      </c>
      <c r="C22" s="12" t="s">
        <v>19</v>
      </c>
      <c r="D22" s="355">
        <f>SUM(D23,D25)</f>
        <v>0</v>
      </c>
      <c r="E22" s="344"/>
      <c r="F22" s="355">
        <f>SUM(F23,F25)</f>
        <v>0</v>
      </c>
      <c r="G22" s="375"/>
      <c r="H22" s="343">
        <f>SUM(H23,H25)</f>
        <v>0</v>
      </c>
      <c r="I22" s="344"/>
    </row>
    <row r="23" spans="1:9" ht="18.95" customHeight="1">
      <c r="A23" s="429"/>
      <c r="B23" s="405"/>
      <c r="C23" s="13" t="s">
        <v>26</v>
      </c>
      <c r="D23" s="356">
        <f>SUM(F23:I23)</f>
        <v>0</v>
      </c>
      <c r="E23" s="357"/>
      <c r="F23" s="373"/>
      <c r="G23" s="374"/>
      <c r="H23" s="345"/>
      <c r="I23" s="346"/>
    </row>
    <row r="24" spans="1:9" ht="18.95" customHeight="1">
      <c r="A24" s="429"/>
      <c r="B24" s="405"/>
      <c r="C24" s="14" t="s">
        <v>27</v>
      </c>
      <c r="D24" s="353">
        <f>SUM(F24:I24)</f>
        <v>0</v>
      </c>
      <c r="E24" s="354"/>
      <c r="F24" s="372"/>
      <c r="G24" s="370"/>
      <c r="H24" s="347"/>
      <c r="I24" s="334"/>
    </row>
    <row r="25" spans="1:9" ht="18.95" customHeight="1">
      <c r="A25" s="429"/>
      <c r="B25" s="405"/>
      <c r="C25" s="14" t="s">
        <v>21</v>
      </c>
      <c r="D25" s="353">
        <f>SUM(F25:I25)</f>
        <v>0</v>
      </c>
      <c r="E25" s="354"/>
      <c r="F25" s="372"/>
      <c r="G25" s="370"/>
      <c r="H25" s="347"/>
      <c r="I25" s="334"/>
    </row>
    <row r="26" spans="1:9" ht="18.95" customHeight="1">
      <c r="A26" s="429"/>
      <c r="B26" s="408"/>
      <c r="C26" s="16" t="s">
        <v>28</v>
      </c>
      <c r="D26" s="337">
        <f>SUM(F26:I26)</f>
        <v>0</v>
      </c>
      <c r="E26" s="338"/>
      <c r="F26" s="364"/>
      <c r="G26" s="365"/>
      <c r="H26" s="363"/>
      <c r="I26" s="332"/>
    </row>
    <row r="27" spans="1:9" ht="18.95" customHeight="1">
      <c r="A27" s="429"/>
      <c r="B27" s="405" t="s">
        <v>29</v>
      </c>
      <c r="C27" s="12" t="s">
        <v>19</v>
      </c>
      <c r="D27" s="358">
        <f>SUM(D28:E29)</f>
        <v>35962</v>
      </c>
      <c r="E27" s="359"/>
      <c r="F27" s="358">
        <f>SUM(F28:G29)</f>
        <v>33159</v>
      </c>
      <c r="G27" s="371"/>
      <c r="H27" s="343">
        <f>SUM(H28:I29)</f>
        <v>2803</v>
      </c>
      <c r="I27" s="344"/>
    </row>
    <row r="28" spans="1:9" ht="18.95" customHeight="1">
      <c r="A28" s="429"/>
      <c r="B28" s="405"/>
      <c r="C28" s="13" t="s">
        <v>26</v>
      </c>
      <c r="D28" s="390">
        <f>SUM(F28:I28)</f>
        <v>2003</v>
      </c>
      <c r="E28" s="391"/>
      <c r="F28" s="389">
        <f>SUM(海上出入貨物調!B60)</f>
        <v>2003</v>
      </c>
      <c r="G28" s="352"/>
      <c r="H28" s="335">
        <f>SUM(海上出入貨物調!J60)</f>
        <v>0</v>
      </c>
      <c r="I28" s="350"/>
    </row>
    <row r="29" spans="1:9" ht="18.95" customHeight="1" thickBot="1">
      <c r="A29" s="430"/>
      <c r="B29" s="406"/>
      <c r="C29" s="17" t="s">
        <v>21</v>
      </c>
      <c r="D29" s="392">
        <f>SUM(F29:I29)</f>
        <v>33959</v>
      </c>
      <c r="E29" s="393"/>
      <c r="F29" s="387">
        <f>SUM(海上出入貨物調!F60)</f>
        <v>31156</v>
      </c>
      <c r="G29" s="388"/>
      <c r="H29" s="348">
        <f>SUM(海上出入貨物調!N60)</f>
        <v>2803</v>
      </c>
      <c r="I29" s="349"/>
    </row>
    <row r="30" spans="1:9" ht="18.95" customHeight="1">
      <c r="A30" s="409" t="s">
        <v>44</v>
      </c>
      <c r="B30" s="424" t="s">
        <v>3</v>
      </c>
      <c r="C30" s="425"/>
      <c r="D30" s="394" t="s">
        <v>4</v>
      </c>
      <c r="E30" s="423"/>
      <c r="F30" s="394" t="s">
        <v>16</v>
      </c>
      <c r="G30" s="395"/>
      <c r="H30" s="380" t="s">
        <v>17</v>
      </c>
      <c r="I30" s="381"/>
    </row>
    <row r="31" spans="1:9" ht="18.95" customHeight="1">
      <c r="A31" s="410"/>
      <c r="B31" s="403" t="s">
        <v>4</v>
      </c>
      <c r="C31" s="404"/>
      <c r="D31" s="355">
        <f>SUM(D32:E43)</f>
        <v>0</v>
      </c>
      <c r="E31" s="344"/>
      <c r="F31" s="355">
        <f>SUM(F32:G43)</f>
        <v>0</v>
      </c>
      <c r="G31" s="375"/>
      <c r="H31" s="343">
        <f>SUM(H32:I43)</f>
        <v>0</v>
      </c>
      <c r="I31" s="344"/>
    </row>
    <row r="32" spans="1:9" ht="18.95" customHeight="1">
      <c r="A32" s="410"/>
      <c r="B32" s="407" t="s">
        <v>30</v>
      </c>
      <c r="C32" s="18" t="s">
        <v>31</v>
      </c>
      <c r="D32" s="339">
        <f>SUM(F32:I32)</f>
        <v>0</v>
      </c>
      <c r="E32" s="340"/>
      <c r="F32" s="351"/>
      <c r="G32" s="352"/>
      <c r="H32" s="335"/>
      <c r="I32" s="336"/>
    </row>
    <row r="33" spans="1:9" ht="18.95" customHeight="1">
      <c r="A33" s="410"/>
      <c r="B33" s="405"/>
      <c r="C33" s="14" t="s">
        <v>32</v>
      </c>
      <c r="D33" s="353">
        <f t="shared" ref="D33:D43" si="3">SUM(F33:I33)</f>
        <v>0</v>
      </c>
      <c r="E33" s="354"/>
      <c r="F33" s="369"/>
      <c r="G33" s="370"/>
      <c r="H33" s="333"/>
      <c r="I33" s="334"/>
    </row>
    <row r="34" spans="1:9" ht="18.95" customHeight="1">
      <c r="A34" s="410"/>
      <c r="B34" s="405"/>
      <c r="C34" s="14" t="s">
        <v>33</v>
      </c>
      <c r="D34" s="353">
        <f t="shared" si="3"/>
        <v>0</v>
      </c>
      <c r="E34" s="354"/>
      <c r="F34" s="369"/>
      <c r="G34" s="370"/>
      <c r="H34" s="333"/>
      <c r="I34" s="334"/>
    </row>
    <row r="35" spans="1:9" ht="18.95" customHeight="1">
      <c r="A35" s="410"/>
      <c r="B35" s="408"/>
      <c r="C35" s="16" t="s">
        <v>34</v>
      </c>
      <c r="D35" s="337">
        <f t="shared" si="3"/>
        <v>0</v>
      </c>
      <c r="E35" s="338"/>
      <c r="F35" s="368"/>
      <c r="G35" s="365"/>
      <c r="H35" s="331"/>
      <c r="I35" s="332"/>
    </row>
    <row r="36" spans="1:9" ht="18.95" customHeight="1">
      <c r="A36" s="410"/>
      <c r="B36" s="405" t="s">
        <v>35</v>
      </c>
      <c r="C36" s="13" t="s">
        <v>31</v>
      </c>
      <c r="D36" s="339">
        <f t="shared" si="3"/>
        <v>0</v>
      </c>
      <c r="E36" s="340"/>
      <c r="F36" s="351"/>
      <c r="G36" s="352"/>
      <c r="H36" s="335"/>
      <c r="I36" s="336"/>
    </row>
    <row r="37" spans="1:9" ht="18.95" customHeight="1">
      <c r="A37" s="410"/>
      <c r="B37" s="405"/>
      <c r="C37" s="14" t="s">
        <v>32</v>
      </c>
      <c r="D37" s="353">
        <f t="shared" si="3"/>
        <v>0</v>
      </c>
      <c r="E37" s="354"/>
      <c r="F37" s="369"/>
      <c r="G37" s="370"/>
      <c r="H37" s="333"/>
      <c r="I37" s="334"/>
    </row>
    <row r="38" spans="1:9" ht="18.95" customHeight="1">
      <c r="A38" s="410"/>
      <c r="B38" s="405"/>
      <c r="C38" s="14" t="s">
        <v>33</v>
      </c>
      <c r="D38" s="353">
        <f t="shared" si="3"/>
        <v>0</v>
      </c>
      <c r="E38" s="354"/>
      <c r="F38" s="369"/>
      <c r="G38" s="370"/>
      <c r="H38" s="333"/>
      <c r="I38" s="334"/>
    </row>
    <row r="39" spans="1:9" ht="18.95" customHeight="1">
      <c r="A39" s="410"/>
      <c r="B39" s="405"/>
      <c r="C39" s="15" t="s">
        <v>34</v>
      </c>
      <c r="D39" s="337">
        <f t="shared" si="3"/>
        <v>0</v>
      </c>
      <c r="E39" s="338"/>
      <c r="F39" s="368"/>
      <c r="G39" s="365"/>
      <c r="H39" s="331"/>
      <c r="I39" s="332"/>
    </row>
    <row r="40" spans="1:9" ht="18.95" customHeight="1">
      <c r="A40" s="410"/>
      <c r="B40" s="407" t="s">
        <v>36</v>
      </c>
      <c r="C40" s="18" t="s">
        <v>37</v>
      </c>
      <c r="D40" s="339">
        <f t="shared" si="3"/>
        <v>0</v>
      </c>
      <c r="E40" s="340"/>
      <c r="F40" s="351"/>
      <c r="G40" s="352"/>
      <c r="H40" s="335"/>
      <c r="I40" s="336"/>
    </row>
    <row r="41" spans="1:9" ht="18.95" customHeight="1">
      <c r="A41" s="410"/>
      <c r="B41" s="408"/>
      <c r="C41" s="16" t="s">
        <v>38</v>
      </c>
      <c r="D41" s="337">
        <f t="shared" si="3"/>
        <v>0</v>
      </c>
      <c r="E41" s="338"/>
      <c r="F41" s="368"/>
      <c r="G41" s="365"/>
      <c r="H41" s="331"/>
      <c r="I41" s="332"/>
    </row>
    <row r="42" spans="1:9" ht="18.95" customHeight="1">
      <c r="A42" s="410"/>
      <c r="B42" s="405" t="s">
        <v>29</v>
      </c>
      <c r="C42" s="13" t="s">
        <v>39</v>
      </c>
      <c r="D42" s="339">
        <f t="shared" si="3"/>
        <v>0</v>
      </c>
      <c r="E42" s="340"/>
      <c r="F42" s="351"/>
      <c r="G42" s="352"/>
      <c r="H42" s="335"/>
      <c r="I42" s="336"/>
    </row>
    <row r="43" spans="1:9" ht="18.95" customHeight="1" thickBot="1">
      <c r="A43" s="411"/>
      <c r="B43" s="405"/>
      <c r="C43" s="15" t="s">
        <v>40</v>
      </c>
      <c r="D43" s="341">
        <f t="shared" si="3"/>
        <v>0</v>
      </c>
      <c r="E43" s="342"/>
      <c r="F43" s="366"/>
      <c r="G43" s="367"/>
      <c r="H43" s="360"/>
      <c r="I43" s="361"/>
    </row>
    <row r="44" spans="1:9" ht="18.95" customHeight="1">
      <c r="A44" s="400" t="s">
        <v>41</v>
      </c>
      <c r="B44" s="424" t="s">
        <v>3</v>
      </c>
      <c r="C44" s="425"/>
      <c r="D44" s="426" t="s">
        <v>4</v>
      </c>
      <c r="E44" s="381"/>
      <c r="F44" s="426" t="s">
        <v>16</v>
      </c>
      <c r="G44" s="427"/>
      <c r="H44" s="380" t="s">
        <v>17</v>
      </c>
      <c r="I44" s="381"/>
    </row>
    <row r="45" spans="1:9" ht="18.95" customHeight="1">
      <c r="A45" s="401"/>
      <c r="B45" s="438" t="s">
        <v>4</v>
      </c>
      <c r="C45" s="439"/>
      <c r="D45" s="355">
        <f>SUM(D46:E47)</f>
        <v>0</v>
      </c>
      <c r="E45" s="344"/>
      <c r="F45" s="355">
        <f>SUM(F46:G47)</f>
        <v>0</v>
      </c>
      <c r="G45" s="375"/>
      <c r="H45" s="343">
        <f>SUM(H46:I47)</f>
        <v>0</v>
      </c>
      <c r="I45" s="344"/>
    </row>
    <row r="46" spans="1:9" ht="18.95" customHeight="1">
      <c r="A46" s="401"/>
      <c r="B46" s="438" t="s">
        <v>42</v>
      </c>
      <c r="C46" s="439"/>
      <c r="D46" s="355">
        <f>SUM(F46:I46)</f>
        <v>0</v>
      </c>
      <c r="E46" s="344"/>
      <c r="F46" s="440"/>
      <c r="G46" s="441"/>
      <c r="H46" s="434"/>
      <c r="I46" s="435"/>
    </row>
    <row r="47" spans="1:9" ht="18.95" customHeight="1" thickBot="1">
      <c r="A47" s="402"/>
      <c r="B47" s="412" t="s">
        <v>43</v>
      </c>
      <c r="C47" s="413"/>
      <c r="D47" s="432">
        <f>SUM(F47:I47)</f>
        <v>0</v>
      </c>
      <c r="E47" s="433"/>
      <c r="F47" s="442"/>
      <c r="G47" s="443"/>
      <c r="H47" s="436"/>
      <c r="I47" s="437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</mergeCells>
  <phoneticPr fontId="2"/>
  <printOptions horizontalCentered="1" verticalCentered="1"/>
  <pageMargins left="0.78740157480314965" right="0" top="0.39370078740157483" bottom="0" header="0.51181102362204722" footer="0.51181102362204722"/>
  <pageSetup paperSize="9" pageOrder="overThenDown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view="pageBreakPreview" zoomScaleNormal="100" zoomScaleSheetLayoutView="100" workbookViewId="0">
      <pane ySplit="3" topLeftCell="A10" activePane="bottomLeft" state="frozen"/>
      <selection activeCell="L34" sqref="L34"/>
      <selection pane="bottomLeft" activeCell="H20" sqref="H20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62" t="str">
        <f>'集計表　月報'!H2</f>
        <v>令和３年１２月分</v>
      </c>
      <c r="S1" s="462"/>
      <c r="T1" s="462"/>
    </row>
    <row r="2" spans="1:20">
      <c r="A2" s="463" t="s">
        <v>46</v>
      </c>
      <c r="B2" s="450"/>
      <c r="C2" s="450"/>
      <c r="D2" s="451"/>
      <c r="E2" s="463" t="s">
        <v>136</v>
      </c>
      <c r="F2" s="450"/>
      <c r="G2" s="450"/>
      <c r="H2" s="450"/>
      <c r="I2" s="464"/>
      <c r="J2" s="449" t="s">
        <v>133</v>
      </c>
      <c r="K2" s="450"/>
      <c r="L2" s="450"/>
      <c r="M2" s="450"/>
      <c r="N2" s="451"/>
      <c r="O2" s="463" t="s">
        <v>57</v>
      </c>
      <c r="P2" s="450"/>
      <c r="Q2" s="450"/>
      <c r="R2" s="450"/>
      <c r="S2" s="450"/>
      <c r="T2" s="464"/>
    </row>
    <row r="3" spans="1:20" s="20" customFormat="1">
      <c r="A3" s="23" t="s">
        <v>47</v>
      </c>
      <c r="B3" s="290" t="s">
        <v>48</v>
      </c>
      <c r="C3" s="290" t="s">
        <v>49</v>
      </c>
      <c r="D3" s="25" t="s">
        <v>50</v>
      </c>
      <c r="E3" s="23" t="s">
        <v>51</v>
      </c>
      <c r="F3" s="299" t="s">
        <v>52</v>
      </c>
      <c r="G3" s="299" t="s">
        <v>49</v>
      </c>
      <c r="H3" s="299" t="s">
        <v>50</v>
      </c>
      <c r="I3" s="26" t="s">
        <v>53</v>
      </c>
      <c r="J3" s="27" t="s">
        <v>51</v>
      </c>
      <c r="K3" s="290" t="s">
        <v>49</v>
      </c>
      <c r="L3" s="290" t="s">
        <v>54</v>
      </c>
      <c r="M3" s="290" t="s">
        <v>55</v>
      </c>
      <c r="N3" s="25" t="s">
        <v>56</v>
      </c>
      <c r="O3" s="23" t="s">
        <v>51</v>
      </c>
      <c r="P3" s="290" t="s">
        <v>49</v>
      </c>
      <c r="Q3" s="290" t="s">
        <v>55</v>
      </c>
      <c r="R3" s="290" t="s">
        <v>56</v>
      </c>
      <c r="S3" s="290" t="s">
        <v>50</v>
      </c>
      <c r="T3" s="26" t="s">
        <v>58</v>
      </c>
    </row>
    <row r="4" spans="1:20" ht="18.75" customHeight="1">
      <c r="A4" s="318" t="s">
        <v>248</v>
      </c>
      <c r="B4" s="319" t="s">
        <v>328</v>
      </c>
      <c r="C4" s="239">
        <v>1123</v>
      </c>
      <c r="D4" s="287" t="str">
        <f>IF(C4&lt;5,$V$42,IF(C4&lt;500,$V$43,IF(C4&lt;1000,$V$44,IF(C4&lt;3000,$V$45,IF(C4&lt;6000,$V$46,IF(C4&lt;10000,$V$47,IF(C4&lt;30000,$V$48,$V$49)))))))</f>
        <v>1,000t以上 3,000t未満</v>
      </c>
      <c r="E4" s="312" t="s">
        <v>267</v>
      </c>
      <c r="F4" s="313">
        <v>1</v>
      </c>
      <c r="G4" s="310">
        <v>1599</v>
      </c>
      <c r="H4" s="322" t="str">
        <f>IF(G4&lt;5,$V$42,IF(G4&lt;500,$V$43,IF(G4&lt;1000,$V$44,IF(G4&lt;3000,$V$45,IF(G4&lt;6000,$V$46,IF(G4&lt;10000,$V$47,IF(G4&lt;30000,$V$48,$V$49)))))))</f>
        <v>1,000t以上 3,000t未満</v>
      </c>
      <c r="I4" s="314" t="s">
        <v>332</v>
      </c>
      <c r="J4" s="300" t="s">
        <v>137</v>
      </c>
      <c r="K4" s="29">
        <v>19</v>
      </c>
      <c r="L4" s="29">
        <v>2</v>
      </c>
      <c r="M4" s="245">
        <v>31</v>
      </c>
      <c r="N4" s="227">
        <f t="shared" ref="N4:N10" si="0">K4*L4*M4</f>
        <v>1178</v>
      </c>
      <c r="O4" s="23" t="s">
        <v>142</v>
      </c>
      <c r="P4" s="29">
        <v>101</v>
      </c>
      <c r="Q4" s="238">
        <v>18</v>
      </c>
      <c r="R4" s="192">
        <f>P4*Q4</f>
        <v>1818</v>
      </c>
      <c r="S4" s="194" t="str">
        <f t="shared" ref="S4:S11" si="1">IF(P4&lt;5,$V$42,IF(P4&lt;500,$V$43,IF(P4&lt;1000,$V$44,IF(P4&lt;3000,$V$45,IF(P4&lt;6000,$V$46,IF(P4&lt;10000,$V$47,IF(P4&lt;30000,$V$48,$V$49)))))))</f>
        <v>5t以上 500t未満</v>
      </c>
      <c r="T4" s="26" t="s">
        <v>143</v>
      </c>
    </row>
    <row r="5" spans="1:20" ht="18">
      <c r="A5" s="318"/>
      <c r="B5" s="319"/>
      <c r="C5" s="239"/>
      <c r="D5" s="288" t="str">
        <f>IF(C5&lt;5,$V$42,IF(C5&lt;500,$V$43,IF(C5&lt;1000,$V$44,IF(C5&lt;3000,$V$45,IF(C5&lt;6000,$V$46,IF(C5&lt;10000,$V$47,IF(C5&lt;30000,$V$48,$V$49)))))))</f>
        <v xml:space="preserve"> </v>
      </c>
      <c r="E5" s="312" t="s">
        <v>255</v>
      </c>
      <c r="F5" s="313">
        <v>1</v>
      </c>
      <c r="G5" s="310">
        <v>500</v>
      </c>
      <c r="H5" s="322" t="str">
        <f>IF(G5&lt;5,$V$42,IF(G5&lt;500,$V$43,IF(G5&lt;1000,$V$44,IF(G5&lt;3000,$V$45,IF(G5&lt;6000,$V$46,IF(G5&lt;10000,$V$47,IF(G5&lt;30000,$V$48,$V$49)))))))</f>
        <v>500t以上 1,000t未満</v>
      </c>
      <c r="I5" s="314" t="s">
        <v>331</v>
      </c>
      <c r="J5" s="300" t="s">
        <v>137</v>
      </c>
      <c r="K5" s="29">
        <v>19</v>
      </c>
      <c r="L5" s="29">
        <v>1</v>
      </c>
      <c r="M5" s="245">
        <v>0</v>
      </c>
      <c r="N5" s="227">
        <f t="shared" si="0"/>
        <v>0</v>
      </c>
      <c r="O5" s="23" t="s">
        <v>138</v>
      </c>
      <c r="P5" s="29">
        <v>26</v>
      </c>
      <c r="Q5" s="238">
        <v>18</v>
      </c>
      <c r="R5" s="192">
        <f t="shared" ref="R5:R11" si="2">P5*Q5</f>
        <v>468</v>
      </c>
      <c r="S5" s="194" t="str">
        <f t="shared" si="1"/>
        <v>5t以上 500t未満</v>
      </c>
      <c r="T5" s="26" t="s">
        <v>143</v>
      </c>
    </row>
    <row r="6" spans="1:20" ht="18">
      <c r="A6" s="318"/>
      <c r="B6" s="319"/>
      <c r="C6" s="239"/>
      <c r="D6" s="288" t="str">
        <f>IF(C6&lt;5,$V$42,IF(C6&lt;500,$V$43,IF(C6&lt;1000,$V$44,IF(C6&lt;3000,$V$45,IF(C6&lt;6000,$V$46,IF(C6&lt;10000,$V$47,IF(C6&lt;30000,$V$48,$V$49)))))))</f>
        <v xml:space="preserve"> </v>
      </c>
      <c r="E6" s="312" t="s">
        <v>255</v>
      </c>
      <c r="F6" s="313">
        <v>1</v>
      </c>
      <c r="G6" s="310">
        <v>500</v>
      </c>
      <c r="H6" s="322" t="str">
        <f>IF(G6&lt;5,$V$42,IF(G6&lt;500,$V$43,IF(G6&lt;1000,$V$44,IF(G6&lt;3000,$V$45,IF(G6&lt;6000,$V$46,IF(G6&lt;10000,$V$47,IF(G6&lt;30000,$V$48,$V$49)))))))</f>
        <v>500t以上 1,000t未満</v>
      </c>
      <c r="I6" s="314" t="s">
        <v>331</v>
      </c>
      <c r="J6" s="300" t="s">
        <v>137</v>
      </c>
      <c r="K6" s="29">
        <v>19</v>
      </c>
      <c r="L6" s="297">
        <v>0</v>
      </c>
      <c r="M6" s="245">
        <v>0</v>
      </c>
      <c r="N6" s="227">
        <f t="shared" si="0"/>
        <v>0</v>
      </c>
      <c r="O6" s="23" t="s">
        <v>139</v>
      </c>
      <c r="P6" s="29">
        <v>26</v>
      </c>
      <c r="Q6" s="238">
        <v>18</v>
      </c>
      <c r="R6" s="192">
        <f t="shared" si="2"/>
        <v>468</v>
      </c>
      <c r="S6" s="194" t="str">
        <f t="shared" si="1"/>
        <v>5t以上 500t未満</v>
      </c>
      <c r="T6" s="26" t="s">
        <v>143</v>
      </c>
    </row>
    <row r="7" spans="1:20" ht="14.25">
      <c r="A7" s="286"/>
      <c r="B7" s="127"/>
      <c r="C7" s="128"/>
      <c r="D7" s="288" t="str">
        <f>IF(C7&lt;5,$V$42,IF(C7&lt;500,$V$43,IF(C7&lt;1000,$V$44,IF(C7&lt;3000,$V$45,IF(C7&lt;6000,$V$46,IF(C7&lt;10000,$V$47,IF(C7&lt;30000,$V$48,$V$49)))))))</f>
        <v xml:space="preserve"> </v>
      </c>
      <c r="E7" s="312" t="s">
        <v>263</v>
      </c>
      <c r="F7" s="313">
        <v>1</v>
      </c>
      <c r="G7" s="310">
        <v>500</v>
      </c>
      <c r="H7" s="322" t="str">
        <f>IF(G7&lt;5,$V$42,IF(G7&lt;500,$V$43,IF(G7&lt;1000,$V$44,IF(G7&lt;3000,$V$45,IF(G7&lt;6000,$V$46,IF(G7&lt;10000,$V$47,IF(G7&lt;30000,$V$48,$V$49)))))))</f>
        <v>500t以上 1,000t未満</v>
      </c>
      <c r="I7" s="314" t="s">
        <v>333</v>
      </c>
      <c r="J7" s="300" t="s">
        <v>163</v>
      </c>
      <c r="K7" s="29">
        <v>19</v>
      </c>
      <c r="L7" s="29">
        <v>3</v>
      </c>
      <c r="M7" s="245">
        <v>13</v>
      </c>
      <c r="N7" s="296">
        <f t="shared" si="0"/>
        <v>741</v>
      </c>
      <c r="O7" s="27" t="s">
        <v>164</v>
      </c>
      <c r="P7" s="29">
        <v>26</v>
      </c>
      <c r="Q7" s="238">
        <v>18</v>
      </c>
      <c r="R7" s="192">
        <f t="shared" si="2"/>
        <v>468</v>
      </c>
      <c r="S7" s="194" t="str">
        <f t="shared" si="1"/>
        <v>5t以上 500t未満</v>
      </c>
      <c r="T7" s="26" t="s">
        <v>143</v>
      </c>
    </row>
    <row r="8" spans="1:20" ht="14.25">
      <c r="A8" s="286"/>
      <c r="B8" s="127"/>
      <c r="C8" s="128"/>
      <c r="D8" s="288" t="str">
        <f>IF(C8&lt;5,$V$42,IF(C8&lt;500,$V$43,IF(C8&lt;1000,$V$44,IF(C8&lt;3000,$V$45,IF(C8&lt;6000,$V$46,IF(C8&lt;10000,$V$47,IF(C8&lt;30000,$V$48,$V$49)))))))</f>
        <v xml:space="preserve"> </v>
      </c>
      <c r="E8" s="312" t="s">
        <v>263</v>
      </c>
      <c r="F8" s="313">
        <v>1</v>
      </c>
      <c r="G8" s="310">
        <v>500</v>
      </c>
      <c r="H8" s="322" t="str">
        <f>IF(G8&lt;5,$V$42,IF(G8&lt;500,$V$43,IF(G8&lt;1000,$V$44,IF(G8&lt;3000,$V$45,IF(G8&lt;6000,$V$46,IF(G8&lt;10000,$V$47,IF(G8&lt;30000,$V$48,$V$49)))))))</f>
        <v>500t以上 1,000t未満</v>
      </c>
      <c r="I8" s="314" t="s">
        <v>333</v>
      </c>
      <c r="J8" s="300" t="s">
        <v>236</v>
      </c>
      <c r="K8" s="29">
        <v>19</v>
      </c>
      <c r="L8" s="29">
        <v>1</v>
      </c>
      <c r="M8" s="245">
        <v>0</v>
      </c>
      <c r="N8" s="296">
        <f t="shared" si="0"/>
        <v>0</v>
      </c>
      <c r="O8" s="27" t="s">
        <v>140</v>
      </c>
      <c r="P8" s="29">
        <v>27</v>
      </c>
      <c r="Q8" s="238">
        <v>20</v>
      </c>
      <c r="R8" s="192">
        <f t="shared" si="2"/>
        <v>540</v>
      </c>
      <c r="S8" s="194" t="str">
        <f t="shared" si="1"/>
        <v>5t以上 500t未満</v>
      </c>
      <c r="T8" s="26" t="s">
        <v>144</v>
      </c>
    </row>
    <row r="9" spans="1:20" ht="14.25">
      <c r="A9" s="286"/>
      <c r="B9" s="127"/>
      <c r="C9" s="128"/>
      <c r="D9" s="288"/>
      <c r="E9" s="312" t="s">
        <v>263</v>
      </c>
      <c r="F9" s="313">
        <v>1</v>
      </c>
      <c r="G9" s="310">
        <v>500</v>
      </c>
      <c r="H9" s="322" t="str">
        <f t="shared" ref="H9:H30" si="3">IF(G9&lt;5,$V$42,IF(G9&lt;500,$V$43,IF(G9&lt;1000,$V$44,IF(G9&lt;3000,$V$45,IF(G9&lt;6000,$V$46,IF(G9&lt;10000,$V$47,IF(G9&lt;30000,$V$48,$V$49)))))))</f>
        <v>500t以上 1,000t未満</v>
      </c>
      <c r="I9" s="314" t="s">
        <v>333</v>
      </c>
      <c r="J9" s="31" t="s">
        <v>235</v>
      </c>
      <c r="K9" s="29">
        <v>16</v>
      </c>
      <c r="L9" s="29">
        <v>1</v>
      </c>
      <c r="M9" s="245">
        <v>0</v>
      </c>
      <c r="N9" s="296">
        <f t="shared" si="0"/>
        <v>0</v>
      </c>
      <c r="O9" s="27" t="s">
        <v>141</v>
      </c>
      <c r="P9" s="29">
        <v>33</v>
      </c>
      <c r="Q9" s="238">
        <v>20</v>
      </c>
      <c r="R9" s="192">
        <f t="shared" si="2"/>
        <v>660</v>
      </c>
      <c r="S9" s="194" t="str">
        <f t="shared" si="1"/>
        <v>5t以上 500t未満</v>
      </c>
      <c r="T9" s="26" t="s">
        <v>144</v>
      </c>
    </row>
    <row r="10" spans="1:20" ht="14.25">
      <c r="A10" s="286"/>
      <c r="B10" s="127"/>
      <c r="C10" s="128"/>
      <c r="D10" s="288"/>
      <c r="E10" s="312" t="s">
        <v>263</v>
      </c>
      <c r="F10" s="313">
        <v>1</v>
      </c>
      <c r="G10" s="310">
        <v>500</v>
      </c>
      <c r="H10" s="322" t="str">
        <f t="shared" si="3"/>
        <v>500t以上 1,000t未満</v>
      </c>
      <c r="I10" s="314" t="s">
        <v>333</v>
      </c>
      <c r="J10" s="31"/>
      <c r="K10" s="29"/>
      <c r="L10" s="29"/>
      <c r="M10" s="245"/>
      <c r="N10" s="296">
        <f t="shared" si="0"/>
        <v>0</v>
      </c>
      <c r="O10" s="23" t="s">
        <v>228</v>
      </c>
      <c r="P10" s="29">
        <v>110</v>
      </c>
      <c r="Q10" s="238">
        <v>20</v>
      </c>
      <c r="R10" s="192">
        <f t="shared" si="2"/>
        <v>2200</v>
      </c>
      <c r="S10" s="194" t="str">
        <f t="shared" si="1"/>
        <v>5t以上 500t未満</v>
      </c>
      <c r="T10" s="26" t="s">
        <v>144</v>
      </c>
    </row>
    <row r="11" spans="1:20" ht="14.25">
      <c r="A11" s="286"/>
      <c r="B11" s="127"/>
      <c r="C11" s="128"/>
      <c r="D11" s="288"/>
      <c r="E11" s="312" t="s">
        <v>264</v>
      </c>
      <c r="F11" s="313">
        <v>1</v>
      </c>
      <c r="G11" s="310">
        <v>700</v>
      </c>
      <c r="H11" s="322" t="str">
        <f t="shared" si="3"/>
        <v>500t以上 1,000t未満</v>
      </c>
      <c r="I11" s="314" t="s">
        <v>333</v>
      </c>
      <c r="J11" s="31"/>
      <c r="K11" s="29"/>
      <c r="L11" s="29"/>
      <c r="M11" s="29"/>
      <c r="N11" s="30"/>
      <c r="O11" s="23" t="s">
        <v>165</v>
      </c>
      <c r="P11" s="29"/>
      <c r="Q11" s="238">
        <v>0</v>
      </c>
      <c r="R11" s="192">
        <f t="shared" si="2"/>
        <v>0</v>
      </c>
      <c r="S11" s="194" t="str">
        <f t="shared" si="1"/>
        <v xml:space="preserve"> </v>
      </c>
      <c r="T11" s="26" t="s">
        <v>166</v>
      </c>
    </row>
    <row r="12" spans="1:20" ht="14.25">
      <c r="A12" s="286"/>
      <c r="B12" s="127"/>
      <c r="C12" s="128"/>
      <c r="D12" s="288"/>
      <c r="E12" s="312" t="s">
        <v>264</v>
      </c>
      <c r="F12" s="313">
        <v>1</v>
      </c>
      <c r="G12" s="310">
        <v>700</v>
      </c>
      <c r="H12" s="322" t="str">
        <f t="shared" si="3"/>
        <v>500t以上 1,000t未満</v>
      </c>
      <c r="I12" s="314" t="s">
        <v>333</v>
      </c>
      <c r="J12" s="31"/>
      <c r="K12" s="29"/>
      <c r="L12" s="29"/>
      <c r="M12" s="29"/>
      <c r="N12" s="30"/>
      <c r="O12" s="28"/>
      <c r="P12" s="29"/>
      <c r="Q12" s="290"/>
      <c r="R12" s="192"/>
      <c r="S12" s="194"/>
      <c r="T12" s="26"/>
    </row>
    <row r="13" spans="1:20" ht="15" thickBot="1">
      <c r="A13" s="286"/>
      <c r="B13" s="127"/>
      <c r="C13" s="128"/>
      <c r="D13" s="288"/>
      <c r="E13" s="312" t="s">
        <v>264</v>
      </c>
      <c r="F13" s="313">
        <v>1</v>
      </c>
      <c r="G13" s="310">
        <v>700</v>
      </c>
      <c r="H13" s="322" t="str">
        <f t="shared" si="3"/>
        <v>500t以上 1,000t未満</v>
      </c>
      <c r="I13" s="314" t="s">
        <v>333</v>
      </c>
      <c r="J13" s="31"/>
      <c r="K13" s="29"/>
      <c r="L13" s="29"/>
      <c r="M13" s="29"/>
      <c r="N13" s="30"/>
      <c r="O13" s="28"/>
      <c r="P13" s="29"/>
      <c r="Q13" s="290"/>
      <c r="R13" s="192"/>
      <c r="S13" s="194" t="str">
        <f t="shared" ref="S13:S31" si="4">IF(P13&lt;5,$V$42,IF(P13&lt;500,$V$43,IF(P13&lt;1000,$V$44,IF(P13&lt;3000,$V$45,IF(P13&lt;6000,$V$46,IF(P13&lt;10000,$V$47,IF(P13&lt;30000,$V$48,$V$49)))))))</f>
        <v xml:space="preserve"> </v>
      </c>
      <c r="T13" s="26"/>
    </row>
    <row r="14" spans="1:20" ht="15.75" thickTop="1" thickBot="1">
      <c r="A14" s="286"/>
      <c r="B14" s="127"/>
      <c r="C14" s="128"/>
      <c r="D14" s="288"/>
      <c r="E14" s="312" t="s">
        <v>264</v>
      </c>
      <c r="F14" s="313">
        <v>1</v>
      </c>
      <c r="G14" s="310">
        <v>700</v>
      </c>
      <c r="H14" s="322" t="str">
        <f t="shared" si="3"/>
        <v>500t以上 1,000t未満</v>
      </c>
      <c r="I14" s="314" t="s">
        <v>333</v>
      </c>
      <c r="J14" s="298" t="s">
        <v>96</v>
      </c>
      <c r="K14" s="208"/>
      <c r="L14" s="208"/>
      <c r="M14" s="208">
        <f>L4*M4+L5*M5+L6*M6+L7*M7+L8*M8+L9*M9+L10*M10+L11*M11+L12*M12+L13*M13</f>
        <v>101</v>
      </c>
      <c r="N14" s="228">
        <f>SUM(N4:N13)</f>
        <v>1919</v>
      </c>
      <c r="O14" s="28"/>
      <c r="P14" s="29"/>
      <c r="Q14" s="290"/>
      <c r="R14" s="192"/>
      <c r="S14" s="194" t="str">
        <f t="shared" si="4"/>
        <v xml:space="preserve"> </v>
      </c>
      <c r="T14" s="26"/>
    </row>
    <row r="15" spans="1:20" ht="15" thickBot="1">
      <c r="A15" s="286"/>
      <c r="B15" s="127"/>
      <c r="C15" s="128"/>
      <c r="D15" s="288"/>
      <c r="E15" s="312" t="s">
        <v>241</v>
      </c>
      <c r="F15" s="313">
        <v>1</v>
      </c>
      <c r="G15" s="310">
        <v>702</v>
      </c>
      <c r="H15" s="322" t="str">
        <f t="shared" si="3"/>
        <v>500t以上 1,000t未満</v>
      </c>
      <c r="I15" s="314" t="s">
        <v>334</v>
      </c>
      <c r="J15" s="452" t="s">
        <v>175</v>
      </c>
      <c r="K15" s="452"/>
      <c r="L15" s="452"/>
      <c r="M15" s="452"/>
      <c r="N15" s="453"/>
      <c r="O15" s="28"/>
      <c r="P15" s="29"/>
      <c r="Q15" s="290"/>
      <c r="R15" s="192"/>
      <c r="S15" s="194" t="str">
        <f t="shared" si="4"/>
        <v xml:space="preserve"> </v>
      </c>
      <c r="T15" s="26"/>
    </row>
    <row r="16" spans="1:20" ht="14.25">
      <c r="A16" s="286"/>
      <c r="B16" s="127"/>
      <c r="C16" s="128"/>
      <c r="D16" s="288"/>
      <c r="E16" s="312" t="s">
        <v>242</v>
      </c>
      <c r="F16" s="313">
        <v>1</v>
      </c>
      <c r="G16" s="310">
        <v>3175</v>
      </c>
      <c r="H16" s="322" t="str">
        <f t="shared" si="3"/>
        <v>3,000t以上 6,000t未満</v>
      </c>
      <c r="I16" s="314" t="s">
        <v>335</v>
      </c>
      <c r="J16" s="449" t="s">
        <v>135</v>
      </c>
      <c r="K16" s="450"/>
      <c r="L16" s="450"/>
      <c r="M16" s="450"/>
      <c r="N16" s="451"/>
      <c r="O16" s="28"/>
      <c r="P16" s="29"/>
      <c r="Q16" s="290"/>
      <c r="R16" s="192"/>
      <c r="S16" s="194" t="str">
        <f t="shared" si="4"/>
        <v xml:space="preserve"> </v>
      </c>
      <c r="T16" s="26"/>
    </row>
    <row r="17" spans="1:20" ht="14.25">
      <c r="A17" s="286"/>
      <c r="B17" s="127"/>
      <c r="C17" s="128"/>
      <c r="D17" s="193"/>
      <c r="E17" s="315" t="s">
        <v>242</v>
      </c>
      <c r="F17" s="313">
        <v>1</v>
      </c>
      <c r="G17" s="309">
        <v>3175</v>
      </c>
      <c r="H17" s="322" t="str">
        <f t="shared" si="3"/>
        <v>3,000t以上 6,000t未満</v>
      </c>
      <c r="I17" s="314" t="s">
        <v>335</v>
      </c>
      <c r="J17" s="27" t="s">
        <v>51</v>
      </c>
      <c r="K17" s="290" t="s">
        <v>49</v>
      </c>
      <c r="L17" s="290" t="s">
        <v>54</v>
      </c>
      <c r="M17" s="290" t="s">
        <v>55</v>
      </c>
      <c r="N17" s="25" t="s">
        <v>56</v>
      </c>
      <c r="O17" s="28"/>
      <c r="P17" s="29"/>
      <c r="Q17" s="290"/>
      <c r="R17" s="192"/>
      <c r="S17" s="194" t="str">
        <f t="shared" si="4"/>
        <v xml:space="preserve"> </v>
      </c>
      <c r="T17" s="26"/>
    </row>
    <row r="18" spans="1:20" ht="14.25">
      <c r="A18" s="286"/>
      <c r="B18" s="127"/>
      <c r="C18" s="128"/>
      <c r="D18" s="193"/>
      <c r="E18" s="315" t="s">
        <v>329</v>
      </c>
      <c r="F18" s="313">
        <v>1</v>
      </c>
      <c r="G18" s="309">
        <v>3168</v>
      </c>
      <c r="H18" s="322" t="str">
        <f t="shared" si="3"/>
        <v>3,000t以上 6,000t未満</v>
      </c>
      <c r="I18" s="314" t="s">
        <v>330</v>
      </c>
      <c r="J18" s="27" t="s">
        <v>134</v>
      </c>
      <c r="K18" s="29">
        <v>18</v>
      </c>
      <c r="L18" s="29"/>
      <c r="M18" s="245">
        <v>18</v>
      </c>
      <c r="N18" s="30">
        <f>K18*M18</f>
        <v>324</v>
      </c>
      <c r="O18" s="28"/>
      <c r="P18" s="29"/>
      <c r="Q18" s="290"/>
      <c r="R18" s="192"/>
      <c r="S18" s="194" t="str">
        <f t="shared" si="4"/>
        <v xml:space="preserve"> </v>
      </c>
      <c r="T18" s="26"/>
    </row>
    <row r="19" spans="1:20" ht="14.25">
      <c r="A19" s="237"/>
      <c r="B19" s="238"/>
      <c r="C19" s="239"/>
      <c r="D19" s="193" t="str">
        <f t="shared" ref="D19:D31" si="5">IF(C19&lt;5,$V$42,IF(C19&lt;500,$V$43,IF(C19&lt;1000,$V$44,IF(C19&lt;3000,$V$45,IF(C19&lt;6000,$V$46,IF(C19&lt;10000,$V$47,IF(C19&lt;30000,$V$48,$V$49)))))))</f>
        <v xml:space="preserve"> </v>
      </c>
      <c r="E19" s="315" t="s">
        <v>264</v>
      </c>
      <c r="F19" s="313">
        <v>1</v>
      </c>
      <c r="G19" s="310">
        <v>700</v>
      </c>
      <c r="H19" s="322" t="str">
        <f t="shared" si="3"/>
        <v>500t以上 1,000t未満</v>
      </c>
      <c r="I19" s="314" t="s">
        <v>333</v>
      </c>
      <c r="J19" s="31"/>
      <c r="K19" s="29"/>
      <c r="L19" s="29"/>
      <c r="M19" s="29"/>
      <c r="N19" s="30"/>
      <c r="O19" s="28"/>
      <c r="P19" s="29"/>
      <c r="Q19" s="290"/>
      <c r="R19" s="192"/>
      <c r="S19" s="194" t="str">
        <f t="shared" si="4"/>
        <v xml:space="preserve"> </v>
      </c>
      <c r="T19" s="26"/>
    </row>
    <row r="20" spans="1:20" ht="14.25">
      <c r="A20" s="237"/>
      <c r="B20" s="238"/>
      <c r="C20" s="239"/>
      <c r="D20" s="193" t="str">
        <f t="shared" si="5"/>
        <v xml:space="preserve"> </v>
      </c>
      <c r="E20" s="315" t="s">
        <v>263</v>
      </c>
      <c r="F20" s="313">
        <v>1</v>
      </c>
      <c r="G20" s="310">
        <v>500</v>
      </c>
      <c r="H20" s="322" t="str">
        <f t="shared" si="3"/>
        <v>500t以上 1,000t未満</v>
      </c>
      <c r="I20" s="314" t="s">
        <v>333</v>
      </c>
      <c r="J20" s="31"/>
      <c r="K20" s="29"/>
      <c r="L20" s="29"/>
      <c r="M20" s="29"/>
      <c r="N20" s="30"/>
      <c r="O20" s="28"/>
      <c r="P20" s="29"/>
      <c r="Q20" s="290"/>
      <c r="R20" s="192"/>
      <c r="S20" s="194" t="str">
        <f t="shared" si="4"/>
        <v xml:space="preserve"> </v>
      </c>
      <c r="T20" s="26"/>
    </row>
    <row r="21" spans="1:20" ht="15" thickBot="1">
      <c r="A21" s="237"/>
      <c r="B21" s="238"/>
      <c r="C21" s="239"/>
      <c r="D21" s="193" t="str">
        <f t="shared" si="5"/>
        <v xml:space="preserve"> </v>
      </c>
      <c r="E21" s="315" t="s">
        <v>226</v>
      </c>
      <c r="F21" s="313" t="s">
        <v>227</v>
      </c>
      <c r="G21" s="309" t="s">
        <v>227</v>
      </c>
      <c r="H21" s="322"/>
      <c r="I21" s="314" t="s">
        <v>226</v>
      </c>
      <c r="J21" s="198"/>
      <c r="K21" s="195"/>
      <c r="L21" s="195"/>
      <c r="M21" s="195"/>
      <c r="N21" s="199"/>
      <c r="O21" s="28"/>
      <c r="P21" s="29"/>
      <c r="Q21" s="290"/>
      <c r="R21" s="192"/>
      <c r="S21" s="194" t="str">
        <f t="shared" si="4"/>
        <v xml:space="preserve"> </v>
      </c>
      <c r="T21" s="26"/>
    </row>
    <row r="22" spans="1:20" ht="15.75" thickTop="1" thickBot="1">
      <c r="A22" s="237"/>
      <c r="B22" s="238"/>
      <c r="C22" s="239"/>
      <c r="D22" s="193" t="str">
        <f t="shared" si="5"/>
        <v xml:space="preserve"> </v>
      </c>
      <c r="E22" s="315" t="s">
        <v>226</v>
      </c>
      <c r="F22" s="313" t="s">
        <v>227</v>
      </c>
      <c r="G22" s="309" t="s">
        <v>227</v>
      </c>
      <c r="H22" s="322"/>
      <c r="I22" s="314" t="s">
        <v>226</v>
      </c>
      <c r="J22" s="298" t="s">
        <v>96</v>
      </c>
      <c r="K22" s="208"/>
      <c r="L22" s="208"/>
      <c r="M22" s="208">
        <f>SUM(M18:M19)</f>
        <v>18</v>
      </c>
      <c r="N22" s="209">
        <f>SUM(N18:N19)</f>
        <v>324</v>
      </c>
      <c r="O22" s="28"/>
      <c r="P22" s="29"/>
      <c r="Q22" s="290"/>
      <c r="R22" s="192"/>
      <c r="S22" s="194" t="str">
        <f t="shared" si="4"/>
        <v xml:space="preserve"> </v>
      </c>
      <c r="T22" s="26"/>
    </row>
    <row r="23" spans="1:20" ht="14.25">
      <c r="A23" s="237"/>
      <c r="B23" s="238"/>
      <c r="C23" s="239"/>
      <c r="D23" s="193" t="str">
        <f t="shared" si="5"/>
        <v xml:space="preserve"> </v>
      </c>
      <c r="E23" s="243" t="s">
        <v>226</v>
      </c>
      <c r="F23" s="238" t="s">
        <v>227</v>
      </c>
      <c r="G23" s="239" t="s">
        <v>227</v>
      </c>
      <c r="H23" s="322"/>
      <c r="I23" s="244" t="s">
        <v>226</v>
      </c>
      <c r="J23" s="452" t="s">
        <v>174</v>
      </c>
      <c r="K23" s="452"/>
      <c r="L23" s="452"/>
      <c r="M23" s="452"/>
      <c r="N23" s="453"/>
      <c r="O23" s="28"/>
      <c r="P23" s="29"/>
      <c r="Q23" s="290"/>
      <c r="R23" s="192"/>
      <c r="S23" s="194" t="str">
        <f t="shared" si="4"/>
        <v xml:space="preserve"> </v>
      </c>
      <c r="T23" s="26"/>
    </row>
    <row r="24" spans="1:20" ht="14.25">
      <c r="A24" s="237"/>
      <c r="B24" s="238"/>
      <c r="C24" s="239"/>
      <c r="D24" s="193" t="str">
        <f t="shared" si="5"/>
        <v xml:space="preserve"> </v>
      </c>
      <c r="E24" s="243" t="s">
        <v>226</v>
      </c>
      <c r="F24" s="238" t="s">
        <v>227</v>
      </c>
      <c r="G24" s="239" t="s">
        <v>227</v>
      </c>
      <c r="H24" s="322"/>
      <c r="I24" s="244" t="s">
        <v>226</v>
      </c>
      <c r="J24" s="31"/>
      <c r="K24" s="29"/>
      <c r="L24" s="29"/>
      <c r="M24" s="29"/>
      <c r="N24" s="30"/>
      <c r="O24" s="28"/>
      <c r="P24" s="29"/>
      <c r="Q24" s="290"/>
      <c r="R24" s="192"/>
      <c r="S24" s="194" t="str">
        <f t="shared" si="4"/>
        <v xml:space="preserve"> </v>
      </c>
      <c r="T24" s="26"/>
    </row>
    <row r="25" spans="1:20" ht="14.25">
      <c r="A25" s="237"/>
      <c r="B25" s="238"/>
      <c r="C25" s="239"/>
      <c r="D25" s="193" t="str">
        <f t="shared" si="5"/>
        <v xml:space="preserve"> </v>
      </c>
      <c r="E25" s="243" t="s">
        <v>226</v>
      </c>
      <c r="F25" s="238" t="s">
        <v>227</v>
      </c>
      <c r="G25" s="239" t="s">
        <v>227</v>
      </c>
      <c r="H25" s="322"/>
      <c r="I25" s="244" t="s">
        <v>226</v>
      </c>
      <c r="J25" s="31"/>
      <c r="K25" s="29"/>
      <c r="L25" s="29"/>
      <c r="M25" s="29"/>
      <c r="N25" s="30"/>
      <c r="O25" s="28"/>
      <c r="P25" s="29"/>
      <c r="Q25" s="290"/>
      <c r="R25" s="192"/>
      <c r="S25" s="194" t="str">
        <f t="shared" si="4"/>
        <v xml:space="preserve"> </v>
      </c>
      <c r="T25" s="26"/>
    </row>
    <row r="26" spans="1:20" ht="14.25">
      <c r="A26" s="237"/>
      <c r="B26" s="238"/>
      <c r="C26" s="239"/>
      <c r="D26" s="193" t="str">
        <f t="shared" si="5"/>
        <v xml:space="preserve"> </v>
      </c>
      <c r="E26" s="243" t="s">
        <v>226</v>
      </c>
      <c r="F26" s="238" t="s">
        <v>227</v>
      </c>
      <c r="G26" s="239" t="s">
        <v>227</v>
      </c>
      <c r="H26" s="322"/>
      <c r="I26" s="244" t="s">
        <v>226</v>
      </c>
      <c r="J26" s="31"/>
      <c r="K26" s="29"/>
      <c r="L26" s="29"/>
      <c r="M26" s="29"/>
      <c r="N26" s="30"/>
      <c r="O26" s="28"/>
      <c r="P26" s="29"/>
      <c r="Q26" s="290"/>
      <c r="R26" s="192"/>
      <c r="S26" s="194" t="str">
        <f t="shared" si="4"/>
        <v xml:space="preserve"> </v>
      </c>
      <c r="T26" s="26"/>
    </row>
    <row r="27" spans="1:20" ht="14.25">
      <c r="A27" s="237"/>
      <c r="B27" s="238"/>
      <c r="C27" s="239"/>
      <c r="D27" s="193" t="str">
        <f t="shared" si="5"/>
        <v xml:space="preserve"> </v>
      </c>
      <c r="E27" s="243"/>
      <c r="F27" s="238"/>
      <c r="G27" s="239"/>
      <c r="H27" s="322"/>
      <c r="I27" s="244"/>
      <c r="J27" s="31"/>
      <c r="K27" s="29"/>
      <c r="L27" s="29"/>
      <c r="M27" s="29"/>
      <c r="N27" s="30"/>
      <c r="O27" s="28"/>
      <c r="P27" s="29"/>
      <c r="Q27" s="290"/>
      <c r="R27" s="192"/>
      <c r="S27" s="194" t="str">
        <f t="shared" si="4"/>
        <v xml:space="preserve"> </v>
      </c>
      <c r="T27" s="26"/>
    </row>
    <row r="28" spans="1:20" ht="14.25">
      <c r="A28" s="237"/>
      <c r="B28" s="238"/>
      <c r="C28" s="239"/>
      <c r="D28" s="193" t="str">
        <f t="shared" si="5"/>
        <v xml:space="preserve"> </v>
      </c>
      <c r="E28" s="243"/>
      <c r="F28" s="238"/>
      <c r="G28" s="239"/>
      <c r="H28" s="322" t="str">
        <f t="shared" si="3"/>
        <v xml:space="preserve"> </v>
      </c>
      <c r="I28" s="244"/>
      <c r="J28" s="31"/>
      <c r="K28" s="29"/>
      <c r="L28" s="29"/>
      <c r="M28" s="29"/>
      <c r="N28" s="30"/>
      <c r="O28" s="28"/>
      <c r="P28" s="29"/>
      <c r="Q28" s="290"/>
      <c r="R28" s="192"/>
      <c r="S28" s="194" t="str">
        <f t="shared" si="4"/>
        <v xml:space="preserve"> </v>
      </c>
      <c r="T28" s="26"/>
    </row>
    <row r="29" spans="1:20" ht="14.25">
      <c r="A29" s="237"/>
      <c r="B29" s="238"/>
      <c r="C29" s="239"/>
      <c r="D29" s="193" t="str">
        <f t="shared" si="5"/>
        <v xml:space="preserve"> </v>
      </c>
      <c r="E29" s="243"/>
      <c r="F29" s="238"/>
      <c r="G29" s="239"/>
      <c r="H29" s="322" t="str">
        <f t="shared" si="3"/>
        <v xml:space="preserve"> </v>
      </c>
      <c r="I29" s="244"/>
      <c r="J29" s="31"/>
      <c r="K29" s="29"/>
      <c r="L29" s="29"/>
      <c r="M29" s="29"/>
      <c r="N29" s="30"/>
      <c r="O29" s="28"/>
      <c r="P29" s="29"/>
      <c r="Q29" s="290"/>
      <c r="R29" s="192"/>
      <c r="S29" s="194" t="str">
        <f t="shared" si="4"/>
        <v xml:space="preserve"> </v>
      </c>
      <c r="T29" s="26"/>
    </row>
    <row r="30" spans="1:20" ht="14.25">
      <c r="A30" s="237"/>
      <c r="B30" s="238"/>
      <c r="C30" s="239"/>
      <c r="D30" s="193" t="str">
        <f t="shared" si="5"/>
        <v xml:space="preserve"> </v>
      </c>
      <c r="E30" s="243"/>
      <c r="F30" s="238"/>
      <c r="G30" s="239"/>
      <c r="H30" s="322" t="str">
        <f t="shared" si="3"/>
        <v xml:space="preserve"> </v>
      </c>
      <c r="I30" s="244"/>
      <c r="J30" s="31"/>
      <c r="K30" s="29"/>
      <c r="L30" s="29"/>
      <c r="M30" s="29"/>
      <c r="N30" s="30"/>
      <c r="O30" s="28"/>
      <c r="P30" s="29"/>
      <c r="Q30" s="290"/>
      <c r="R30" s="192"/>
      <c r="S30" s="194" t="str">
        <f t="shared" si="4"/>
        <v xml:space="preserve"> </v>
      </c>
      <c r="T30" s="26"/>
    </row>
    <row r="31" spans="1:20" ht="14.25" thickBot="1">
      <c r="A31" s="240"/>
      <c r="B31" s="241"/>
      <c r="C31" s="242"/>
      <c r="D31" s="197" t="str">
        <f t="shared" si="5"/>
        <v xml:space="preserve"> </v>
      </c>
      <c r="E31" s="301"/>
      <c r="F31" s="302"/>
      <c r="G31" s="303"/>
      <c r="H31" s="323" t="str">
        <f t="shared" ref="H31" si="6">IF(G31&lt;5,$V$42,IF(G31&lt;500,$V$43,IF(G31&lt;1000,$V$44,IF(G31&lt;3000,$V$45,IF(G31&lt;6000,$V$46,IF(G31&lt;10000,$V$47,IF(G31&lt;30000,$V$48,$V$49)))))))</f>
        <v xml:space="preserve"> </v>
      </c>
      <c r="I31" s="304"/>
      <c r="J31" s="198"/>
      <c r="K31" s="195"/>
      <c r="L31" s="195"/>
      <c r="M31" s="195"/>
      <c r="N31" s="199"/>
      <c r="O31" s="61"/>
      <c r="P31" s="195"/>
      <c r="Q31" s="291"/>
      <c r="R31" s="196"/>
      <c r="S31" s="206" t="str">
        <f t="shared" si="4"/>
        <v xml:space="preserve"> </v>
      </c>
      <c r="T31" s="229"/>
    </row>
    <row r="32" spans="1:20">
      <c r="A32" s="216" t="s">
        <v>171</v>
      </c>
      <c r="B32" s="230">
        <f>DCOUNT($A$3:$D$31,3,$AH$51:$AH$52)</f>
        <v>0</v>
      </c>
      <c r="C32" s="219">
        <f>DSUM($A$3:$D$31,3,$AH$51:$AH$52)</f>
        <v>0</v>
      </c>
      <c r="D32" s="220"/>
      <c r="E32" s="216" t="s">
        <v>171</v>
      </c>
      <c r="F32" s="234">
        <f>DSUM($E$3:$I$31,2,$AB$54:$AB$55)</f>
        <v>0</v>
      </c>
      <c r="G32" s="219">
        <f>DSUM($E$3:$I$31,3,$AB$54:$AB$55)</f>
        <v>0</v>
      </c>
      <c r="H32" s="210"/>
      <c r="I32" s="211"/>
      <c r="J32" s="204"/>
      <c r="K32" s="203"/>
      <c r="L32" s="203"/>
      <c r="M32" s="203"/>
      <c r="N32" s="205"/>
      <c r="O32" s="454" t="s">
        <v>171</v>
      </c>
      <c r="P32" s="455"/>
      <c r="Q32" s="230">
        <f>DSUM($O$3:$T$31,3,$AH$51:$AH$52)</f>
        <v>0</v>
      </c>
      <c r="R32" s="219">
        <f>DSUM($O$3:$T$31,4,$AH$51:$AH$52)</f>
        <v>0</v>
      </c>
      <c r="S32" s="210"/>
      <c r="T32" s="211"/>
    </row>
    <row r="33" spans="1:22">
      <c r="A33" s="217" t="s">
        <v>172</v>
      </c>
      <c r="B33" s="231">
        <f>DCOUNT($A$3:$D$31,3,$AF$51:$AG$52)</f>
        <v>0</v>
      </c>
      <c r="C33" s="221">
        <f>DSUM($A$3:$D$31,3,$AF$51:$AG$52)</f>
        <v>0</v>
      </c>
      <c r="D33" s="222"/>
      <c r="E33" s="217" t="s">
        <v>172</v>
      </c>
      <c r="F33" s="235">
        <f>DSUM($E$3:$I$31,2,$AA$54:$AA$55)</f>
        <v>0</v>
      </c>
      <c r="G33" s="221">
        <f>DSUM($E$3:$I$31,3,$AA$54:$AA$55)</f>
        <v>0</v>
      </c>
      <c r="H33" s="212"/>
      <c r="I33" s="213"/>
      <c r="J33" s="31"/>
      <c r="K33" s="29"/>
      <c r="L33" s="29"/>
      <c r="M33" s="29"/>
      <c r="N33" s="30"/>
      <c r="O33" s="460" t="s">
        <v>172</v>
      </c>
      <c r="P33" s="461"/>
      <c r="Q33" s="231">
        <f>DSUM($O$3:$T$31,3,$AF$51:$AG$52)</f>
        <v>0</v>
      </c>
      <c r="R33" s="221">
        <f>DSUM($O$3:$T$31,4,$AF$51:$AG$52)</f>
        <v>0</v>
      </c>
      <c r="S33" s="212"/>
      <c r="T33" s="213"/>
    </row>
    <row r="34" spans="1:22">
      <c r="A34" s="217" t="s">
        <v>145</v>
      </c>
      <c r="B34" s="231">
        <f>DCOUNT($A$3:$D$31,3,$AD$51:$AE$52)</f>
        <v>0</v>
      </c>
      <c r="C34" s="221">
        <f>DSUM($A$3:$D$31,3,$AD$51:$AE$52)</f>
        <v>0</v>
      </c>
      <c r="D34" s="222"/>
      <c r="E34" s="217" t="s">
        <v>145</v>
      </c>
      <c r="F34" s="235">
        <f>DSUM($E$3:$I$31,2,$Z$54:$Z$55)</f>
        <v>0</v>
      </c>
      <c r="G34" s="221">
        <f>DSUM($E$3:$I$31,3,$Z$54:$Z$55)</f>
        <v>0</v>
      </c>
      <c r="H34" s="212"/>
      <c r="I34" s="213"/>
      <c r="J34" s="31"/>
      <c r="K34" s="29"/>
      <c r="L34" s="29"/>
      <c r="M34" s="29"/>
      <c r="N34" s="30"/>
      <c r="O34" s="460" t="s">
        <v>145</v>
      </c>
      <c r="P34" s="461"/>
      <c r="Q34" s="231">
        <f>DSUM($O$3:$T$31,3,$AD$51:$AE$52)</f>
        <v>0</v>
      </c>
      <c r="R34" s="221">
        <f>DSUM($O$3:$T$31,4,$AD$51:$AE$52)</f>
        <v>0</v>
      </c>
      <c r="S34" s="212"/>
      <c r="T34" s="213"/>
    </row>
    <row r="35" spans="1:22">
      <c r="A35" s="217" t="s">
        <v>146</v>
      </c>
      <c r="B35" s="231">
        <f>DCOUNT($A$3:$D$31,3,$AB$51:$AC$52)</f>
        <v>0</v>
      </c>
      <c r="C35" s="221">
        <f>DSUM($A$3:$D$31,3,$AB$51:$AC$52)</f>
        <v>0</v>
      </c>
      <c r="D35" s="222"/>
      <c r="E35" s="217" t="s">
        <v>146</v>
      </c>
      <c r="F35" s="235">
        <f>DSUM($E$3:$I$31,2,$Y$54:$Y$55)</f>
        <v>3</v>
      </c>
      <c r="G35" s="221">
        <f>DSUM($E$3:$I$31,3,$Y$54:$Y$55)</f>
        <v>9518</v>
      </c>
      <c r="H35" s="212"/>
      <c r="I35" s="213"/>
      <c r="J35" s="31"/>
      <c r="K35" s="29"/>
      <c r="L35" s="29"/>
      <c r="M35" s="29"/>
      <c r="N35" s="30"/>
      <c r="O35" s="460" t="s">
        <v>146</v>
      </c>
      <c r="P35" s="461"/>
      <c r="Q35" s="231">
        <f>DSUM($O$3:$T$31,3,$AB$51:$AC$52)</f>
        <v>0</v>
      </c>
      <c r="R35" s="221">
        <f>DSUM($O$3:$T$31,4,$AB$51:$AC$52)</f>
        <v>0</v>
      </c>
      <c r="S35" s="212"/>
      <c r="T35" s="213"/>
    </row>
    <row r="36" spans="1:22">
      <c r="A36" s="217" t="s">
        <v>147</v>
      </c>
      <c r="B36" s="231">
        <f>DCOUNT($A$3:$D$31,3,$Z$51:$AA$52)</f>
        <v>1</v>
      </c>
      <c r="C36" s="221">
        <f>DSUM($A$3:$D$31,3,$Z$51:$AA$52)</f>
        <v>1123</v>
      </c>
      <c r="D36" s="222"/>
      <c r="E36" s="217" t="s">
        <v>147</v>
      </c>
      <c r="F36" s="235">
        <f>DSUM($E$3:$I$31,2,$X$54:$X$55)</f>
        <v>1</v>
      </c>
      <c r="G36" s="221">
        <f>DSUM($E$3:$I$31,3,$X$54:$X$55)</f>
        <v>1599</v>
      </c>
      <c r="H36" s="212"/>
      <c r="I36" s="213"/>
      <c r="J36" s="31"/>
      <c r="K36" s="29"/>
      <c r="L36" s="29"/>
      <c r="M36" s="29"/>
      <c r="N36" s="30"/>
      <c r="O36" s="460" t="s">
        <v>147</v>
      </c>
      <c r="P36" s="461"/>
      <c r="Q36" s="231">
        <f>DSUM($O$3:$T$31,3,$Z$51:$AA$52)</f>
        <v>0</v>
      </c>
      <c r="R36" s="221">
        <f>DSUM($O$3:$T$31,4,$Z$51:$AA$52)</f>
        <v>0</v>
      </c>
      <c r="S36" s="212"/>
      <c r="T36" s="213"/>
    </row>
    <row r="37" spans="1:22">
      <c r="A37" s="217" t="s">
        <v>148</v>
      </c>
      <c r="B37" s="231">
        <f>DCOUNT($A$3:$D$31,3,$X$51:$Y$52)</f>
        <v>0</v>
      </c>
      <c r="C37" s="221">
        <f>DSUM($A$3:$D$31,3,$X$51:$Y$52)</f>
        <v>0</v>
      </c>
      <c r="D37" s="222"/>
      <c r="E37" s="217" t="s">
        <v>148</v>
      </c>
      <c r="F37" s="235">
        <f>DSUM($E$3:$I$31,2,$W$54:$W$55)</f>
        <v>13</v>
      </c>
      <c r="G37" s="221">
        <f>DSUM($E$3:$I$31,3,$W$54:$W$55)</f>
        <v>7702</v>
      </c>
      <c r="H37" s="212"/>
      <c r="I37" s="213"/>
      <c r="J37" s="31"/>
      <c r="K37" s="29"/>
      <c r="L37" s="29"/>
      <c r="M37" s="29"/>
      <c r="N37" s="30"/>
      <c r="O37" s="460" t="s">
        <v>148</v>
      </c>
      <c r="P37" s="461"/>
      <c r="Q37" s="231">
        <f>DSUM($O$3:$T$31,3,$X$51:$Y$52)</f>
        <v>0</v>
      </c>
      <c r="R37" s="221">
        <f>DSUM($O$3:$T$31,4,$X$51:$Y$52)</f>
        <v>0</v>
      </c>
      <c r="S37" s="212"/>
      <c r="T37" s="213"/>
    </row>
    <row r="38" spans="1:22" ht="14.25" thickBot="1">
      <c r="A38" s="218" t="s">
        <v>173</v>
      </c>
      <c r="B38" s="232">
        <f>DCOUNT($A$3:$D$31,3,$V$51:$W$52)</f>
        <v>0</v>
      </c>
      <c r="C38" s="223">
        <f>DSUM($A$3:$D$31,3,$V$51:$W$52)</f>
        <v>0</v>
      </c>
      <c r="D38" s="224"/>
      <c r="E38" s="218" t="s">
        <v>173</v>
      </c>
      <c r="F38" s="236">
        <f>+'入港　現金領収分'!L2+'入港　現金収外'!L2</f>
        <v>45</v>
      </c>
      <c r="G38" s="223">
        <f>+'入港　現金領収分'!N2+'入港　現金収外'!N2</f>
        <v>16985</v>
      </c>
      <c r="H38" s="214"/>
      <c r="I38" s="215"/>
      <c r="J38" s="198"/>
      <c r="K38" s="195"/>
      <c r="L38" s="195"/>
      <c r="M38" s="195"/>
      <c r="N38" s="199"/>
      <c r="O38" s="456" t="s">
        <v>173</v>
      </c>
      <c r="P38" s="457"/>
      <c r="Q38" s="232">
        <f>DSUM($O$3:$T$31,3,$V$51:$W$52)</f>
        <v>132</v>
      </c>
      <c r="R38" s="223">
        <f>DSUM($O$3:$T$31,4,$V$51:$W$52)</f>
        <v>6622</v>
      </c>
      <c r="S38" s="214"/>
      <c r="T38" s="215"/>
    </row>
    <row r="39" spans="1:22" ht="15" thickTop="1" thickBot="1">
      <c r="A39" s="207" t="s">
        <v>96</v>
      </c>
      <c r="B39" s="233">
        <f>SUM(B32:B38)</f>
        <v>1</v>
      </c>
      <c r="C39" s="225">
        <f>SUM(C32:C38)</f>
        <v>1123</v>
      </c>
      <c r="D39" s="226"/>
      <c r="E39" s="207" t="s">
        <v>96</v>
      </c>
      <c r="F39" s="260">
        <f>SUM(F32:F38)</f>
        <v>62</v>
      </c>
      <c r="G39" s="225">
        <f>SUM(G32:G38)</f>
        <v>35804</v>
      </c>
      <c r="H39" s="208"/>
      <c r="I39" s="209"/>
      <c r="J39" s="201"/>
      <c r="K39" s="200"/>
      <c r="L39" s="200"/>
      <c r="M39" s="200"/>
      <c r="N39" s="202"/>
      <c r="O39" s="458" t="s">
        <v>96</v>
      </c>
      <c r="P39" s="459"/>
      <c r="Q39" s="233">
        <f>SUM(Q32:Q38)</f>
        <v>132</v>
      </c>
      <c r="R39" s="225">
        <f>SUM(R32:R38)</f>
        <v>6622</v>
      </c>
      <c r="S39" s="208"/>
      <c r="T39" s="209"/>
    </row>
    <row r="40" spans="1:22" ht="174.75" customHeight="1">
      <c r="A40" s="444" t="s">
        <v>221</v>
      </c>
      <c r="B40" s="445"/>
      <c r="C40" s="445"/>
      <c r="D40" s="446"/>
      <c r="E40" s="447" t="s">
        <v>222</v>
      </c>
      <c r="F40" s="448"/>
      <c r="G40" s="448"/>
      <c r="H40" s="448"/>
      <c r="I40" s="448"/>
      <c r="J40" s="447" t="s">
        <v>223</v>
      </c>
      <c r="K40" s="448"/>
      <c r="L40" s="448"/>
      <c r="M40" s="448"/>
      <c r="N40" s="448"/>
      <c r="O40" s="447" t="s">
        <v>224</v>
      </c>
      <c r="P40" s="448"/>
      <c r="Q40" s="448"/>
      <c r="R40" s="448"/>
      <c r="S40" s="448"/>
      <c r="T40" s="448"/>
    </row>
    <row r="42" spans="1:22">
      <c r="V42" s="48" t="s">
        <v>102</v>
      </c>
    </row>
    <row r="43" spans="1:22">
      <c r="V43" s="194" t="s">
        <v>173</v>
      </c>
    </row>
    <row r="44" spans="1:22">
      <c r="V44" s="194" t="s">
        <v>148</v>
      </c>
    </row>
    <row r="45" spans="1:22">
      <c r="V45" s="194" t="s">
        <v>147</v>
      </c>
    </row>
    <row r="46" spans="1:22">
      <c r="V46" s="194" t="s">
        <v>146</v>
      </c>
    </row>
    <row r="47" spans="1:22">
      <c r="V47" s="194" t="s">
        <v>145</v>
      </c>
    </row>
    <row r="48" spans="1:22">
      <c r="V48" s="194" t="s">
        <v>172</v>
      </c>
    </row>
    <row r="49" spans="22:34">
      <c r="V49" s="194" t="s">
        <v>171</v>
      </c>
    </row>
    <row r="51" spans="22:34">
      <c r="V51" s="24" t="s">
        <v>49</v>
      </c>
      <c r="W51" s="24" t="s">
        <v>49</v>
      </c>
      <c r="X51" s="24" t="s">
        <v>49</v>
      </c>
      <c r="Y51" s="24" t="s">
        <v>49</v>
      </c>
      <c r="Z51" s="24" t="s">
        <v>49</v>
      </c>
      <c r="AA51" s="24" t="s">
        <v>49</v>
      </c>
      <c r="AB51" s="24" t="s">
        <v>49</v>
      </c>
      <c r="AC51" s="24" t="s">
        <v>49</v>
      </c>
      <c r="AD51" s="24" t="s">
        <v>49</v>
      </c>
      <c r="AE51" s="24" t="s">
        <v>49</v>
      </c>
      <c r="AF51" s="24" t="s">
        <v>49</v>
      </c>
      <c r="AG51" s="24" t="s">
        <v>49</v>
      </c>
      <c r="AH51" s="24" t="s">
        <v>49</v>
      </c>
    </row>
    <row r="52" spans="22:34">
      <c r="V52" s="24" t="s">
        <v>122</v>
      </c>
      <c r="W52" s="24" t="s">
        <v>123</v>
      </c>
      <c r="X52" s="24" t="s">
        <v>124</v>
      </c>
      <c r="Y52" s="24" t="s">
        <v>125</v>
      </c>
      <c r="Z52" s="24" t="s">
        <v>126</v>
      </c>
      <c r="AA52" s="24" t="s">
        <v>127</v>
      </c>
      <c r="AB52" s="24" t="s">
        <v>128</v>
      </c>
      <c r="AC52" s="179" t="s">
        <v>129</v>
      </c>
      <c r="AD52" s="179" t="s">
        <v>130</v>
      </c>
      <c r="AE52" s="179" t="s">
        <v>131</v>
      </c>
      <c r="AF52" s="179" t="s">
        <v>132</v>
      </c>
      <c r="AG52" s="179" t="s">
        <v>187</v>
      </c>
      <c r="AH52" s="179" t="s">
        <v>189</v>
      </c>
    </row>
    <row r="54" spans="22:34">
      <c r="V54" s="24" t="s">
        <v>50</v>
      </c>
      <c r="W54" s="24" t="s">
        <v>50</v>
      </c>
      <c r="X54" s="24" t="s">
        <v>50</v>
      </c>
      <c r="Y54" s="24" t="s">
        <v>50</v>
      </c>
      <c r="Z54" s="24" t="s">
        <v>50</v>
      </c>
      <c r="AA54" s="24" t="s">
        <v>50</v>
      </c>
      <c r="AB54" s="24" t="s">
        <v>50</v>
      </c>
    </row>
    <row r="55" spans="22:34">
      <c r="V55" s="194" t="s">
        <v>173</v>
      </c>
      <c r="W55" s="194" t="s">
        <v>148</v>
      </c>
      <c r="X55" s="194" t="s">
        <v>147</v>
      </c>
      <c r="Y55" s="194" t="s">
        <v>146</v>
      </c>
      <c r="Z55" s="194" t="s">
        <v>145</v>
      </c>
      <c r="AA55" s="194" t="s">
        <v>172</v>
      </c>
      <c r="AB55" s="194" t="s">
        <v>171</v>
      </c>
    </row>
  </sheetData>
  <mergeCells count="20">
    <mergeCell ref="R1:T1"/>
    <mergeCell ref="A2:D2"/>
    <mergeCell ref="E2:I2"/>
    <mergeCell ref="J2:N2"/>
    <mergeCell ref="O2:T2"/>
    <mergeCell ref="J15:N15"/>
    <mergeCell ref="J23:N23"/>
    <mergeCell ref="O32:P32"/>
    <mergeCell ref="O38:P38"/>
    <mergeCell ref="O39:P39"/>
    <mergeCell ref="O37:P37"/>
    <mergeCell ref="O33:P33"/>
    <mergeCell ref="O34:P34"/>
    <mergeCell ref="O35:P35"/>
    <mergeCell ref="O36:P36"/>
    <mergeCell ref="A40:D40"/>
    <mergeCell ref="E40:I40"/>
    <mergeCell ref="J40:N40"/>
    <mergeCell ref="O40:T40"/>
    <mergeCell ref="J16:N16"/>
  </mergeCells>
  <phoneticPr fontId="2"/>
  <dataValidations count="2">
    <dataValidation imeMode="on" allowBlank="1" showInputMessage="1" showErrorMessage="1" sqref="E4:E31 A4:B31 F4:F20 I4:I31"/>
    <dataValidation imeMode="off" allowBlank="1" showInputMessage="1" showErrorMessage="1" sqref="Q4:Q11 M18 M4:M9 F21:F31 C4:C31 G4:G31"/>
  </dataValidations>
  <pageMargins left="0" right="0" top="0.62992125984251968" bottom="0.19685039370078741" header="0.39370078740157483" footer="0.51181102362204722"/>
  <pageSetup paperSize="9" scale="105" orientation="landscape" horizontalDpi="1200" verticalDpi="12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2"/>
  <sheetViews>
    <sheetView showZeros="0" view="pageBreakPreview" zoomScale="112" zoomScaleNormal="100" zoomScaleSheetLayoutView="112" workbookViewId="0">
      <pane ySplit="4" topLeftCell="A36" activePane="bottomLeft" state="frozen"/>
      <selection activeCell="L34" sqref="L34"/>
      <selection pane="bottomLeft" activeCell="F42" sqref="F42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4.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7" t="str">
        <f>'集計表　月報'!H2&amp;" 海上出入貨物調"</f>
        <v>令和３年１２月分 海上出入貨物調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  <c r="R1" s="467"/>
      <c r="S1" s="467"/>
      <c r="T1" s="467"/>
      <c r="U1" s="292"/>
    </row>
    <row r="2" spans="1:36" ht="6.75" customHeight="1" thickBot="1">
      <c r="T2" s="22"/>
      <c r="U2" s="293"/>
    </row>
    <row r="3" spans="1:36">
      <c r="A3" s="463" t="s">
        <v>113</v>
      </c>
      <c r="B3" s="450"/>
      <c r="C3" s="450"/>
      <c r="D3" s="451"/>
      <c r="E3" s="468" t="s">
        <v>114</v>
      </c>
      <c r="F3" s="450"/>
      <c r="G3" s="450"/>
      <c r="H3" s="464"/>
      <c r="I3" s="463" t="s">
        <v>115</v>
      </c>
      <c r="J3" s="450"/>
      <c r="K3" s="450"/>
      <c r="L3" s="451"/>
      <c r="M3" s="468" t="s">
        <v>116</v>
      </c>
      <c r="N3" s="450"/>
      <c r="O3" s="450"/>
      <c r="P3" s="464"/>
      <c r="Q3" s="463" t="s">
        <v>63</v>
      </c>
      <c r="R3" s="450"/>
      <c r="S3" s="450"/>
      <c r="T3" s="464"/>
      <c r="U3" s="186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6" t="s">
        <v>234</v>
      </c>
    </row>
    <row r="5" spans="1:36" ht="14.25" thickBot="1">
      <c r="A5" s="176" t="s">
        <v>230</v>
      </c>
      <c r="B5" s="166">
        <v>2003</v>
      </c>
      <c r="C5" s="167" t="s">
        <v>280</v>
      </c>
      <c r="D5" s="168" t="s">
        <v>281</v>
      </c>
      <c r="E5" s="177" t="s">
        <v>230</v>
      </c>
      <c r="F5" s="166">
        <v>1213</v>
      </c>
      <c r="G5" s="167" t="s">
        <v>314</v>
      </c>
      <c r="H5" s="169" t="s">
        <v>315</v>
      </c>
      <c r="I5" s="165"/>
      <c r="J5" s="166"/>
      <c r="K5" s="167"/>
      <c r="L5" s="168"/>
      <c r="M5" s="177" t="s">
        <v>150</v>
      </c>
      <c r="N5" s="166">
        <v>300</v>
      </c>
      <c r="O5" s="167" t="s">
        <v>318</v>
      </c>
      <c r="P5" s="169" t="s">
        <v>275</v>
      </c>
      <c r="Q5" s="284" t="s">
        <v>159</v>
      </c>
      <c r="R5" s="171">
        <v>180</v>
      </c>
      <c r="S5" s="167"/>
      <c r="T5" s="169" t="s">
        <v>65</v>
      </c>
      <c r="U5" s="305">
        <f>SUM(V5:AJ5)</f>
        <v>0</v>
      </c>
      <c r="V5" s="306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8"/>
    </row>
    <row r="6" spans="1:36">
      <c r="A6" s="176"/>
      <c r="B6" s="166"/>
      <c r="C6" s="167"/>
      <c r="D6" s="168"/>
      <c r="E6" s="177" t="s">
        <v>156</v>
      </c>
      <c r="F6" s="166">
        <v>260</v>
      </c>
      <c r="G6" s="167" t="s">
        <v>316</v>
      </c>
      <c r="H6" s="169" t="s">
        <v>317</v>
      </c>
      <c r="I6" s="165"/>
      <c r="J6" s="166"/>
      <c r="K6" s="167"/>
      <c r="L6" s="168"/>
      <c r="M6" s="177" t="s">
        <v>154</v>
      </c>
      <c r="N6" s="166">
        <v>1000</v>
      </c>
      <c r="O6" s="167" t="s">
        <v>324</v>
      </c>
      <c r="P6" s="169" t="s">
        <v>325</v>
      </c>
      <c r="Q6" s="170"/>
      <c r="R6" s="166"/>
      <c r="S6" s="167"/>
      <c r="T6" s="169"/>
      <c r="U6" s="294"/>
    </row>
    <row r="7" spans="1:36">
      <c r="A7" s="176"/>
      <c r="B7" s="166"/>
      <c r="C7" s="167"/>
      <c r="D7" s="168"/>
      <c r="E7" s="177" t="s">
        <v>151</v>
      </c>
      <c r="F7" s="166">
        <v>1350</v>
      </c>
      <c r="G7" s="167" t="s">
        <v>320</v>
      </c>
      <c r="H7" s="169" t="s">
        <v>319</v>
      </c>
      <c r="I7" s="165"/>
      <c r="J7" s="166"/>
      <c r="K7" s="167"/>
      <c r="L7" s="168"/>
      <c r="M7" s="177" t="s">
        <v>150</v>
      </c>
      <c r="N7" s="166">
        <v>1500</v>
      </c>
      <c r="O7" s="167" t="s">
        <v>343</v>
      </c>
      <c r="P7" s="169" t="s">
        <v>339</v>
      </c>
      <c r="Q7" s="170"/>
      <c r="R7" s="166"/>
      <c r="S7" s="167"/>
      <c r="T7" s="169"/>
      <c r="U7" s="294"/>
    </row>
    <row r="8" spans="1:36">
      <c r="A8" s="176"/>
      <c r="B8" s="166"/>
      <c r="C8" s="167"/>
      <c r="D8" s="168"/>
      <c r="E8" s="177" t="s">
        <v>151</v>
      </c>
      <c r="F8" s="166">
        <v>1323</v>
      </c>
      <c r="G8" s="167" t="s">
        <v>320</v>
      </c>
      <c r="H8" s="169" t="s">
        <v>319</v>
      </c>
      <c r="I8" s="165"/>
      <c r="J8" s="166"/>
      <c r="K8" s="167"/>
      <c r="L8" s="168"/>
      <c r="M8" s="177"/>
      <c r="N8" s="166"/>
      <c r="O8" s="167"/>
      <c r="P8" s="169"/>
      <c r="Q8" s="170"/>
      <c r="R8" s="166"/>
      <c r="S8" s="167"/>
      <c r="T8" s="169"/>
      <c r="U8" s="294"/>
    </row>
    <row r="9" spans="1:36">
      <c r="A9" s="176"/>
      <c r="B9" s="166"/>
      <c r="C9" s="167"/>
      <c r="D9" s="168"/>
      <c r="E9" s="177" t="s">
        <v>151</v>
      </c>
      <c r="F9" s="166">
        <v>1350</v>
      </c>
      <c r="G9" s="167" t="s">
        <v>320</v>
      </c>
      <c r="H9" s="169" t="s">
        <v>319</v>
      </c>
      <c r="I9" s="165"/>
      <c r="J9" s="166"/>
      <c r="K9" s="167"/>
      <c r="L9" s="168"/>
      <c r="M9" s="177"/>
      <c r="N9" s="166"/>
      <c r="O9" s="167"/>
      <c r="P9" s="169"/>
      <c r="Q9" s="170"/>
      <c r="R9" s="166"/>
      <c r="S9" s="167"/>
      <c r="T9" s="169"/>
      <c r="U9" s="294"/>
    </row>
    <row r="10" spans="1:36">
      <c r="A10" s="176"/>
      <c r="B10" s="166"/>
      <c r="C10" s="167"/>
      <c r="D10" s="168"/>
      <c r="E10" s="177" t="s">
        <v>151</v>
      </c>
      <c r="F10" s="166">
        <v>945</v>
      </c>
      <c r="G10" s="167" t="s">
        <v>320</v>
      </c>
      <c r="H10" s="169" t="s">
        <v>321</v>
      </c>
      <c r="I10" s="165"/>
      <c r="J10" s="166"/>
      <c r="K10" s="167"/>
      <c r="L10" s="168"/>
      <c r="M10" s="177"/>
      <c r="N10" s="166"/>
      <c r="O10" s="167"/>
      <c r="P10" s="169"/>
      <c r="Q10" s="317"/>
      <c r="R10" s="166"/>
      <c r="S10" s="167"/>
      <c r="T10" s="169"/>
      <c r="U10" s="294"/>
    </row>
    <row r="11" spans="1:36">
      <c r="A11" s="176"/>
      <c r="B11" s="166"/>
      <c r="C11" s="167"/>
      <c r="D11" s="168"/>
      <c r="E11" s="177" t="s">
        <v>151</v>
      </c>
      <c r="F11" s="166">
        <v>1350</v>
      </c>
      <c r="G11" s="167" t="s">
        <v>320</v>
      </c>
      <c r="H11" s="169" t="s">
        <v>319</v>
      </c>
      <c r="I11" s="165"/>
      <c r="J11" s="166"/>
      <c r="K11" s="167"/>
      <c r="L11" s="168"/>
      <c r="M11" s="177"/>
      <c r="N11" s="166"/>
      <c r="O11" s="167"/>
      <c r="P11" s="169"/>
      <c r="Q11" s="170"/>
      <c r="R11" s="166"/>
      <c r="S11" s="167"/>
      <c r="T11" s="169"/>
      <c r="U11" s="294"/>
    </row>
    <row r="12" spans="1:36">
      <c r="A12" s="176"/>
      <c r="B12" s="166"/>
      <c r="C12" s="167"/>
      <c r="D12" s="168"/>
      <c r="E12" s="177" t="s">
        <v>151</v>
      </c>
      <c r="F12" s="166">
        <v>1512</v>
      </c>
      <c r="G12" s="167" t="s">
        <v>320</v>
      </c>
      <c r="H12" s="169" t="s">
        <v>322</v>
      </c>
      <c r="I12" s="165"/>
      <c r="J12" s="166"/>
      <c r="K12" s="167"/>
      <c r="L12" s="168"/>
      <c r="M12" s="177"/>
      <c r="N12" s="166"/>
      <c r="O12" s="167"/>
      <c r="P12" s="169"/>
      <c r="Q12" s="170"/>
      <c r="R12" s="166"/>
      <c r="S12" s="167"/>
      <c r="T12" s="169"/>
      <c r="U12" s="294"/>
    </row>
    <row r="13" spans="1:36">
      <c r="A13" s="176"/>
      <c r="B13" s="166"/>
      <c r="C13" s="167"/>
      <c r="D13" s="168"/>
      <c r="E13" s="177" t="s">
        <v>151</v>
      </c>
      <c r="F13" s="166">
        <v>135</v>
      </c>
      <c r="G13" s="167" t="s">
        <v>320</v>
      </c>
      <c r="H13" s="169" t="s">
        <v>323</v>
      </c>
      <c r="I13" s="165"/>
      <c r="J13" s="166"/>
      <c r="K13" s="167"/>
      <c r="L13" s="168"/>
      <c r="M13" s="177"/>
      <c r="N13" s="166"/>
      <c r="O13" s="167"/>
      <c r="P13" s="169"/>
      <c r="Q13" s="170"/>
      <c r="R13" s="166"/>
      <c r="S13" s="167"/>
      <c r="T13" s="169"/>
      <c r="U13" s="294"/>
    </row>
    <row r="14" spans="1:36">
      <c r="A14" s="176"/>
      <c r="B14" s="166"/>
      <c r="C14" s="167"/>
      <c r="D14" s="168"/>
      <c r="E14" s="177" t="s">
        <v>151</v>
      </c>
      <c r="F14" s="166">
        <v>945</v>
      </c>
      <c r="G14" s="167" t="s">
        <v>320</v>
      </c>
      <c r="H14" s="169" t="s">
        <v>321</v>
      </c>
      <c r="I14" s="165"/>
      <c r="J14" s="166"/>
      <c r="K14" s="167"/>
      <c r="L14" s="168"/>
      <c r="M14" s="177"/>
      <c r="N14" s="166"/>
      <c r="O14" s="167"/>
      <c r="P14" s="169"/>
      <c r="Q14" s="170"/>
      <c r="R14" s="166"/>
      <c r="S14" s="167"/>
      <c r="T14" s="169"/>
      <c r="U14" s="294"/>
    </row>
    <row r="15" spans="1:36">
      <c r="A15" s="176"/>
      <c r="B15" s="166"/>
      <c r="C15" s="167"/>
      <c r="D15" s="168"/>
      <c r="E15" s="177" t="s">
        <v>151</v>
      </c>
      <c r="F15" s="166">
        <v>1350</v>
      </c>
      <c r="G15" s="167" t="s">
        <v>320</v>
      </c>
      <c r="H15" s="169" t="s">
        <v>319</v>
      </c>
      <c r="I15" s="165"/>
      <c r="J15" s="166"/>
      <c r="K15" s="167"/>
      <c r="L15" s="168"/>
      <c r="M15" s="177"/>
      <c r="N15" s="166"/>
      <c r="O15" s="167"/>
      <c r="P15" s="169"/>
      <c r="Q15" s="170"/>
      <c r="R15" s="166"/>
      <c r="S15" s="167"/>
      <c r="T15" s="169"/>
      <c r="U15" s="294"/>
    </row>
    <row r="16" spans="1:36">
      <c r="A16" s="176"/>
      <c r="B16" s="166"/>
      <c r="C16" s="167"/>
      <c r="D16" s="168"/>
      <c r="E16" s="177" t="s">
        <v>151</v>
      </c>
      <c r="F16" s="166">
        <v>1350</v>
      </c>
      <c r="G16" s="167" t="s">
        <v>320</v>
      </c>
      <c r="H16" s="169" t="s">
        <v>322</v>
      </c>
      <c r="I16" s="165"/>
      <c r="J16" s="166"/>
      <c r="K16" s="167"/>
      <c r="L16" s="168"/>
      <c r="M16" s="177"/>
      <c r="N16" s="166"/>
      <c r="O16" s="167"/>
      <c r="P16" s="169"/>
      <c r="Q16" s="170"/>
      <c r="R16" s="166"/>
      <c r="S16" s="167"/>
      <c r="T16" s="169"/>
      <c r="U16" s="294"/>
    </row>
    <row r="17" spans="1:21">
      <c r="A17" s="176"/>
      <c r="B17" s="166"/>
      <c r="C17" s="167"/>
      <c r="D17" s="168"/>
      <c r="E17" s="177" t="s">
        <v>151</v>
      </c>
      <c r="F17" s="166">
        <v>1323</v>
      </c>
      <c r="G17" s="167" t="s">
        <v>320</v>
      </c>
      <c r="H17" s="169" t="s">
        <v>319</v>
      </c>
      <c r="I17" s="165"/>
      <c r="J17" s="166"/>
      <c r="K17" s="167"/>
      <c r="L17" s="168"/>
      <c r="M17" s="177"/>
      <c r="N17" s="166"/>
      <c r="O17" s="167"/>
      <c r="P17" s="169"/>
      <c r="Q17" s="170"/>
      <c r="R17" s="166"/>
      <c r="S17" s="167"/>
      <c r="T17" s="169"/>
      <c r="U17" s="294"/>
    </row>
    <row r="18" spans="1:21">
      <c r="A18" s="176"/>
      <c r="B18" s="166"/>
      <c r="C18" s="167"/>
      <c r="D18" s="168"/>
      <c r="E18" s="177" t="s">
        <v>151</v>
      </c>
      <c r="F18" s="166">
        <v>1350</v>
      </c>
      <c r="G18" s="167" t="s">
        <v>320</v>
      </c>
      <c r="H18" s="169" t="s">
        <v>322</v>
      </c>
      <c r="I18" s="165"/>
      <c r="J18" s="166"/>
      <c r="K18" s="167"/>
      <c r="L18" s="168"/>
      <c r="M18" s="177"/>
      <c r="N18" s="166"/>
      <c r="O18" s="167"/>
      <c r="P18" s="169"/>
      <c r="Q18" s="170"/>
      <c r="R18" s="166"/>
      <c r="S18" s="167"/>
      <c r="T18" s="169"/>
      <c r="U18" s="294"/>
    </row>
    <row r="19" spans="1:21">
      <c r="A19" s="176"/>
      <c r="B19" s="166"/>
      <c r="C19" s="167"/>
      <c r="D19" s="168"/>
      <c r="E19" s="177" t="s">
        <v>155</v>
      </c>
      <c r="F19" s="166">
        <v>850</v>
      </c>
      <c r="G19" s="167" t="s">
        <v>324</v>
      </c>
      <c r="H19" s="169" t="s">
        <v>325</v>
      </c>
      <c r="I19" s="165"/>
      <c r="J19" s="166"/>
      <c r="K19" s="167"/>
      <c r="L19" s="168"/>
      <c r="M19" s="177"/>
      <c r="N19" s="166"/>
      <c r="O19" s="167"/>
      <c r="P19" s="169"/>
      <c r="Q19" s="170"/>
      <c r="R19" s="166"/>
      <c r="S19" s="167"/>
      <c r="T19" s="169"/>
      <c r="U19" s="294"/>
    </row>
    <row r="20" spans="1:21">
      <c r="A20" s="176"/>
      <c r="B20" s="166"/>
      <c r="C20" s="167"/>
      <c r="D20" s="168"/>
      <c r="E20" s="177" t="s">
        <v>151</v>
      </c>
      <c r="F20" s="166">
        <v>1260</v>
      </c>
      <c r="G20" s="167" t="s">
        <v>316</v>
      </c>
      <c r="H20" s="169" t="s">
        <v>316</v>
      </c>
      <c r="I20" s="165"/>
      <c r="J20" s="166"/>
      <c r="K20" s="167"/>
      <c r="L20" s="168"/>
      <c r="M20" s="177"/>
      <c r="N20" s="166"/>
      <c r="O20" s="167"/>
      <c r="P20" s="169"/>
      <c r="Q20" s="170"/>
      <c r="R20" s="166"/>
      <c r="S20" s="167"/>
      <c r="T20" s="169"/>
      <c r="U20" s="294"/>
    </row>
    <row r="21" spans="1:21">
      <c r="A21" s="176"/>
      <c r="B21" s="166"/>
      <c r="C21" s="167"/>
      <c r="D21" s="168"/>
      <c r="E21" s="177" t="s">
        <v>151</v>
      </c>
      <c r="F21" s="166">
        <v>1000</v>
      </c>
      <c r="G21" s="167" t="s">
        <v>320</v>
      </c>
      <c r="H21" s="169" t="s">
        <v>326</v>
      </c>
      <c r="I21" s="165"/>
      <c r="J21" s="166"/>
      <c r="K21" s="167"/>
      <c r="L21" s="168"/>
      <c r="M21" s="177"/>
      <c r="N21" s="166"/>
      <c r="O21" s="167"/>
      <c r="P21" s="169"/>
      <c r="Q21" s="170"/>
      <c r="R21" s="166"/>
      <c r="S21" s="167"/>
      <c r="T21" s="169"/>
      <c r="U21" s="294"/>
    </row>
    <row r="22" spans="1:21">
      <c r="A22" s="176"/>
      <c r="B22" s="166"/>
      <c r="C22" s="167"/>
      <c r="D22" s="168"/>
      <c r="E22" s="177" t="s">
        <v>151</v>
      </c>
      <c r="F22" s="166">
        <v>1000</v>
      </c>
      <c r="G22" s="167" t="s">
        <v>320</v>
      </c>
      <c r="H22" s="169" t="s">
        <v>326</v>
      </c>
      <c r="I22" s="165"/>
      <c r="J22" s="166"/>
      <c r="K22" s="167"/>
      <c r="L22" s="168"/>
      <c r="M22" s="177"/>
      <c r="N22" s="166"/>
      <c r="O22" s="167"/>
      <c r="P22" s="169"/>
      <c r="Q22" s="170"/>
      <c r="R22" s="166"/>
      <c r="S22" s="167"/>
      <c r="T22" s="169"/>
      <c r="U22" s="294"/>
    </row>
    <row r="23" spans="1:21">
      <c r="A23" s="176"/>
      <c r="B23" s="166"/>
      <c r="C23" s="167"/>
      <c r="D23" s="168"/>
      <c r="E23" s="177" t="s">
        <v>151</v>
      </c>
      <c r="F23" s="166">
        <v>1000</v>
      </c>
      <c r="G23" s="167" t="s">
        <v>320</v>
      </c>
      <c r="H23" s="169" t="s">
        <v>326</v>
      </c>
      <c r="I23" s="165"/>
      <c r="J23" s="166"/>
      <c r="K23" s="167"/>
      <c r="L23" s="168"/>
      <c r="M23" s="177"/>
      <c r="N23" s="166"/>
      <c r="O23" s="167"/>
      <c r="P23" s="169"/>
      <c r="Q23" s="170"/>
      <c r="R23" s="166"/>
      <c r="S23" s="167"/>
      <c r="T23" s="169"/>
      <c r="U23" s="294"/>
    </row>
    <row r="24" spans="1:21">
      <c r="A24" s="176"/>
      <c r="B24" s="171"/>
      <c r="C24" s="172"/>
      <c r="D24" s="173"/>
      <c r="E24" s="177" t="s">
        <v>151</v>
      </c>
      <c r="F24" s="166">
        <v>1000</v>
      </c>
      <c r="G24" s="167" t="s">
        <v>320</v>
      </c>
      <c r="H24" s="169" t="s">
        <v>326</v>
      </c>
      <c r="I24" s="176"/>
      <c r="J24" s="171"/>
      <c r="K24" s="172"/>
      <c r="L24" s="173"/>
      <c r="M24" s="178"/>
      <c r="N24" s="171"/>
      <c r="O24" s="172"/>
      <c r="P24" s="174"/>
      <c r="Q24" s="175"/>
      <c r="R24" s="171"/>
      <c r="S24" s="172"/>
      <c r="T24" s="174"/>
      <c r="U24" s="294"/>
    </row>
    <row r="25" spans="1:21" hidden="1">
      <c r="A25" s="176"/>
      <c r="B25" s="171"/>
      <c r="C25" s="172"/>
      <c r="D25" s="173"/>
      <c r="E25" s="177" t="s">
        <v>151</v>
      </c>
      <c r="F25" s="166"/>
      <c r="G25" s="167" t="s">
        <v>320</v>
      </c>
      <c r="H25" s="169" t="s">
        <v>326</v>
      </c>
      <c r="I25" s="176"/>
      <c r="J25" s="171"/>
      <c r="K25" s="172"/>
      <c r="L25" s="173"/>
      <c r="M25" s="178"/>
      <c r="N25" s="171"/>
      <c r="O25" s="172"/>
      <c r="P25" s="174"/>
      <c r="Q25" s="175"/>
      <c r="R25" s="171"/>
      <c r="S25" s="172"/>
      <c r="T25" s="174"/>
      <c r="U25" s="294"/>
    </row>
    <row r="26" spans="1:21" hidden="1">
      <c r="A26" s="176"/>
      <c r="B26" s="171"/>
      <c r="C26" s="172"/>
      <c r="D26" s="173"/>
      <c r="E26" s="177" t="s">
        <v>151</v>
      </c>
      <c r="F26" s="166"/>
      <c r="G26" s="167" t="s">
        <v>320</v>
      </c>
      <c r="H26" s="169" t="s">
        <v>326</v>
      </c>
      <c r="I26" s="176"/>
      <c r="J26" s="171"/>
      <c r="K26" s="172"/>
      <c r="L26" s="173"/>
      <c r="M26" s="178"/>
      <c r="N26" s="171"/>
      <c r="O26" s="172"/>
      <c r="P26" s="174"/>
      <c r="Q26" s="175"/>
      <c r="R26" s="171"/>
      <c r="S26" s="172"/>
      <c r="T26" s="174"/>
      <c r="U26" s="294"/>
    </row>
    <row r="27" spans="1:21" hidden="1">
      <c r="A27" s="176"/>
      <c r="B27" s="171"/>
      <c r="C27" s="172"/>
      <c r="D27" s="173"/>
      <c r="E27" s="177" t="s">
        <v>151</v>
      </c>
      <c r="F27" s="166"/>
      <c r="G27" s="167" t="s">
        <v>320</v>
      </c>
      <c r="H27" s="169" t="s">
        <v>326</v>
      </c>
      <c r="I27" s="176"/>
      <c r="J27" s="171"/>
      <c r="K27" s="172"/>
      <c r="L27" s="173"/>
      <c r="M27" s="178"/>
      <c r="N27" s="171"/>
      <c r="O27" s="172"/>
      <c r="P27" s="174"/>
      <c r="Q27" s="175"/>
      <c r="R27" s="171"/>
      <c r="S27" s="172"/>
      <c r="T27" s="174"/>
      <c r="U27" s="294"/>
    </row>
    <row r="28" spans="1:21" hidden="1">
      <c r="A28" s="176"/>
      <c r="B28" s="171"/>
      <c r="C28" s="172"/>
      <c r="D28" s="173"/>
      <c r="E28" s="177" t="s">
        <v>151</v>
      </c>
      <c r="F28" s="166"/>
      <c r="G28" s="167" t="s">
        <v>320</v>
      </c>
      <c r="H28" s="169" t="s">
        <v>326</v>
      </c>
      <c r="I28" s="176"/>
      <c r="J28" s="171"/>
      <c r="K28" s="172"/>
      <c r="L28" s="173"/>
      <c r="M28" s="178"/>
      <c r="N28" s="171"/>
      <c r="O28" s="172"/>
      <c r="P28" s="174"/>
      <c r="Q28" s="175"/>
      <c r="R28" s="171"/>
      <c r="S28" s="172"/>
      <c r="T28" s="174"/>
      <c r="U28" s="294"/>
    </row>
    <row r="29" spans="1:21" ht="6.75" hidden="1" customHeight="1">
      <c r="A29" s="176"/>
      <c r="B29" s="171"/>
      <c r="C29" s="172"/>
      <c r="D29" s="173"/>
      <c r="E29" s="177" t="s">
        <v>151</v>
      </c>
      <c r="F29" s="166"/>
      <c r="G29" s="167" t="s">
        <v>320</v>
      </c>
      <c r="H29" s="169" t="s">
        <v>326</v>
      </c>
      <c r="I29" s="176"/>
      <c r="J29" s="171"/>
      <c r="K29" s="172"/>
      <c r="L29" s="173"/>
      <c r="M29" s="178"/>
      <c r="N29" s="171"/>
      <c r="O29" s="172"/>
      <c r="P29" s="174"/>
      <c r="Q29" s="175"/>
      <c r="R29" s="171"/>
      <c r="S29" s="172"/>
      <c r="T29" s="174"/>
      <c r="U29" s="294"/>
    </row>
    <row r="30" spans="1:21" hidden="1">
      <c r="A30" s="176"/>
      <c r="B30" s="171"/>
      <c r="C30" s="172"/>
      <c r="D30" s="173"/>
      <c r="E30" s="177" t="s">
        <v>151</v>
      </c>
      <c r="F30" s="166"/>
      <c r="G30" s="167" t="s">
        <v>320</v>
      </c>
      <c r="H30" s="169" t="s">
        <v>326</v>
      </c>
      <c r="I30" s="176"/>
      <c r="J30" s="171"/>
      <c r="K30" s="172"/>
      <c r="L30" s="173"/>
      <c r="M30" s="178"/>
      <c r="N30" s="171"/>
      <c r="O30" s="172"/>
      <c r="P30" s="174"/>
      <c r="Q30" s="175"/>
      <c r="R30" s="171"/>
      <c r="S30" s="172"/>
      <c r="T30" s="174"/>
      <c r="U30" s="294"/>
    </row>
    <row r="31" spans="1:21" hidden="1">
      <c r="A31" s="176"/>
      <c r="B31" s="171"/>
      <c r="C31" s="172"/>
      <c r="D31" s="173"/>
      <c r="E31" s="177" t="s">
        <v>151</v>
      </c>
      <c r="F31" s="166"/>
      <c r="G31" s="167" t="s">
        <v>320</v>
      </c>
      <c r="H31" s="169" t="s">
        <v>326</v>
      </c>
      <c r="I31" s="176"/>
      <c r="J31" s="171"/>
      <c r="K31" s="172"/>
      <c r="L31" s="173"/>
      <c r="M31" s="178"/>
      <c r="N31" s="171"/>
      <c r="O31" s="172"/>
      <c r="P31" s="174"/>
      <c r="Q31" s="175"/>
      <c r="R31" s="171"/>
      <c r="S31" s="172"/>
      <c r="T31" s="174"/>
      <c r="U31" s="294"/>
    </row>
    <row r="32" spans="1:21" hidden="1">
      <c r="A32" s="176"/>
      <c r="B32" s="171"/>
      <c r="C32" s="172"/>
      <c r="D32" s="173"/>
      <c r="E32" s="177" t="s">
        <v>151</v>
      </c>
      <c r="F32" s="166"/>
      <c r="G32" s="167" t="s">
        <v>320</v>
      </c>
      <c r="H32" s="169" t="s">
        <v>326</v>
      </c>
      <c r="I32" s="176"/>
      <c r="J32" s="171"/>
      <c r="K32" s="172"/>
      <c r="L32" s="173"/>
      <c r="M32" s="178"/>
      <c r="N32" s="171"/>
      <c r="O32" s="172"/>
      <c r="P32" s="174"/>
      <c r="Q32" s="175"/>
      <c r="R32" s="171"/>
      <c r="S32" s="172"/>
      <c r="T32" s="174"/>
      <c r="U32" s="294"/>
    </row>
    <row r="33" spans="1:21" hidden="1">
      <c r="A33" s="176"/>
      <c r="B33" s="171"/>
      <c r="C33" s="172"/>
      <c r="D33" s="173"/>
      <c r="E33" s="177" t="s">
        <v>151</v>
      </c>
      <c r="F33" s="166"/>
      <c r="G33" s="167" t="s">
        <v>320</v>
      </c>
      <c r="H33" s="169" t="s">
        <v>326</v>
      </c>
      <c r="I33" s="176"/>
      <c r="J33" s="171"/>
      <c r="K33" s="172"/>
      <c r="L33" s="173"/>
      <c r="M33" s="178"/>
      <c r="N33" s="171"/>
      <c r="O33" s="172"/>
      <c r="P33" s="174"/>
      <c r="Q33" s="175"/>
      <c r="R33" s="171"/>
      <c r="S33" s="172"/>
      <c r="T33" s="174"/>
      <c r="U33" s="294"/>
    </row>
    <row r="34" spans="1:21" hidden="1">
      <c r="A34" s="176"/>
      <c r="B34" s="171"/>
      <c r="C34" s="172"/>
      <c r="D34" s="173"/>
      <c r="E34" s="177" t="s">
        <v>151</v>
      </c>
      <c r="F34" s="166"/>
      <c r="G34" s="167" t="s">
        <v>320</v>
      </c>
      <c r="H34" s="169" t="s">
        <v>326</v>
      </c>
      <c r="I34" s="176"/>
      <c r="J34" s="171"/>
      <c r="K34" s="172"/>
      <c r="L34" s="173"/>
      <c r="M34" s="178"/>
      <c r="N34" s="171"/>
      <c r="O34" s="172"/>
      <c r="P34" s="174"/>
      <c r="Q34" s="175"/>
      <c r="R34" s="171"/>
      <c r="S34" s="172"/>
      <c r="T34" s="174"/>
      <c r="U34" s="294"/>
    </row>
    <row r="35" spans="1:21" hidden="1">
      <c r="A35" s="176"/>
      <c r="B35" s="171"/>
      <c r="C35" s="172"/>
      <c r="D35" s="173"/>
      <c r="E35" s="177" t="s">
        <v>151</v>
      </c>
      <c r="F35" s="166"/>
      <c r="G35" s="167" t="s">
        <v>320</v>
      </c>
      <c r="H35" s="169" t="s">
        <v>326</v>
      </c>
      <c r="I35" s="176"/>
      <c r="J35" s="171"/>
      <c r="K35" s="172"/>
      <c r="L35" s="173"/>
      <c r="M35" s="178"/>
      <c r="N35" s="171"/>
      <c r="O35" s="172"/>
      <c r="P35" s="174"/>
      <c r="Q35" s="175"/>
      <c r="R35" s="171"/>
      <c r="S35" s="172"/>
      <c r="T35" s="174"/>
      <c r="U35" s="294"/>
    </row>
    <row r="36" spans="1:21" ht="12.75" customHeight="1">
      <c r="A36" s="176"/>
      <c r="B36" s="171"/>
      <c r="C36" s="172"/>
      <c r="D36" s="173"/>
      <c r="E36" s="177" t="s">
        <v>151</v>
      </c>
      <c r="F36" s="166">
        <v>750</v>
      </c>
      <c r="G36" s="167" t="s">
        <v>320</v>
      </c>
      <c r="H36" s="169" t="s">
        <v>319</v>
      </c>
      <c r="I36" s="176"/>
      <c r="J36" s="171"/>
      <c r="K36" s="172"/>
      <c r="L36" s="173"/>
      <c r="M36" s="178"/>
      <c r="N36" s="171"/>
      <c r="O36" s="172"/>
      <c r="P36" s="174"/>
      <c r="Q36" s="175"/>
      <c r="R36" s="171"/>
      <c r="S36" s="172"/>
      <c r="T36" s="174"/>
      <c r="U36" s="294"/>
    </row>
    <row r="37" spans="1:21">
      <c r="A37" s="176"/>
      <c r="B37" s="171"/>
      <c r="C37" s="172"/>
      <c r="D37" s="173"/>
      <c r="E37" s="177" t="s">
        <v>151</v>
      </c>
      <c r="F37" s="166">
        <v>1000</v>
      </c>
      <c r="G37" s="167" t="s">
        <v>320</v>
      </c>
      <c r="H37" s="169" t="s">
        <v>326</v>
      </c>
      <c r="I37" s="176"/>
      <c r="J37" s="171"/>
      <c r="K37" s="172"/>
      <c r="L37" s="173"/>
      <c r="M37" s="178"/>
      <c r="N37" s="171"/>
      <c r="O37" s="172"/>
      <c r="P37" s="174"/>
      <c r="Q37" s="175"/>
      <c r="R37" s="171"/>
      <c r="S37" s="172"/>
      <c r="T37" s="174"/>
      <c r="U37" s="294"/>
    </row>
    <row r="38" spans="1:21">
      <c r="A38" s="176"/>
      <c r="B38" s="171"/>
      <c r="C38" s="172"/>
      <c r="D38" s="173"/>
      <c r="E38" s="177" t="s">
        <v>151</v>
      </c>
      <c r="F38" s="166">
        <v>1260</v>
      </c>
      <c r="G38" s="167" t="s">
        <v>316</v>
      </c>
      <c r="H38" s="169" t="s">
        <v>316</v>
      </c>
      <c r="I38" s="176"/>
      <c r="J38" s="171"/>
      <c r="K38" s="172"/>
      <c r="L38" s="173"/>
      <c r="M38" s="178"/>
      <c r="N38" s="171"/>
      <c r="O38" s="172"/>
      <c r="P38" s="174"/>
      <c r="Q38" s="175"/>
      <c r="R38" s="171"/>
      <c r="S38" s="172"/>
      <c r="T38" s="174"/>
      <c r="U38" s="294"/>
    </row>
    <row r="39" spans="1:21">
      <c r="A39" s="176"/>
      <c r="B39" s="171"/>
      <c r="C39" s="172"/>
      <c r="D39" s="173"/>
      <c r="E39" s="177" t="s">
        <v>151</v>
      </c>
      <c r="F39" s="166">
        <v>1000</v>
      </c>
      <c r="G39" s="167" t="s">
        <v>320</v>
      </c>
      <c r="H39" s="169" t="s">
        <v>326</v>
      </c>
      <c r="I39" s="176"/>
      <c r="J39" s="171"/>
      <c r="K39" s="172"/>
      <c r="L39" s="173"/>
      <c r="M39" s="178"/>
      <c r="N39" s="171"/>
      <c r="O39" s="172"/>
      <c r="P39" s="174"/>
      <c r="Q39" s="175"/>
      <c r="R39" s="171"/>
      <c r="S39" s="172"/>
      <c r="T39" s="174"/>
      <c r="U39" s="294"/>
    </row>
    <row r="40" spans="1:21">
      <c r="A40" s="176"/>
      <c r="B40" s="171"/>
      <c r="C40" s="172"/>
      <c r="D40" s="173"/>
      <c r="E40" s="177" t="s">
        <v>151</v>
      </c>
      <c r="F40" s="166">
        <v>1000</v>
      </c>
      <c r="G40" s="167" t="s">
        <v>320</v>
      </c>
      <c r="H40" s="169" t="s">
        <v>326</v>
      </c>
      <c r="I40" s="176"/>
      <c r="J40" s="171"/>
      <c r="K40" s="172"/>
      <c r="L40" s="173"/>
      <c r="M40" s="178"/>
      <c r="N40" s="171"/>
      <c r="O40" s="172"/>
      <c r="P40" s="174"/>
      <c r="Q40" s="175"/>
      <c r="R40" s="171"/>
      <c r="S40" s="172"/>
      <c r="T40" s="174"/>
      <c r="U40" s="294"/>
    </row>
    <row r="41" spans="1:21">
      <c r="A41" s="176"/>
      <c r="B41" s="171"/>
      <c r="C41" s="172"/>
      <c r="D41" s="173"/>
      <c r="E41" s="177" t="s">
        <v>151</v>
      </c>
      <c r="F41" s="166">
        <v>750</v>
      </c>
      <c r="G41" s="167" t="s">
        <v>320</v>
      </c>
      <c r="H41" s="169" t="s">
        <v>322</v>
      </c>
      <c r="I41" s="176"/>
      <c r="J41" s="171"/>
      <c r="K41" s="172"/>
      <c r="L41" s="173"/>
      <c r="M41" s="178"/>
      <c r="N41" s="171"/>
      <c r="O41" s="172"/>
      <c r="P41" s="174"/>
      <c r="Q41" s="175"/>
      <c r="R41" s="171"/>
      <c r="S41" s="172"/>
      <c r="T41" s="174"/>
      <c r="U41" s="294"/>
    </row>
    <row r="42" spans="1:21">
      <c r="A42" s="176"/>
      <c r="B42" s="171"/>
      <c r="C42" s="172"/>
      <c r="D42" s="173"/>
      <c r="E42" s="177" t="s">
        <v>151</v>
      </c>
      <c r="F42" s="166">
        <v>1000</v>
      </c>
      <c r="G42" s="167" t="s">
        <v>320</v>
      </c>
      <c r="H42" s="169" t="s">
        <v>326</v>
      </c>
      <c r="I42" s="176"/>
      <c r="J42" s="171"/>
      <c r="K42" s="172"/>
      <c r="L42" s="173"/>
      <c r="M42" s="178"/>
      <c r="N42" s="171"/>
      <c r="O42" s="172"/>
      <c r="P42" s="174"/>
      <c r="Q42" s="175"/>
      <c r="R42" s="171"/>
      <c r="S42" s="172"/>
      <c r="T42" s="174"/>
      <c r="U42" s="294"/>
    </row>
    <row r="43" spans="1:21">
      <c r="A43" s="176"/>
      <c r="B43" s="171"/>
      <c r="C43" s="172"/>
      <c r="D43" s="173"/>
      <c r="E43" s="177" t="s">
        <v>151</v>
      </c>
      <c r="F43" s="166">
        <v>750</v>
      </c>
      <c r="G43" s="167" t="s">
        <v>320</v>
      </c>
      <c r="H43" s="169" t="s">
        <v>327</v>
      </c>
      <c r="I43" s="176"/>
      <c r="J43" s="171"/>
      <c r="K43" s="172"/>
      <c r="L43" s="173"/>
      <c r="M43" s="178"/>
      <c r="N43" s="171"/>
      <c r="O43" s="172"/>
      <c r="P43" s="174"/>
      <c r="Q43" s="175"/>
      <c r="R43" s="171"/>
      <c r="S43" s="172"/>
      <c r="T43" s="174"/>
      <c r="U43" s="294"/>
    </row>
    <row r="44" spans="1:21">
      <c r="A44" s="176"/>
      <c r="B44" s="171"/>
      <c r="C44" s="172"/>
      <c r="D44" s="173"/>
      <c r="E44" s="177" t="s">
        <v>151</v>
      </c>
      <c r="F44" s="166">
        <v>1000</v>
      </c>
      <c r="G44" s="167" t="s">
        <v>320</v>
      </c>
      <c r="H44" s="169" t="s">
        <v>326</v>
      </c>
      <c r="I44" s="176"/>
      <c r="J44" s="171"/>
      <c r="K44" s="172"/>
      <c r="L44" s="173"/>
      <c r="M44" s="178"/>
      <c r="N44" s="171"/>
      <c r="O44" s="172"/>
      <c r="P44" s="174"/>
      <c r="Q44" s="175"/>
      <c r="R44" s="171"/>
      <c r="S44" s="172"/>
      <c r="T44" s="174"/>
      <c r="U44" s="294"/>
    </row>
    <row r="45" spans="1:21">
      <c r="A45" s="176"/>
      <c r="B45" s="171"/>
      <c r="C45" s="172"/>
      <c r="D45" s="173"/>
      <c r="E45" s="177" t="s">
        <v>151</v>
      </c>
      <c r="F45" s="166">
        <v>300</v>
      </c>
      <c r="G45" s="167" t="s">
        <v>320</v>
      </c>
      <c r="H45" s="169" t="s">
        <v>326</v>
      </c>
      <c r="I45" s="176"/>
      <c r="J45" s="171"/>
      <c r="K45" s="172"/>
      <c r="L45" s="173"/>
      <c r="M45" s="178"/>
      <c r="N45" s="171"/>
      <c r="O45" s="172"/>
      <c r="P45" s="174"/>
      <c r="Q45" s="175"/>
      <c r="R45" s="171"/>
      <c r="S45" s="172"/>
      <c r="T45" s="174"/>
      <c r="U45" s="294"/>
    </row>
    <row r="46" spans="1:21">
      <c r="A46" s="176"/>
      <c r="B46" s="171"/>
      <c r="C46" s="172"/>
      <c r="D46" s="173"/>
      <c r="E46" s="177" t="s">
        <v>151</v>
      </c>
      <c r="F46" s="166">
        <v>300</v>
      </c>
      <c r="G46" s="167" t="s">
        <v>320</v>
      </c>
      <c r="H46" s="169" t="s">
        <v>326</v>
      </c>
      <c r="I46" s="176"/>
      <c r="J46" s="171"/>
      <c r="K46" s="172"/>
      <c r="L46" s="173"/>
      <c r="M46" s="178"/>
      <c r="N46" s="171"/>
      <c r="O46" s="172"/>
      <c r="P46" s="174"/>
      <c r="Q46" s="175"/>
      <c r="R46" s="171"/>
      <c r="S46" s="172"/>
      <c r="T46" s="174"/>
      <c r="U46" s="294"/>
    </row>
    <row r="47" spans="1:21">
      <c r="A47" s="176"/>
      <c r="B47" s="171"/>
      <c r="C47" s="172"/>
      <c r="D47" s="173"/>
      <c r="E47" s="177"/>
      <c r="F47" s="166"/>
      <c r="G47" s="167"/>
      <c r="H47" s="169"/>
      <c r="I47" s="176"/>
      <c r="J47" s="171"/>
      <c r="K47" s="172"/>
      <c r="L47" s="173"/>
      <c r="M47" s="178"/>
      <c r="N47" s="171"/>
      <c r="O47" s="172"/>
      <c r="P47" s="174"/>
      <c r="Q47" s="175"/>
      <c r="R47" s="171"/>
      <c r="S47" s="172"/>
      <c r="T47" s="174"/>
      <c r="U47" s="294"/>
    </row>
    <row r="48" spans="1:21" ht="14.25" thickBot="1">
      <c r="A48" s="176"/>
      <c r="B48" s="171"/>
      <c r="C48" s="172"/>
      <c r="D48" s="173"/>
      <c r="E48" s="178" t="s">
        <v>159</v>
      </c>
      <c r="F48" s="171">
        <f>+R5</f>
        <v>180</v>
      </c>
      <c r="G48" s="172"/>
      <c r="H48" s="174" t="s">
        <v>65</v>
      </c>
      <c r="I48" s="176"/>
      <c r="J48" s="171"/>
      <c r="K48" s="172"/>
      <c r="L48" s="173"/>
      <c r="M48" s="178" t="s">
        <v>162</v>
      </c>
      <c r="N48" s="171">
        <v>3</v>
      </c>
      <c r="O48" s="172" t="s">
        <v>112</v>
      </c>
      <c r="P48" s="174" t="s">
        <v>65</v>
      </c>
      <c r="Q48" s="175"/>
      <c r="R48" s="171"/>
      <c r="S48" s="172"/>
      <c r="T48" s="174"/>
      <c r="U48" s="294"/>
    </row>
    <row r="49" spans="1:24">
      <c r="A49" s="180" t="s">
        <v>160</v>
      </c>
      <c r="B49" s="156">
        <f>DSUM($A$4:$B$48,2,Y82:Y83)</f>
        <v>0</v>
      </c>
      <c r="C49" s="157"/>
      <c r="D49" s="158"/>
      <c r="E49" s="183" t="s">
        <v>151</v>
      </c>
      <c r="F49" s="156">
        <f>DSUM($E$4:$F$48,2,Y85:Y86)</f>
        <v>28653</v>
      </c>
      <c r="G49" s="157"/>
      <c r="H49" s="159"/>
      <c r="I49" s="180" t="s">
        <v>156</v>
      </c>
      <c r="J49" s="156">
        <f>DSUM($I$4:$J$48,2,Y88:Y89)</f>
        <v>0</v>
      </c>
      <c r="K49" s="157"/>
      <c r="L49" s="158"/>
      <c r="M49" s="183" t="s">
        <v>156</v>
      </c>
      <c r="N49" s="156">
        <f>DSUM($M$4:$N$48,2,Y91:Y92)</f>
        <v>0</v>
      </c>
      <c r="O49" s="157"/>
      <c r="P49" s="158"/>
      <c r="Q49" s="285" t="s">
        <v>159</v>
      </c>
      <c r="R49" s="156">
        <f>+R5</f>
        <v>180</v>
      </c>
      <c r="S49" s="157"/>
      <c r="T49" s="159" t="s">
        <v>65</v>
      </c>
      <c r="U49" s="186"/>
    </row>
    <row r="50" spans="1:24">
      <c r="A50" s="181" t="s">
        <v>230</v>
      </c>
      <c r="B50" s="147">
        <f>DSUM($A$4:$B$48,2,Z82:Z83)</f>
        <v>2003</v>
      </c>
      <c r="C50" s="33"/>
      <c r="D50" s="34"/>
      <c r="E50" s="184" t="s">
        <v>156</v>
      </c>
      <c r="F50" s="147">
        <f>DSUM($E$4:$F$48,2,Z85:Z86)</f>
        <v>260</v>
      </c>
      <c r="G50" s="33"/>
      <c r="H50" s="36"/>
      <c r="I50" s="181"/>
      <c r="J50" s="147">
        <f>DSUM($I$4:$J$48,2,Z88:Z89)</f>
        <v>0</v>
      </c>
      <c r="K50" s="33"/>
      <c r="L50" s="34"/>
      <c r="M50" s="184" t="s">
        <v>230</v>
      </c>
      <c r="N50" s="147">
        <f>DSUM($M$4:$N$48,2,Z91:Z92)</f>
        <v>0</v>
      </c>
      <c r="O50" s="33"/>
      <c r="P50" s="36"/>
      <c r="Q50" s="37"/>
      <c r="R50" s="147"/>
      <c r="S50" s="33"/>
      <c r="T50" s="36"/>
      <c r="U50" s="186"/>
    </row>
    <row r="51" spans="1:24">
      <c r="A51" s="181"/>
      <c r="B51" s="147">
        <f>DSUM($A$4:$B$48,2,AB82:AB83)</f>
        <v>0</v>
      </c>
      <c r="C51" s="33"/>
      <c r="D51" s="34"/>
      <c r="E51" s="184" t="s">
        <v>155</v>
      </c>
      <c r="F51" s="147">
        <f>DSUM($E$4:$F$48,2,AB85:AB86)</f>
        <v>850</v>
      </c>
      <c r="G51" s="33"/>
      <c r="H51" s="36"/>
      <c r="I51" s="181"/>
      <c r="J51" s="147">
        <f>DSUM($I$4:$J$48,2,AB88:AB89)</f>
        <v>0</v>
      </c>
      <c r="K51" s="33"/>
      <c r="L51" s="34"/>
      <c r="M51" s="184" t="s">
        <v>154</v>
      </c>
      <c r="N51" s="147">
        <f>DSUM($M$4:$N$48,2,AB91:AB92)</f>
        <v>1000</v>
      </c>
      <c r="O51" s="33"/>
      <c r="P51" s="36"/>
      <c r="Q51" s="37"/>
      <c r="R51" s="147"/>
      <c r="S51" s="33"/>
      <c r="T51" s="36"/>
      <c r="U51" s="186"/>
    </row>
    <row r="52" spans="1:24">
      <c r="A52" s="181"/>
      <c r="B52" s="147">
        <f>DSUM($A$4:$B$48,2,AC82:AC83)</f>
        <v>0</v>
      </c>
      <c r="C52" s="33"/>
      <c r="D52" s="34"/>
      <c r="E52" s="184" t="s">
        <v>230</v>
      </c>
      <c r="F52" s="147">
        <f>DSUM($E$4:$F$48,2,AC85:AC86)</f>
        <v>1213</v>
      </c>
      <c r="G52" s="33"/>
      <c r="H52" s="36"/>
      <c r="I52" s="181"/>
      <c r="J52" s="147">
        <f>DSUM($I$4:$J$48,2,AC88:AC89)</f>
        <v>0</v>
      </c>
      <c r="K52" s="33"/>
      <c r="L52" s="34"/>
      <c r="M52" s="184"/>
      <c r="N52" s="147">
        <f>DSUM($M$4:$N$48,2,AC91:AC92)</f>
        <v>0</v>
      </c>
      <c r="O52" s="33"/>
      <c r="P52" s="36"/>
      <c r="Q52" s="37"/>
      <c r="R52" s="147"/>
      <c r="S52" s="33"/>
      <c r="T52" s="36"/>
      <c r="U52" s="186"/>
    </row>
    <row r="53" spans="1:24" ht="6" customHeight="1">
      <c r="A53" s="181"/>
      <c r="B53" s="147">
        <f>DSUM($A$4:$B$48,2,AD82:AD83)</f>
        <v>0</v>
      </c>
      <c r="C53" s="33"/>
      <c r="D53" s="34"/>
      <c r="E53" s="184"/>
      <c r="F53" s="147">
        <f>DSUM($E$4:$F$48,2,AD85:AD86)</f>
        <v>0</v>
      </c>
      <c r="G53" s="33"/>
      <c r="H53" s="36"/>
      <c r="I53" s="181"/>
      <c r="J53" s="147">
        <f>DSUM($I$4:$J$48,2,AD88:AD89)</f>
        <v>0</v>
      </c>
      <c r="K53" s="33"/>
      <c r="L53" s="34"/>
      <c r="M53" s="184"/>
      <c r="N53" s="147">
        <f>DSUM($M$4:$N$48,2,AD91:AD92)</f>
        <v>0</v>
      </c>
      <c r="O53" s="33"/>
      <c r="P53" s="36"/>
      <c r="Q53" s="37"/>
      <c r="R53" s="147"/>
      <c r="S53" s="33"/>
      <c r="T53" s="36"/>
      <c r="U53" s="186"/>
    </row>
    <row r="54" spans="1:24" hidden="1">
      <c r="A54" s="181"/>
      <c r="B54" s="147">
        <f>DSUM($A$4:$B$48,2,AE82:AE83)</f>
        <v>0</v>
      </c>
      <c r="C54" s="33"/>
      <c r="D54" s="34"/>
      <c r="E54" s="184"/>
      <c r="F54" s="147">
        <f>DSUM($E$4:$F$48,2,AE85:AE86)</f>
        <v>0</v>
      </c>
      <c r="G54" s="33"/>
      <c r="H54" s="36"/>
      <c r="I54" s="181"/>
      <c r="J54" s="147">
        <f>DSUM($I$4:$J$48,2,AE88:AE89)</f>
        <v>0</v>
      </c>
      <c r="K54" s="33"/>
      <c r="L54" s="34"/>
      <c r="M54" s="184"/>
      <c r="N54" s="147">
        <f>DSUM($M$4:$N$48,2,AE91:AE92)</f>
        <v>0</v>
      </c>
      <c r="O54" s="33"/>
      <c r="P54" s="36"/>
      <c r="Q54" s="37"/>
      <c r="R54" s="147"/>
      <c r="S54" s="33"/>
      <c r="T54" s="36"/>
      <c r="U54" s="186"/>
    </row>
    <row r="55" spans="1:24" hidden="1">
      <c r="A55" s="181"/>
      <c r="B55" s="147">
        <f>DSUM($A$4:$B$48,2,AF82:AF83)</f>
        <v>0</v>
      </c>
      <c r="C55" s="33"/>
      <c r="D55" s="34"/>
      <c r="E55" s="184"/>
      <c r="F55" s="147">
        <f>DSUM($E$4:$F$48,2,AF85:AF86)</f>
        <v>0</v>
      </c>
      <c r="G55" s="33"/>
      <c r="H55" s="36"/>
      <c r="I55" s="181"/>
      <c r="J55" s="147">
        <f>DSUM($I$4:$J$48,2,AF88:AF89)</f>
        <v>0</v>
      </c>
      <c r="K55" s="33"/>
      <c r="L55" s="34"/>
      <c r="M55" s="184"/>
      <c r="N55" s="147">
        <f>DSUM($M$4:$N$48,2,AF91:AF92)</f>
        <v>0</v>
      </c>
      <c r="O55" s="33"/>
      <c r="P55" s="36"/>
      <c r="Q55" s="37"/>
      <c r="R55" s="147"/>
      <c r="S55" s="33"/>
      <c r="T55" s="36"/>
      <c r="U55" s="186"/>
    </row>
    <row r="56" spans="1:24" hidden="1">
      <c r="A56" s="181"/>
      <c r="B56" s="147">
        <f>DSUM($A$4:$B$48,2,AG82:AG83)</f>
        <v>0</v>
      </c>
      <c r="C56" s="33"/>
      <c r="D56" s="34"/>
      <c r="E56" s="184"/>
      <c r="F56" s="147">
        <f>DSUM($E$4:$F$48,2,AG85:AG86)</f>
        <v>0</v>
      </c>
      <c r="G56" s="33"/>
      <c r="H56" s="36"/>
      <c r="I56" s="181"/>
      <c r="J56" s="147">
        <f>DSUM($I$4:$J$48,2,AG88:AG89)</f>
        <v>0</v>
      </c>
      <c r="K56" s="33"/>
      <c r="L56" s="34"/>
      <c r="M56" s="184"/>
      <c r="N56" s="147">
        <f>DSUM($M$4:$N$48,2,AG91:AG92)</f>
        <v>0</v>
      </c>
      <c r="O56" s="33"/>
      <c r="P56" s="36"/>
      <c r="Q56" s="37"/>
      <c r="R56" s="147"/>
      <c r="S56" s="33"/>
      <c r="T56" s="36"/>
      <c r="U56" s="186"/>
    </row>
    <row r="57" spans="1:24" ht="14.25" thickBot="1">
      <c r="A57" s="182"/>
      <c r="B57" s="160">
        <f>DSUM($A$4:$B$48,2,AH82:AH83)</f>
        <v>0</v>
      </c>
      <c r="C57" s="161"/>
      <c r="D57" s="162"/>
      <c r="E57" s="185" t="s">
        <v>159</v>
      </c>
      <c r="F57" s="160">
        <f>DSUM($E$4:$F$48,2,AH85:AH86)</f>
        <v>180</v>
      </c>
      <c r="G57" s="161"/>
      <c r="H57" s="163"/>
      <c r="I57" s="182"/>
      <c r="J57" s="160">
        <f>DSUM($I$4:$J$48,2,AH88:AH89)</f>
        <v>0</v>
      </c>
      <c r="K57" s="161"/>
      <c r="L57" s="162"/>
      <c r="M57" s="185" t="s">
        <v>162</v>
      </c>
      <c r="N57" s="160">
        <f>DSUM($M$4:$N$48,2,AH91:AH92)</f>
        <v>3</v>
      </c>
      <c r="O57" s="161"/>
      <c r="P57" s="163"/>
      <c r="Q57" s="164"/>
      <c r="R57" s="160"/>
      <c r="S57" s="161"/>
      <c r="T57" s="163"/>
      <c r="U57" s="186"/>
    </row>
    <row r="58" spans="1:24" ht="14.25" thickTop="1">
      <c r="A58" s="149" t="s">
        <v>65</v>
      </c>
      <c r="B58" s="150">
        <f>DSUM(A4:D48,2,$W$58:$W$59)</f>
        <v>0</v>
      </c>
      <c r="C58" s="151"/>
      <c r="D58" s="152"/>
      <c r="E58" s="153" t="s">
        <v>65</v>
      </c>
      <c r="F58" s="150">
        <f>DSUM(E4:H48,2,$W$58:$W$59)</f>
        <v>180</v>
      </c>
      <c r="G58" s="151"/>
      <c r="H58" s="154"/>
      <c r="I58" s="149" t="s">
        <v>65</v>
      </c>
      <c r="J58" s="150">
        <f>DSUM(I4:L48,2,$W$58:$W$59)</f>
        <v>0</v>
      </c>
      <c r="K58" s="151"/>
      <c r="L58" s="152"/>
      <c r="M58" s="153" t="s">
        <v>65</v>
      </c>
      <c r="N58" s="150">
        <f>DSUM(M4:P48,2,$W$58:$W$59)</f>
        <v>3</v>
      </c>
      <c r="O58" s="151"/>
      <c r="P58" s="154"/>
      <c r="Q58" s="155"/>
      <c r="R58" s="150"/>
      <c r="S58" s="151"/>
      <c r="T58" s="154"/>
      <c r="U58" s="89"/>
      <c r="W58" s="24" t="s">
        <v>62</v>
      </c>
      <c r="X58" s="186"/>
    </row>
    <row r="59" spans="1:24">
      <c r="A59" s="143" t="s">
        <v>112</v>
      </c>
      <c r="B59" s="147">
        <f>B60-B58</f>
        <v>2003</v>
      </c>
      <c r="C59" s="38"/>
      <c r="D59" s="39"/>
      <c r="E59" s="145" t="s">
        <v>112</v>
      </c>
      <c r="F59" s="147">
        <f>F60-F58</f>
        <v>30976</v>
      </c>
      <c r="G59" s="38"/>
      <c r="H59" s="40"/>
      <c r="I59" s="143" t="s">
        <v>112</v>
      </c>
      <c r="J59" s="147">
        <f>J60-J58</f>
        <v>0</v>
      </c>
      <c r="K59" s="38"/>
      <c r="L59" s="39"/>
      <c r="M59" s="145" t="s">
        <v>112</v>
      </c>
      <c r="N59" s="147">
        <f>N60-N58</f>
        <v>2800</v>
      </c>
      <c r="O59" s="38"/>
      <c r="P59" s="40"/>
      <c r="Q59" s="37"/>
      <c r="R59" s="147"/>
      <c r="S59" s="38"/>
      <c r="T59" s="40"/>
      <c r="U59" s="89"/>
      <c r="W59" s="24" t="s">
        <v>65</v>
      </c>
      <c r="X59" s="186"/>
    </row>
    <row r="60" spans="1:24" ht="14.25" thickBot="1">
      <c r="A60" s="144" t="s">
        <v>4</v>
      </c>
      <c r="B60" s="148">
        <f>SUM(B5:B48)</f>
        <v>2003</v>
      </c>
      <c r="C60" s="43"/>
      <c r="D60" s="44"/>
      <c r="E60" s="146" t="s">
        <v>4</v>
      </c>
      <c r="F60" s="148">
        <f>SUM(F5:F48)</f>
        <v>31156</v>
      </c>
      <c r="G60" s="43"/>
      <c r="H60" s="45"/>
      <c r="I60" s="144" t="s">
        <v>4</v>
      </c>
      <c r="J60" s="148">
        <f>SUM(J5:J48)</f>
        <v>0</v>
      </c>
      <c r="K60" s="43"/>
      <c r="L60" s="44"/>
      <c r="M60" s="146" t="s">
        <v>4</v>
      </c>
      <c r="N60" s="148">
        <f>SUM(N5:N48)</f>
        <v>2803</v>
      </c>
      <c r="O60" s="43"/>
      <c r="P60" s="45"/>
      <c r="Q60" s="42"/>
      <c r="R60" s="148"/>
      <c r="S60" s="43"/>
      <c r="T60" s="45"/>
      <c r="U60" s="89"/>
    </row>
    <row r="61" spans="1:24" ht="63.75" customHeight="1">
      <c r="A61" s="465" t="s">
        <v>198</v>
      </c>
      <c r="B61" s="466"/>
      <c r="C61" s="466"/>
      <c r="D61" s="466"/>
      <c r="E61" s="465" t="s">
        <v>111</v>
      </c>
      <c r="F61" s="466"/>
      <c r="G61" s="466"/>
      <c r="H61" s="466"/>
      <c r="I61" s="465" t="s">
        <v>199</v>
      </c>
      <c r="J61" s="466"/>
      <c r="K61" s="466"/>
      <c r="L61" s="466"/>
      <c r="M61" s="465" t="s">
        <v>195</v>
      </c>
      <c r="N61" s="466"/>
      <c r="O61" s="466"/>
      <c r="P61" s="466"/>
      <c r="Q61" s="465" t="s">
        <v>110</v>
      </c>
      <c r="R61" s="466"/>
      <c r="S61" s="466"/>
      <c r="T61" s="466"/>
      <c r="U61" s="295"/>
    </row>
    <row r="63" spans="1:24">
      <c r="W63" s="179" t="s">
        <v>162</v>
      </c>
      <c r="X63" s="187"/>
    </row>
    <row r="64" spans="1:24">
      <c r="W64" s="179" t="s">
        <v>149</v>
      </c>
      <c r="X64" s="187"/>
    </row>
    <row r="65" spans="23:24">
      <c r="W65" s="258" t="s">
        <v>150</v>
      </c>
      <c r="X65" s="187"/>
    </row>
    <row r="66" spans="23:24">
      <c r="W66" s="179" t="s">
        <v>151</v>
      </c>
      <c r="X66" s="187"/>
    </row>
    <row r="67" spans="23:24">
      <c r="W67" s="179" t="s">
        <v>152</v>
      </c>
      <c r="X67" s="187"/>
    </row>
    <row r="68" spans="23:24">
      <c r="W68" s="179" t="s">
        <v>153</v>
      </c>
      <c r="X68" s="187"/>
    </row>
    <row r="69" spans="23:24">
      <c r="W69" s="179" t="s">
        <v>194</v>
      </c>
      <c r="X69" s="187"/>
    </row>
    <row r="70" spans="23:24">
      <c r="W70" s="179" t="s">
        <v>154</v>
      </c>
      <c r="X70" s="186"/>
    </row>
    <row r="71" spans="23:24">
      <c r="W71" s="179" t="s">
        <v>155</v>
      </c>
      <c r="X71" s="186"/>
    </row>
    <row r="72" spans="23:24">
      <c r="W72" s="258" t="s">
        <v>156</v>
      </c>
      <c r="X72" s="186"/>
    </row>
    <row r="73" spans="23:24">
      <c r="W73" s="179" t="s">
        <v>158</v>
      </c>
      <c r="X73" s="186"/>
    </row>
    <row r="74" spans="23:24">
      <c r="W74" s="179" t="s">
        <v>159</v>
      </c>
      <c r="X74" s="186"/>
    </row>
    <row r="75" spans="23:24">
      <c r="W75" s="179" t="s">
        <v>230</v>
      </c>
      <c r="X75" s="186"/>
    </row>
    <row r="76" spans="23:24">
      <c r="W76" s="179" t="s">
        <v>229</v>
      </c>
      <c r="X76" s="186"/>
    </row>
    <row r="77" spans="23:24">
      <c r="W77" s="179" t="s">
        <v>160</v>
      </c>
      <c r="X77" s="186"/>
    </row>
    <row r="78" spans="23:24">
      <c r="W78" s="179" t="s">
        <v>233</v>
      </c>
      <c r="X78" s="186"/>
    </row>
    <row r="79" spans="23:24">
      <c r="W79" s="179" t="s">
        <v>161</v>
      </c>
      <c r="X79" s="186"/>
    </row>
    <row r="80" spans="23:24">
      <c r="W80" s="179" t="s">
        <v>167</v>
      </c>
      <c r="X80" s="186"/>
    </row>
    <row r="81" spans="23:34">
      <c r="W81" s="24" t="s">
        <v>103</v>
      </c>
      <c r="Y81" s="46">
        <v>1</v>
      </c>
      <c r="Z81" s="46">
        <v>2</v>
      </c>
      <c r="AA81" s="46">
        <v>3</v>
      </c>
      <c r="AB81" s="46">
        <v>4</v>
      </c>
      <c r="AC81" s="46">
        <v>5</v>
      </c>
      <c r="AD81" s="46">
        <v>6</v>
      </c>
      <c r="AE81" s="46">
        <v>7</v>
      </c>
      <c r="AF81" s="46">
        <v>8</v>
      </c>
      <c r="AG81" s="46">
        <v>9</v>
      </c>
      <c r="AH81" s="46">
        <v>10</v>
      </c>
    </row>
    <row r="82" spans="23:34">
      <c r="W82" s="186"/>
      <c r="X82" s="188" t="s">
        <v>117</v>
      </c>
      <c r="Y82" s="47" t="s">
        <v>59</v>
      </c>
      <c r="Z82" s="47" t="s">
        <v>59</v>
      </c>
      <c r="AA82" s="47" t="s">
        <v>59</v>
      </c>
      <c r="AB82" s="47" t="s">
        <v>59</v>
      </c>
      <c r="AC82" s="47" t="s">
        <v>59</v>
      </c>
      <c r="AD82" s="47" t="s">
        <v>59</v>
      </c>
      <c r="AE82" s="47" t="s">
        <v>59</v>
      </c>
      <c r="AF82" s="47" t="s">
        <v>59</v>
      </c>
      <c r="AG82" s="47" t="s">
        <v>59</v>
      </c>
      <c r="AH82" s="47" t="s">
        <v>59</v>
      </c>
    </row>
    <row r="83" spans="23:34">
      <c r="Y83" s="24" t="str">
        <f>A49</f>
        <v>金属くず（スクラップ）</v>
      </c>
      <c r="Z83" s="24" t="str">
        <f>A50</f>
        <v>鋼材</v>
      </c>
      <c r="AA83" s="24" t="e">
        <f>#REF!</f>
        <v>#REF!</v>
      </c>
      <c r="AB83" s="24">
        <f>A51</f>
        <v>0</v>
      </c>
      <c r="AC83" s="24">
        <f>A52</f>
        <v>0</v>
      </c>
      <c r="AD83" s="24">
        <f>A53</f>
        <v>0</v>
      </c>
      <c r="AE83" s="24">
        <f>A54</f>
        <v>0</v>
      </c>
      <c r="AF83" s="24">
        <f>A55</f>
        <v>0</v>
      </c>
      <c r="AG83" s="24">
        <f>A56</f>
        <v>0</v>
      </c>
      <c r="AH83" s="24">
        <f>A57</f>
        <v>0</v>
      </c>
    </row>
    <row r="85" spans="23:34">
      <c r="X85" s="188" t="s">
        <v>118</v>
      </c>
      <c r="Y85" s="47" t="s">
        <v>59</v>
      </c>
      <c r="Z85" s="47" t="s">
        <v>59</v>
      </c>
      <c r="AA85" s="47" t="s">
        <v>59</v>
      </c>
      <c r="AB85" s="47" t="s">
        <v>59</v>
      </c>
      <c r="AC85" s="47" t="s">
        <v>59</v>
      </c>
      <c r="AD85" s="47" t="s">
        <v>59</v>
      </c>
      <c r="AE85" s="47" t="s">
        <v>59</v>
      </c>
      <c r="AF85" s="47" t="s">
        <v>59</v>
      </c>
      <c r="AG85" s="47" t="s">
        <v>59</v>
      </c>
      <c r="AH85" s="47" t="s">
        <v>59</v>
      </c>
    </row>
    <row r="86" spans="23:34">
      <c r="Y86" s="24" t="str">
        <f>E49</f>
        <v>石材</v>
      </c>
      <c r="Z86" s="24" t="str">
        <f>E50</f>
        <v>砂糖（糖蜜）</v>
      </c>
      <c r="AA86" s="24" t="e">
        <f>#REF!</f>
        <v>#REF!</v>
      </c>
      <c r="AB86" s="24" t="str">
        <f>E51</f>
        <v>化学薬品（酢酸）</v>
      </c>
      <c r="AC86" s="24" t="str">
        <f>E52</f>
        <v>鋼材</v>
      </c>
      <c r="AD86" s="24">
        <f>E53</f>
        <v>0</v>
      </c>
      <c r="AE86" s="24">
        <f>E54</f>
        <v>0</v>
      </c>
      <c r="AF86" s="24">
        <f>E55</f>
        <v>0</v>
      </c>
      <c r="AG86" s="24">
        <f>E56</f>
        <v>0</v>
      </c>
      <c r="AH86" s="24" t="str">
        <f>E57</f>
        <v>水</v>
      </c>
    </row>
    <row r="88" spans="23:34">
      <c r="X88" s="188" t="s">
        <v>119</v>
      </c>
      <c r="Y88" s="47" t="s">
        <v>59</v>
      </c>
      <c r="Z88" s="47" t="s">
        <v>59</v>
      </c>
      <c r="AA88" s="47" t="s">
        <v>59</v>
      </c>
      <c r="AB88" s="47" t="s">
        <v>59</v>
      </c>
      <c r="AC88" s="47" t="s">
        <v>59</v>
      </c>
      <c r="AD88" s="47" t="s">
        <v>59</v>
      </c>
      <c r="AE88" s="47" t="s">
        <v>59</v>
      </c>
      <c r="AF88" s="47" t="s">
        <v>59</v>
      </c>
      <c r="AG88" s="47" t="s">
        <v>59</v>
      </c>
      <c r="AH88" s="47" t="s">
        <v>59</v>
      </c>
    </row>
    <row r="89" spans="23:34">
      <c r="Y89" s="24" t="str">
        <f>I49</f>
        <v>砂糖（糖蜜）</v>
      </c>
      <c r="Z89" s="24">
        <f>I50</f>
        <v>0</v>
      </c>
      <c r="AA89" s="24" t="e">
        <f>#REF!</f>
        <v>#REF!</v>
      </c>
      <c r="AB89" s="24">
        <f>I51</f>
        <v>0</v>
      </c>
      <c r="AC89" s="24">
        <f>I52</f>
        <v>0</v>
      </c>
      <c r="AD89" s="24">
        <f>I53</f>
        <v>0</v>
      </c>
      <c r="AE89" s="24">
        <f>I54</f>
        <v>0</v>
      </c>
      <c r="AF89" s="24">
        <f>I55</f>
        <v>0</v>
      </c>
      <c r="AG89" s="24">
        <f>I56</f>
        <v>0</v>
      </c>
      <c r="AH89" s="24">
        <f>I57</f>
        <v>0</v>
      </c>
    </row>
    <row r="91" spans="23:34">
      <c r="X91" s="188" t="s">
        <v>120</v>
      </c>
      <c r="Y91" s="47" t="s">
        <v>59</v>
      </c>
      <c r="Z91" s="47" t="s">
        <v>59</v>
      </c>
      <c r="AA91" s="47" t="s">
        <v>59</v>
      </c>
      <c r="AB91" s="47" t="s">
        <v>59</v>
      </c>
      <c r="AC91" s="47" t="s">
        <v>59</v>
      </c>
      <c r="AD91" s="47" t="s">
        <v>59</v>
      </c>
      <c r="AE91" s="47" t="s">
        <v>59</v>
      </c>
      <c r="AF91" s="47" t="s">
        <v>59</v>
      </c>
      <c r="AG91" s="47" t="s">
        <v>59</v>
      </c>
      <c r="AH91" s="47" t="s">
        <v>59</v>
      </c>
    </row>
    <row r="92" spans="23:34">
      <c r="Y92" s="24" t="str">
        <f>M49</f>
        <v>砂糖（糖蜜）</v>
      </c>
      <c r="Z92" s="24" t="str">
        <f>M50</f>
        <v>鋼材</v>
      </c>
      <c r="AA92" s="24" t="e">
        <f>#REF!</f>
        <v>#REF!</v>
      </c>
      <c r="AB92" s="24" t="str">
        <f>M51</f>
        <v>化学薬品（モノマー）</v>
      </c>
      <c r="AC92" s="24">
        <f>M52</f>
        <v>0</v>
      </c>
      <c r="AD92" s="24">
        <f>M53</f>
        <v>0</v>
      </c>
      <c r="AE92" s="24">
        <f>M54</f>
        <v>0</v>
      </c>
      <c r="AF92" s="24">
        <f>M55</f>
        <v>0</v>
      </c>
      <c r="AG92" s="24">
        <f>M56</f>
        <v>0</v>
      </c>
      <c r="AH92" s="24" t="str">
        <f>M57</f>
        <v>水産品（魚介類）</v>
      </c>
    </row>
  </sheetData>
  <mergeCells count="11">
    <mergeCell ref="A1:T1"/>
    <mergeCell ref="I3:L3"/>
    <mergeCell ref="A3:D3"/>
    <mergeCell ref="E3:H3"/>
    <mergeCell ref="M3:P3"/>
    <mergeCell ref="Q3:T3"/>
    <mergeCell ref="Q61:T61"/>
    <mergeCell ref="A61:D61"/>
    <mergeCell ref="E61:H61"/>
    <mergeCell ref="I61:L61"/>
    <mergeCell ref="M61:P61"/>
  </mergeCells>
  <phoneticPr fontId="2"/>
  <dataValidations count="3">
    <dataValidation type="list" allowBlank="1" showInputMessage="1" showErrorMessage="1" sqref="Q49 M5:M57 A5:A57 I5:I57 Q5 E5:E57">
      <formula1>$W$63:$W$81</formula1>
    </dataValidation>
    <dataValidation imeMode="off" allowBlank="1" showInputMessage="1" showErrorMessage="1" sqref="N5:N60 J5:J60 R5:R60 B5:B60 F5:F60"/>
    <dataValidation imeMode="on" allowBlank="1" showInputMessage="1" showErrorMessage="1" sqref="O5:P60 S5:U60 K5:L60 C5:D60 G5:H60"/>
  </dataValidations>
  <pageMargins left="0.15748031496062992" right="0" top="0.51181102362204722" bottom="0" header="0.39370078740157483" footer="0.51181102362204722"/>
  <pageSetup paperSize="9" orientation="landscape" horizontalDpi="1200" verticalDpi="1200" r:id="rId1"/>
  <headerFooter alignWithMargins="0"/>
  <ignoredErrors>
    <ignoredError sqref="X82 X85 X88 X9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zoomScale="118" zoomScaleNormal="100" zoomScaleSheetLayoutView="118" workbookViewId="0">
      <pane xSplit="2" ySplit="4" topLeftCell="C17" activePane="bottomRight" state="frozen"/>
      <selection activeCell="L34" sqref="L34"/>
      <selection pane="topRight" activeCell="L34" sqref="L34"/>
      <selection pane="bottomLeft" activeCell="L34" sqref="L34"/>
      <selection pane="bottomRight" activeCell="W22" sqref="W22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82" t="str">
        <f>'集計表　月報'!H2</f>
        <v>令和３年１２月分</v>
      </c>
      <c r="R1" s="482"/>
      <c r="S1" s="482"/>
      <c r="T1" s="482"/>
      <c r="U1" s="482"/>
      <c r="V1" s="482"/>
      <c r="W1" s="482"/>
      <c r="X1" s="482"/>
    </row>
    <row r="2" spans="1:26" ht="43.5" customHeight="1">
      <c r="A2" s="493" t="s">
        <v>170</v>
      </c>
      <c r="B2" s="490"/>
      <c r="C2" s="490"/>
      <c r="D2" s="490"/>
      <c r="E2" s="490"/>
      <c r="F2" s="490"/>
      <c r="G2" s="490"/>
      <c r="H2" s="492" t="s">
        <v>84</v>
      </c>
      <c r="I2" s="492"/>
      <c r="J2" s="492"/>
      <c r="K2" s="492"/>
      <c r="L2" s="492"/>
      <c r="M2" s="490" t="s">
        <v>197</v>
      </c>
      <c r="N2" s="490"/>
      <c r="O2" s="490"/>
      <c r="P2" s="490"/>
      <c r="Q2" s="490" t="s">
        <v>85</v>
      </c>
      <c r="R2" s="490"/>
      <c r="S2" s="490"/>
      <c r="T2" s="490"/>
      <c r="U2" s="490"/>
      <c r="V2" s="490"/>
      <c r="W2" s="490"/>
      <c r="X2" s="491"/>
    </row>
    <row r="3" spans="1:26" s="85" customFormat="1" ht="15.75" customHeight="1">
      <c r="A3" s="485" t="s">
        <v>76</v>
      </c>
      <c r="B3" s="476" t="s">
        <v>77</v>
      </c>
      <c r="C3" s="488" t="s">
        <v>78</v>
      </c>
      <c r="D3" s="476" t="s">
        <v>79</v>
      </c>
      <c r="E3" s="476" t="s">
        <v>80</v>
      </c>
      <c r="F3" s="472" t="s">
        <v>121</v>
      </c>
      <c r="G3" s="476" t="s">
        <v>66</v>
      </c>
      <c r="H3" s="476" t="s">
        <v>81</v>
      </c>
      <c r="I3" s="481" t="s">
        <v>67</v>
      </c>
      <c r="J3" s="481"/>
      <c r="K3" s="481"/>
      <c r="L3" s="481"/>
      <c r="M3" s="474" t="s">
        <v>82</v>
      </c>
      <c r="N3" s="481" t="s">
        <v>72</v>
      </c>
      <c r="O3" s="481" t="s">
        <v>73</v>
      </c>
      <c r="P3" s="486" t="s">
        <v>74</v>
      </c>
      <c r="Q3" s="481" t="s">
        <v>75</v>
      </c>
      <c r="R3" s="476" t="s">
        <v>83</v>
      </c>
      <c r="S3" s="483" t="s">
        <v>106</v>
      </c>
      <c r="T3" s="484"/>
      <c r="U3" s="472" t="s">
        <v>104</v>
      </c>
      <c r="V3" s="494"/>
      <c r="W3" s="496" t="s">
        <v>105</v>
      </c>
      <c r="X3" s="497"/>
    </row>
    <row r="4" spans="1:26" s="86" customFormat="1" ht="15.75" customHeight="1">
      <c r="A4" s="485"/>
      <c r="B4" s="476"/>
      <c r="C4" s="489"/>
      <c r="D4" s="476"/>
      <c r="E4" s="476"/>
      <c r="F4" s="473"/>
      <c r="G4" s="476"/>
      <c r="H4" s="476"/>
      <c r="I4" s="84" t="s">
        <v>68</v>
      </c>
      <c r="J4" s="84" t="s">
        <v>69</v>
      </c>
      <c r="K4" s="84" t="s">
        <v>70</v>
      </c>
      <c r="L4" s="84" t="s">
        <v>71</v>
      </c>
      <c r="M4" s="474"/>
      <c r="N4" s="481"/>
      <c r="O4" s="481"/>
      <c r="P4" s="487"/>
      <c r="Q4" s="481"/>
      <c r="R4" s="476"/>
      <c r="S4" s="94" t="s">
        <v>107</v>
      </c>
      <c r="T4" s="96" t="s">
        <v>108</v>
      </c>
      <c r="U4" s="473"/>
      <c r="V4" s="495"/>
      <c r="W4" s="498"/>
      <c r="X4" s="499"/>
    </row>
    <row r="5" spans="1:26">
      <c r="A5" s="139" t="s">
        <v>277</v>
      </c>
      <c r="B5" s="81" t="s">
        <v>248</v>
      </c>
      <c r="C5" s="127" t="s">
        <v>266</v>
      </c>
      <c r="D5" s="127" t="s">
        <v>278</v>
      </c>
      <c r="E5" s="80">
        <v>1123</v>
      </c>
      <c r="F5" s="190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7" t="s">
        <v>230</v>
      </c>
      <c r="H5" s="91">
        <f t="shared" ref="H5:H13" si="1">ROUND(MAX(I5:L5),0)</f>
        <v>2003</v>
      </c>
      <c r="I5" s="128">
        <v>2000</v>
      </c>
      <c r="J5" s="128">
        <v>2003</v>
      </c>
      <c r="K5" s="128"/>
      <c r="L5" s="128"/>
      <c r="M5" s="126" t="s">
        <v>279</v>
      </c>
      <c r="N5" s="127"/>
      <c r="O5" s="127"/>
      <c r="P5" s="127" t="s">
        <v>280</v>
      </c>
      <c r="Q5" s="127" t="s">
        <v>281</v>
      </c>
      <c r="R5" s="126" t="s">
        <v>282</v>
      </c>
      <c r="S5" s="98">
        <f t="shared" ref="S5:S13" si="2">IF(ISBLANK(V5),"",((DATEVALUE(W5)-DATEVALUE(U5))*24)+(IF((MINUTE(X5)-MINUTE(V5))&gt;=0,HOUR(X5)-HOUR(V5),HOUR(X5)-HOUR(V5)-1)))</f>
        <v>29</v>
      </c>
      <c r="T5" s="97">
        <f t="shared" ref="T5:T13" si="3">IF(ISBLANK(V5),"",IF((MINUTE(X5)-MINUTE(V5))&gt;=0,MINUTE(X5)-MINUTE(V5),60-MINUTE(V5)+MINUTE(X5)))</f>
        <v>5</v>
      </c>
      <c r="U5" s="141" t="str">
        <f t="shared" ref="U5:U13" si="4">A5</f>
        <v>12/13</v>
      </c>
      <c r="V5" s="133" t="s">
        <v>283</v>
      </c>
      <c r="W5" s="134" t="s">
        <v>284</v>
      </c>
      <c r="X5" s="135" t="s">
        <v>285</v>
      </c>
      <c r="Z5" s="95"/>
    </row>
    <row r="6" spans="1:26">
      <c r="A6" s="139" t="s">
        <v>270</v>
      </c>
      <c r="B6" s="81" t="s">
        <v>267</v>
      </c>
      <c r="C6" s="127" t="s">
        <v>268</v>
      </c>
      <c r="D6" s="127" t="s">
        <v>269</v>
      </c>
      <c r="E6" s="80">
        <v>1599</v>
      </c>
      <c r="F6" s="190" t="str">
        <f t="shared" si="0"/>
        <v>1,000t以上 3,000t未満</v>
      </c>
      <c r="G6" s="127" t="s">
        <v>150</v>
      </c>
      <c r="H6" s="91">
        <f t="shared" si="1"/>
        <v>300</v>
      </c>
      <c r="I6" s="128">
        <v>300</v>
      </c>
      <c r="J6" s="128">
        <v>300</v>
      </c>
      <c r="K6" s="128"/>
      <c r="L6" s="128"/>
      <c r="M6" s="126" t="s">
        <v>274</v>
      </c>
      <c r="N6" s="127" t="s">
        <v>269</v>
      </c>
      <c r="O6" s="127" t="s">
        <v>275</v>
      </c>
      <c r="P6" s="127"/>
      <c r="Q6" s="127"/>
      <c r="R6" s="126" t="s">
        <v>276</v>
      </c>
      <c r="S6" s="98">
        <f t="shared" si="2"/>
        <v>4</v>
      </c>
      <c r="T6" s="97">
        <f t="shared" si="3"/>
        <v>0</v>
      </c>
      <c r="U6" s="141" t="str">
        <f t="shared" si="4"/>
        <v>12/16</v>
      </c>
      <c r="V6" s="133" t="s">
        <v>271</v>
      </c>
      <c r="W6" s="134" t="s">
        <v>272</v>
      </c>
      <c r="X6" s="135" t="s">
        <v>273</v>
      </c>
    </row>
    <row r="7" spans="1:26" ht="14.25">
      <c r="A7" s="139" t="s">
        <v>286</v>
      </c>
      <c r="B7" s="81" t="s">
        <v>255</v>
      </c>
      <c r="C7" s="127" t="s">
        <v>268</v>
      </c>
      <c r="D7" s="127" t="s">
        <v>269</v>
      </c>
      <c r="E7" s="310">
        <v>500</v>
      </c>
      <c r="F7" s="190" t="str">
        <f t="shared" si="0"/>
        <v>500t以上 1,000t未満</v>
      </c>
      <c r="G7" s="127"/>
      <c r="H7" s="91">
        <f t="shared" si="1"/>
        <v>0</v>
      </c>
      <c r="I7" s="128"/>
      <c r="J7" s="128"/>
      <c r="K7" s="128"/>
      <c r="L7" s="128"/>
      <c r="M7" s="126"/>
      <c r="N7" s="127"/>
      <c r="O7" s="127"/>
      <c r="P7" s="127"/>
      <c r="Q7" s="127"/>
      <c r="R7" s="126"/>
      <c r="S7" s="98">
        <f t="shared" si="2"/>
        <v>2</v>
      </c>
      <c r="T7" s="97">
        <f t="shared" si="3"/>
        <v>10</v>
      </c>
      <c r="U7" s="141" t="str">
        <f t="shared" si="4"/>
        <v>12/17</v>
      </c>
      <c r="V7" s="133" t="s">
        <v>294</v>
      </c>
      <c r="W7" s="134" t="s">
        <v>286</v>
      </c>
      <c r="X7" s="135" t="s">
        <v>295</v>
      </c>
    </row>
    <row r="8" spans="1:26" ht="14.25">
      <c r="A8" s="139" t="s">
        <v>287</v>
      </c>
      <c r="B8" s="81" t="s">
        <v>255</v>
      </c>
      <c r="C8" s="127" t="s">
        <v>268</v>
      </c>
      <c r="D8" s="127" t="s">
        <v>269</v>
      </c>
      <c r="E8" s="310">
        <v>500</v>
      </c>
      <c r="F8" s="190" t="str">
        <f t="shared" si="0"/>
        <v>500t以上 1,000t未満</v>
      </c>
      <c r="G8" s="127"/>
      <c r="H8" s="91">
        <f>ROUND(MAX(I8:L8),0)</f>
        <v>0</v>
      </c>
      <c r="I8" s="128"/>
      <c r="J8" s="128"/>
      <c r="K8" s="128"/>
      <c r="L8" s="128"/>
      <c r="M8" s="126"/>
      <c r="N8" s="127"/>
      <c r="O8" s="127"/>
      <c r="P8" s="127"/>
      <c r="Q8" s="127"/>
      <c r="R8" s="126"/>
      <c r="S8" s="98">
        <f>IF(ISBLANK(V8),"",((DATEVALUE(W8)-DATEVALUE(U8))*24)+(IF((MINUTE(X8)-MINUTE(V8))&gt;=0,HOUR(X8)-HOUR(V8),HOUR(X8)-HOUR(V8)-1)))</f>
        <v>2</v>
      </c>
      <c r="T8" s="97">
        <f>IF(ISBLANK(V8),"",IF((MINUTE(X8)-MINUTE(V8))&gt;=0,MINUTE(X8)-MINUTE(V8),60-MINUTE(V8)+MINUTE(X8)))</f>
        <v>30</v>
      </c>
      <c r="U8" s="141" t="str">
        <f t="shared" si="4"/>
        <v>12/22</v>
      </c>
      <c r="V8" s="133" t="s">
        <v>296</v>
      </c>
      <c r="W8" s="134" t="s">
        <v>297</v>
      </c>
      <c r="X8" s="135" t="s">
        <v>295</v>
      </c>
    </row>
    <row r="9" spans="1:26" ht="14.25">
      <c r="A9" s="139" t="s">
        <v>288</v>
      </c>
      <c r="B9" s="79" t="s">
        <v>263</v>
      </c>
      <c r="C9" s="127" t="s">
        <v>268</v>
      </c>
      <c r="D9" s="127" t="s">
        <v>269</v>
      </c>
      <c r="E9" s="310">
        <v>500</v>
      </c>
      <c r="F9" s="190" t="str">
        <f t="shared" si="0"/>
        <v>500t以上 1,000t未満</v>
      </c>
      <c r="G9" s="127"/>
      <c r="H9" s="91">
        <f t="shared" si="1"/>
        <v>0</v>
      </c>
      <c r="I9" s="128"/>
      <c r="J9" s="128"/>
      <c r="K9" s="128"/>
      <c r="L9" s="128"/>
      <c r="M9" s="126"/>
      <c r="N9" s="127"/>
      <c r="O9" s="127"/>
      <c r="P9" s="127"/>
      <c r="Q9" s="127"/>
      <c r="R9" s="126"/>
      <c r="S9" s="98">
        <f>IF(ISBLANK(V9),"",((DATEVALUE(W9)-DATEVALUE(U9))*24)+(IF((MINUTE(X9)-MINUTE(V9))&gt;=0,HOUR(X9)-HOUR(V9),HOUR(X9)-HOUR(V9)-1)))</f>
        <v>24</v>
      </c>
      <c r="T9" s="97">
        <f>IF(ISBLANK(V9),"",IF((MINUTE(X9)-MINUTE(V9))&gt;=0,MINUTE(X9)-MINUTE(V9),60-MINUTE(V9)+MINUTE(X9)))</f>
        <v>0</v>
      </c>
      <c r="U9" s="141" t="str">
        <f t="shared" si="4"/>
        <v>12/4</v>
      </c>
      <c r="V9" s="133" t="s">
        <v>296</v>
      </c>
      <c r="W9" s="134" t="s">
        <v>298</v>
      </c>
      <c r="X9" s="135" t="s">
        <v>296</v>
      </c>
    </row>
    <row r="10" spans="1:26" ht="14.25">
      <c r="A10" s="139" t="s">
        <v>284</v>
      </c>
      <c r="B10" s="79" t="s">
        <v>263</v>
      </c>
      <c r="C10" s="127" t="s">
        <v>268</v>
      </c>
      <c r="D10" s="127" t="s">
        <v>269</v>
      </c>
      <c r="E10" s="310">
        <v>500</v>
      </c>
      <c r="F10" s="190" t="str">
        <f t="shared" si="0"/>
        <v>500t以上 1,000t未満</v>
      </c>
      <c r="G10" s="127"/>
      <c r="H10" s="91">
        <f t="shared" si="1"/>
        <v>0</v>
      </c>
      <c r="I10" s="128"/>
      <c r="J10" s="128"/>
      <c r="K10" s="128"/>
      <c r="L10" s="128"/>
      <c r="M10" s="126"/>
      <c r="N10" s="127"/>
      <c r="O10" s="127"/>
      <c r="P10" s="127"/>
      <c r="Q10" s="127"/>
      <c r="R10" s="126"/>
      <c r="S10" s="98">
        <f>IF(ISBLANK(V10),"",((DATEVALUE(W10)-DATEVALUE(U10))*24)+(IF((MINUTE(X10)-MINUTE(V10))&gt;=0,HOUR(X10)-HOUR(V10),HOUR(X10)-HOUR(V10)-1)))</f>
        <v>24</v>
      </c>
      <c r="T10" s="97">
        <f>IF(ISBLANK(V10),"",IF((MINUTE(X10)-MINUTE(V10))&gt;=0,MINUTE(X10)-MINUTE(V10),60-MINUTE(V10)+MINUTE(X10)))</f>
        <v>0</v>
      </c>
      <c r="U10" s="141" t="str">
        <f t="shared" si="4"/>
        <v>12/14</v>
      </c>
      <c r="V10" s="133" t="s">
        <v>296</v>
      </c>
      <c r="W10" s="134" t="s">
        <v>299</v>
      </c>
      <c r="X10" s="135" t="s">
        <v>296</v>
      </c>
    </row>
    <row r="11" spans="1:26" ht="14.25">
      <c r="A11" s="139" t="s">
        <v>289</v>
      </c>
      <c r="B11" s="79" t="s">
        <v>263</v>
      </c>
      <c r="C11" s="127" t="s">
        <v>268</v>
      </c>
      <c r="D11" s="127" t="s">
        <v>269</v>
      </c>
      <c r="E11" s="310">
        <v>500</v>
      </c>
      <c r="F11" s="190" t="str">
        <f t="shared" si="0"/>
        <v>500t以上 1,000t未満</v>
      </c>
      <c r="G11" s="127"/>
      <c r="H11" s="91">
        <f t="shared" si="1"/>
        <v>0</v>
      </c>
      <c r="I11" s="128"/>
      <c r="J11" s="128"/>
      <c r="K11" s="128"/>
      <c r="L11" s="128"/>
      <c r="M11" s="126"/>
      <c r="N11" s="127"/>
      <c r="O11" s="127"/>
      <c r="P11" s="127"/>
      <c r="Q11" s="127"/>
      <c r="R11" s="126"/>
      <c r="S11" s="98">
        <f>IF(ISBLANK(V11),"",((DATEVALUE(W11)-DATEVALUE(U11))*24)+(IF((MINUTE(X11)-MINUTE(V11))&gt;=0,HOUR(X11)-HOUR(V11),HOUR(X11)-HOUR(V11)-1)))</f>
        <v>72</v>
      </c>
      <c r="T11" s="97">
        <f>IF(ISBLANK(V11),"",IF((MINUTE(X11)-MINUTE(V11))&gt;=0,MINUTE(X11)-MINUTE(V11),60-MINUTE(V11)+MINUTE(X11)))</f>
        <v>0</v>
      </c>
      <c r="U11" s="141" t="str">
        <f t="shared" si="4"/>
        <v>12/16</v>
      </c>
      <c r="V11" s="133" t="s">
        <v>296</v>
      </c>
      <c r="W11" s="134" t="s">
        <v>300</v>
      </c>
      <c r="X11" s="135" t="s">
        <v>296</v>
      </c>
    </row>
    <row r="12" spans="1:26" ht="14.25">
      <c r="A12" s="139" t="s">
        <v>290</v>
      </c>
      <c r="B12" s="79" t="s">
        <v>263</v>
      </c>
      <c r="C12" s="127" t="s">
        <v>268</v>
      </c>
      <c r="D12" s="127" t="s">
        <v>269</v>
      </c>
      <c r="E12" s="310">
        <v>500</v>
      </c>
      <c r="F12" s="190" t="str">
        <f t="shared" si="0"/>
        <v>500t以上 1,000t未満</v>
      </c>
      <c r="G12" s="127"/>
      <c r="H12" s="91">
        <f t="shared" si="1"/>
        <v>0</v>
      </c>
      <c r="I12" s="128"/>
      <c r="J12" s="128"/>
      <c r="K12" s="128"/>
      <c r="L12" s="128"/>
      <c r="M12" s="126"/>
      <c r="N12" s="127"/>
      <c r="O12" s="127"/>
      <c r="P12" s="127"/>
      <c r="Q12" s="127"/>
      <c r="R12" s="126"/>
      <c r="S12" s="98">
        <f>IF(ISBLANK(V12),"",((DATEVALUE(W12)-DATEVALUE(U12))*24)+(IF((MINUTE(X12)-MINUTE(V12))&gt;=0,HOUR(X12)-HOUR(V12),HOUR(X12)-HOUR(V12)-1)))</f>
        <v>144</v>
      </c>
      <c r="T12" s="97">
        <f>IF(ISBLANK(V12),"",IF((MINUTE(X12)-MINUTE(V12))&gt;=0,MINUTE(X12)-MINUTE(V12),60-MINUTE(V12)+MINUTE(X12)))</f>
        <v>0</v>
      </c>
      <c r="U12" s="141" t="str">
        <f t="shared" si="4"/>
        <v>12/20</v>
      </c>
      <c r="V12" s="133" t="s">
        <v>296</v>
      </c>
      <c r="W12" s="134" t="s">
        <v>301</v>
      </c>
      <c r="X12" s="135" t="s">
        <v>296</v>
      </c>
    </row>
    <row r="13" spans="1:26" ht="14.25">
      <c r="A13" s="139" t="s">
        <v>288</v>
      </c>
      <c r="B13" s="79" t="s">
        <v>264</v>
      </c>
      <c r="C13" s="127" t="s">
        <v>268</v>
      </c>
      <c r="D13" s="127" t="s">
        <v>269</v>
      </c>
      <c r="E13" s="310">
        <v>700</v>
      </c>
      <c r="F13" s="190" t="str">
        <f t="shared" si="0"/>
        <v>500t以上 1,000t未満</v>
      </c>
      <c r="G13" s="127"/>
      <c r="H13" s="91">
        <f t="shared" si="1"/>
        <v>0</v>
      </c>
      <c r="I13" s="128"/>
      <c r="J13" s="128"/>
      <c r="K13" s="128"/>
      <c r="L13" s="128"/>
      <c r="M13" s="126"/>
      <c r="N13" s="127"/>
      <c r="O13" s="127"/>
      <c r="P13" s="127"/>
      <c r="Q13" s="127"/>
      <c r="R13" s="126"/>
      <c r="S13" s="98">
        <f t="shared" si="2"/>
        <v>24</v>
      </c>
      <c r="T13" s="97">
        <f t="shared" si="3"/>
        <v>0</v>
      </c>
      <c r="U13" s="141" t="str">
        <f t="shared" si="4"/>
        <v>12/4</v>
      </c>
      <c r="V13" s="133" t="s">
        <v>296</v>
      </c>
      <c r="W13" s="134" t="s">
        <v>298</v>
      </c>
      <c r="X13" s="135" t="s">
        <v>296</v>
      </c>
    </row>
    <row r="14" spans="1:26" ht="14.25">
      <c r="A14" s="139" t="s">
        <v>291</v>
      </c>
      <c r="B14" s="79" t="s">
        <v>264</v>
      </c>
      <c r="C14" s="127" t="s">
        <v>268</v>
      </c>
      <c r="D14" s="127" t="s">
        <v>269</v>
      </c>
      <c r="E14" s="310">
        <v>700</v>
      </c>
      <c r="F14" s="190" t="str">
        <f t="shared" si="0"/>
        <v>500t以上 1,000t未満</v>
      </c>
      <c r="G14" s="127"/>
      <c r="H14" s="91">
        <f t="shared" ref="H14:H19" si="5">ROUND(MAX(I14:L14),0)</f>
        <v>0</v>
      </c>
      <c r="I14" s="128"/>
      <c r="J14" s="128"/>
      <c r="K14" s="128"/>
      <c r="L14" s="128"/>
      <c r="M14" s="126"/>
      <c r="N14" s="127"/>
      <c r="O14" s="127"/>
      <c r="P14" s="127"/>
      <c r="Q14" s="127"/>
      <c r="R14" s="126"/>
      <c r="S14" s="98">
        <f t="shared" ref="S14:S19" si="6">IF(ISBLANK(V14),"",((DATEVALUE(W14)-DATEVALUE(U14))*24)+(IF((MINUTE(X14)-MINUTE(V14))&gt;=0,HOUR(X14)-HOUR(V14),HOUR(X14)-HOUR(V14)-1)))</f>
        <v>120</v>
      </c>
      <c r="T14" s="97">
        <f t="shared" ref="T14:T19" si="7">IF(ISBLANK(V14),"",IF((MINUTE(X14)-MINUTE(V14))&gt;=0,MINUTE(X14)-MINUTE(V14),60-MINUTE(V14)+MINUTE(X14)))</f>
        <v>0</v>
      </c>
      <c r="U14" s="141" t="str">
        <f t="shared" ref="U14:U19" si="8">A14</f>
        <v>12/14</v>
      </c>
      <c r="V14" s="133" t="s">
        <v>296</v>
      </c>
      <c r="W14" s="134" t="s">
        <v>302</v>
      </c>
      <c r="X14" s="135" t="s">
        <v>296</v>
      </c>
    </row>
    <row r="15" spans="1:26" ht="14.25">
      <c r="A15" s="139" t="s">
        <v>292</v>
      </c>
      <c r="B15" s="79" t="s">
        <v>264</v>
      </c>
      <c r="C15" s="127" t="s">
        <v>268</v>
      </c>
      <c r="D15" s="127" t="s">
        <v>269</v>
      </c>
      <c r="E15" s="310">
        <v>700</v>
      </c>
      <c r="F15" s="190" t="str">
        <f t="shared" si="0"/>
        <v>500t以上 1,000t未満</v>
      </c>
      <c r="G15" s="127"/>
      <c r="H15" s="91">
        <f>ROUND(MAX(I15:L15),0)</f>
        <v>0</v>
      </c>
      <c r="I15" s="128"/>
      <c r="J15" s="128"/>
      <c r="K15" s="128"/>
      <c r="L15" s="128"/>
      <c r="M15" s="126"/>
      <c r="N15" s="127"/>
      <c r="O15" s="127"/>
      <c r="P15" s="127"/>
      <c r="Q15" s="127"/>
      <c r="R15" s="126"/>
      <c r="S15" s="98">
        <f>IF(ISBLANK(V15),"",((DATEVALUE(W15)-DATEVALUE(U15))*24)+(IF((MINUTE(X15)-MINUTE(V15))&gt;=0,HOUR(X15)-HOUR(V15),HOUR(X15)-HOUR(V15)-1)))</f>
        <v>120</v>
      </c>
      <c r="T15" s="97">
        <f>IF(ISBLANK(V15),"",IF((MINUTE(X15)-MINUTE(V15))&gt;=0,MINUTE(X15)-MINUTE(V15),60-MINUTE(V15)+MINUTE(X15)))</f>
        <v>0</v>
      </c>
      <c r="U15" s="141" t="str">
        <f t="shared" si="8"/>
        <v>12/20</v>
      </c>
      <c r="V15" s="133" t="s">
        <v>296</v>
      </c>
      <c r="W15" s="134" t="s">
        <v>293</v>
      </c>
      <c r="X15" s="135" t="s">
        <v>296</v>
      </c>
    </row>
    <row r="16" spans="1:26" ht="14.25">
      <c r="A16" s="139" t="s">
        <v>293</v>
      </c>
      <c r="B16" s="79" t="s">
        <v>264</v>
      </c>
      <c r="C16" s="127" t="s">
        <v>268</v>
      </c>
      <c r="D16" s="127" t="s">
        <v>269</v>
      </c>
      <c r="E16" s="310">
        <v>700</v>
      </c>
      <c r="F16" s="190" t="str">
        <f t="shared" si="0"/>
        <v>500t以上 1,000t未満</v>
      </c>
      <c r="G16" s="127"/>
      <c r="H16" s="91">
        <f t="shared" si="5"/>
        <v>0</v>
      </c>
      <c r="I16" s="128"/>
      <c r="J16" s="128"/>
      <c r="K16" s="128"/>
      <c r="L16" s="128"/>
      <c r="M16" s="126"/>
      <c r="N16" s="127"/>
      <c r="O16" s="127"/>
      <c r="P16" s="127"/>
      <c r="Q16" s="127"/>
      <c r="R16" s="126"/>
      <c r="S16" s="98">
        <f t="shared" si="6"/>
        <v>24</v>
      </c>
      <c r="T16" s="97">
        <f t="shared" si="7"/>
        <v>0</v>
      </c>
      <c r="U16" s="141" t="str">
        <f t="shared" si="8"/>
        <v>12/25</v>
      </c>
      <c r="V16" s="133" t="s">
        <v>296</v>
      </c>
      <c r="W16" s="134" t="s">
        <v>303</v>
      </c>
      <c r="X16" s="135" t="s">
        <v>296</v>
      </c>
    </row>
    <row r="17" spans="1:24" ht="14.25">
      <c r="A17" s="139" t="s">
        <v>304</v>
      </c>
      <c r="B17" s="79" t="s">
        <v>241</v>
      </c>
      <c r="C17" s="127" t="s">
        <v>268</v>
      </c>
      <c r="D17" s="127" t="s">
        <v>269</v>
      </c>
      <c r="E17" s="310">
        <v>702</v>
      </c>
      <c r="F17" s="190" t="str">
        <f t="shared" si="0"/>
        <v>500t以上 1,000t未満</v>
      </c>
      <c r="G17" s="127"/>
      <c r="H17" s="91">
        <f t="shared" si="5"/>
        <v>0</v>
      </c>
      <c r="I17" s="128"/>
      <c r="J17" s="128"/>
      <c r="K17" s="128"/>
      <c r="L17" s="128"/>
      <c r="M17" s="126"/>
      <c r="N17" s="127"/>
      <c r="O17" s="127"/>
      <c r="P17" s="127"/>
      <c r="Q17" s="127"/>
      <c r="R17" s="126"/>
      <c r="S17" s="98">
        <f t="shared" si="6"/>
        <v>65</v>
      </c>
      <c r="T17" s="97">
        <f t="shared" si="7"/>
        <v>0</v>
      </c>
      <c r="U17" s="141" t="str">
        <f t="shared" si="8"/>
        <v>12/7</v>
      </c>
      <c r="V17" s="133" t="s">
        <v>305</v>
      </c>
      <c r="W17" s="134" t="s">
        <v>308</v>
      </c>
      <c r="X17" s="135" t="s">
        <v>311</v>
      </c>
    </row>
    <row r="18" spans="1:24" ht="14.25">
      <c r="A18" s="139" t="s">
        <v>304</v>
      </c>
      <c r="B18" s="79" t="s">
        <v>242</v>
      </c>
      <c r="C18" s="127" t="s">
        <v>268</v>
      </c>
      <c r="D18" s="127" t="s">
        <v>269</v>
      </c>
      <c r="E18" s="310">
        <v>3175</v>
      </c>
      <c r="F18" s="190" t="str">
        <f t="shared" si="0"/>
        <v>3,000t以上 6,000t未満</v>
      </c>
      <c r="G18" s="127"/>
      <c r="H18" s="91">
        <f t="shared" si="5"/>
        <v>0</v>
      </c>
      <c r="I18" s="128"/>
      <c r="J18" s="128"/>
      <c r="K18" s="128"/>
      <c r="L18" s="128"/>
      <c r="M18" s="126"/>
      <c r="N18" s="127"/>
      <c r="O18" s="127"/>
      <c r="P18" s="127"/>
      <c r="Q18" s="127"/>
      <c r="R18" s="126"/>
      <c r="S18" s="98">
        <f t="shared" si="6"/>
        <v>17</v>
      </c>
      <c r="T18" s="97">
        <f t="shared" si="7"/>
        <v>0</v>
      </c>
      <c r="U18" s="141" t="str">
        <f t="shared" si="8"/>
        <v>12/7</v>
      </c>
      <c r="V18" s="133" t="s">
        <v>306</v>
      </c>
      <c r="W18" s="134" t="s">
        <v>309</v>
      </c>
      <c r="X18" s="135" t="s">
        <v>312</v>
      </c>
    </row>
    <row r="19" spans="1:24" ht="14.25">
      <c r="A19" s="139" t="s">
        <v>270</v>
      </c>
      <c r="B19" s="79" t="s">
        <v>242</v>
      </c>
      <c r="C19" s="127" t="s">
        <v>268</v>
      </c>
      <c r="D19" s="127" t="s">
        <v>269</v>
      </c>
      <c r="E19" s="310">
        <v>3175</v>
      </c>
      <c r="F19" s="190" t="str">
        <f t="shared" si="0"/>
        <v>3,000t以上 6,000t未満</v>
      </c>
      <c r="G19" s="127"/>
      <c r="H19" s="91">
        <f t="shared" si="5"/>
        <v>0</v>
      </c>
      <c r="I19" s="128"/>
      <c r="J19" s="128"/>
      <c r="K19" s="128"/>
      <c r="L19" s="128"/>
      <c r="M19" s="126"/>
      <c r="N19" s="127"/>
      <c r="O19" s="127"/>
      <c r="P19" s="127"/>
      <c r="Q19" s="127"/>
      <c r="R19" s="126"/>
      <c r="S19" s="98">
        <f t="shared" si="6"/>
        <v>17</v>
      </c>
      <c r="T19" s="97">
        <f t="shared" si="7"/>
        <v>0</v>
      </c>
      <c r="U19" s="141" t="str">
        <f t="shared" si="8"/>
        <v>12/16</v>
      </c>
      <c r="V19" s="133" t="s">
        <v>307</v>
      </c>
      <c r="W19" s="134" t="s">
        <v>310</v>
      </c>
      <c r="X19" s="135" t="s">
        <v>313</v>
      </c>
    </row>
    <row r="20" spans="1:24" ht="14.25">
      <c r="A20" s="139" t="s">
        <v>336</v>
      </c>
      <c r="B20" s="79" t="s">
        <v>329</v>
      </c>
      <c r="C20" s="127" t="s">
        <v>337</v>
      </c>
      <c r="D20" s="127" t="s">
        <v>338</v>
      </c>
      <c r="E20" s="310">
        <v>3168</v>
      </c>
      <c r="F20" s="190" t="str">
        <f t="shared" si="0"/>
        <v>3,000t以上 6,000t未満</v>
      </c>
      <c r="G20" s="127" t="s">
        <v>150</v>
      </c>
      <c r="H20" s="91">
        <f t="shared" ref="H20:H32" si="9">ROUND(MAX(I20:L20),0)</f>
        <v>1500</v>
      </c>
      <c r="I20" s="128"/>
      <c r="J20" s="128">
        <v>1500</v>
      </c>
      <c r="K20" s="128"/>
      <c r="L20" s="128"/>
      <c r="M20" s="126" t="s">
        <v>274</v>
      </c>
      <c r="N20" s="127" t="s">
        <v>338</v>
      </c>
      <c r="O20" s="127" t="s">
        <v>339</v>
      </c>
      <c r="P20" s="127"/>
      <c r="Q20" s="127"/>
      <c r="R20" s="126"/>
      <c r="S20" s="98">
        <f t="shared" ref="S20:S31" si="10">IF(ISBLANK(V20),"",((DATEVALUE(W20)-DATEVALUE(U20))*24)+(IF((MINUTE(X20)-MINUTE(V20))&gt;=0,HOUR(X20)-HOUR(V20),HOUR(X20)-HOUR(V20)-1)))</f>
        <v>2</v>
      </c>
      <c r="T20" s="97">
        <f t="shared" ref="T20:T31" si="11">IF(ISBLANK(V20),"",IF((MINUTE(X20)-MINUTE(V20))&gt;=0,MINUTE(X20)-MINUTE(V20),60-MINUTE(V20)+MINUTE(X20)))</f>
        <v>0</v>
      </c>
      <c r="U20" s="141" t="str">
        <f t="shared" ref="U20:U32" si="12">A20</f>
        <v>12/4</v>
      </c>
      <c r="V20" s="133" t="s">
        <v>340</v>
      </c>
      <c r="W20" s="134" t="s">
        <v>341</v>
      </c>
      <c r="X20" s="135" t="s">
        <v>342</v>
      </c>
    </row>
    <row r="21" spans="1:24" ht="14.25">
      <c r="A21" s="139" t="s">
        <v>347</v>
      </c>
      <c r="B21" s="79" t="s">
        <v>264</v>
      </c>
      <c r="C21" s="127" t="s">
        <v>268</v>
      </c>
      <c r="D21" s="127" t="s">
        <v>269</v>
      </c>
      <c r="E21" s="310">
        <v>700</v>
      </c>
      <c r="F21" s="190" t="str">
        <f t="shared" si="0"/>
        <v>500t以上 1,000t未満</v>
      </c>
      <c r="G21" s="127"/>
      <c r="H21" s="91">
        <f t="shared" si="9"/>
        <v>0</v>
      </c>
      <c r="I21" s="128"/>
      <c r="J21" s="128"/>
      <c r="K21" s="128"/>
      <c r="L21" s="128"/>
      <c r="M21" s="126"/>
      <c r="N21" s="127"/>
      <c r="O21" s="127"/>
      <c r="P21" s="127"/>
      <c r="Q21" s="127"/>
      <c r="R21" s="126"/>
      <c r="S21" s="98">
        <f t="shared" si="10"/>
        <v>144</v>
      </c>
      <c r="T21" s="97">
        <f t="shared" si="11"/>
        <v>0</v>
      </c>
      <c r="U21" s="141" t="str">
        <f t="shared" si="12"/>
        <v>2021/12/27</v>
      </c>
      <c r="V21" s="133" t="s">
        <v>344</v>
      </c>
      <c r="W21" s="134" t="s">
        <v>349</v>
      </c>
      <c r="X21" s="135" t="s">
        <v>344</v>
      </c>
    </row>
    <row r="22" spans="1:24" ht="14.25">
      <c r="A22" s="139" t="s">
        <v>346</v>
      </c>
      <c r="B22" s="81" t="s">
        <v>263</v>
      </c>
      <c r="C22" s="127" t="s">
        <v>268</v>
      </c>
      <c r="D22" s="127" t="s">
        <v>269</v>
      </c>
      <c r="E22" s="310">
        <v>500</v>
      </c>
      <c r="F22" s="190" t="str">
        <f t="shared" si="0"/>
        <v>500t以上 1,000t未満</v>
      </c>
      <c r="G22" s="127"/>
      <c r="H22" s="91">
        <f t="shared" si="9"/>
        <v>0</v>
      </c>
      <c r="I22" s="128"/>
      <c r="J22" s="128"/>
      <c r="K22" s="128"/>
      <c r="L22" s="128"/>
      <c r="M22" s="126"/>
      <c r="N22" s="127"/>
      <c r="O22" s="127"/>
      <c r="P22" s="127"/>
      <c r="Q22" s="127"/>
      <c r="R22" s="126"/>
      <c r="S22" s="98">
        <f t="shared" si="10"/>
        <v>144</v>
      </c>
      <c r="T22" s="97">
        <f t="shared" si="11"/>
        <v>0</v>
      </c>
      <c r="U22" s="141" t="str">
        <f t="shared" si="12"/>
        <v>2021/12/27</v>
      </c>
      <c r="V22" s="133" t="s">
        <v>345</v>
      </c>
      <c r="W22" s="134" t="s">
        <v>348</v>
      </c>
      <c r="X22" s="135" t="s">
        <v>345</v>
      </c>
    </row>
    <row r="23" spans="1:24" ht="2.25" customHeight="1" thickBot="1">
      <c r="A23" s="139"/>
      <c r="B23" s="79"/>
      <c r="C23" s="127"/>
      <c r="D23" s="127"/>
      <c r="E23" s="309"/>
      <c r="F23" s="190" t="str">
        <f t="shared" si="0"/>
        <v xml:space="preserve"> </v>
      </c>
      <c r="G23" s="127"/>
      <c r="H23" s="91">
        <f t="shared" si="9"/>
        <v>0</v>
      </c>
      <c r="I23" s="128"/>
      <c r="J23" s="128"/>
      <c r="K23" s="128"/>
      <c r="L23" s="128"/>
      <c r="M23" s="126"/>
      <c r="N23" s="127"/>
      <c r="O23" s="127"/>
      <c r="P23" s="127"/>
      <c r="Q23" s="127"/>
      <c r="R23" s="126"/>
      <c r="S23" s="98" t="str">
        <f t="shared" si="10"/>
        <v/>
      </c>
      <c r="T23" s="97" t="str">
        <f t="shared" si="11"/>
        <v/>
      </c>
      <c r="U23" s="141">
        <f t="shared" si="12"/>
        <v>0</v>
      </c>
      <c r="V23" s="133"/>
      <c r="W23" s="134"/>
      <c r="X23" s="135"/>
    </row>
    <row r="24" spans="1:24" ht="15" hidden="1" thickBot="1">
      <c r="A24" s="139"/>
      <c r="B24" s="79"/>
      <c r="C24" s="127"/>
      <c r="D24" s="127"/>
      <c r="E24" s="310"/>
      <c r="F24" s="190" t="str">
        <f t="shared" si="0"/>
        <v xml:space="preserve"> </v>
      </c>
      <c r="G24" s="127"/>
      <c r="H24" s="91">
        <f t="shared" si="9"/>
        <v>0</v>
      </c>
      <c r="I24" s="128"/>
      <c r="J24" s="128"/>
      <c r="K24" s="128"/>
      <c r="L24" s="128"/>
      <c r="M24" s="126"/>
      <c r="N24" s="127"/>
      <c r="O24" s="127"/>
      <c r="P24" s="127"/>
      <c r="Q24" s="127"/>
      <c r="R24" s="126"/>
      <c r="S24" s="98" t="str">
        <f t="shared" si="10"/>
        <v/>
      </c>
      <c r="T24" s="97" t="str">
        <f t="shared" si="11"/>
        <v/>
      </c>
      <c r="U24" s="141">
        <f t="shared" si="12"/>
        <v>0</v>
      </c>
      <c r="V24" s="133"/>
      <c r="W24" s="134"/>
      <c r="X24" s="135"/>
    </row>
    <row r="25" spans="1:24" ht="15" hidden="1" thickBot="1">
      <c r="A25" s="139"/>
      <c r="B25" s="79"/>
      <c r="C25" s="127"/>
      <c r="D25" s="127"/>
      <c r="E25" s="310"/>
      <c r="F25" s="190" t="str">
        <f t="shared" si="0"/>
        <v xml:space="preserve"> </v>
      </c>
      <c r="G25" s="127"/>
      <c r="H25" s="91">
        <f t="shared" si="9"/>
        <v>0</v>
      </c>
      <c r="I25" s="128"/>
      <c r="J25" s="128"/>
      <c r="K25" s="128"/>
      <c r="L25" s="128"/>
      <c r="M25" s="126"/>
      <c r="N25" s="127"/>
      <c r="O25" s="127"/>
      <c r="P25" s="127"/>
      <c r="Q25" s="127"/>
      <c r="R25" s="126"/>
      <c r="S25" s="98" t="str">
        <f t="shared" si="10"/>
        <v/>
      </c>
      <c r="T25" s="97" t="str">
        <f t="shared" si="11"/>
        <v/>
      </c>
      <c r="U25" s="141">
        <f t="shared" si="12"/>
        <v>0</v>
      </c>
      <c r="V25" s="133"/>
      <c r="W25" s="134"/>
      <c r="X25" s="135"/>
    </row>
    <row r="26" spans="1:24" ht="15" hidden="1" thickBot="1">
      <c r="A26" s="139"/>
      <c r="B26" s="79"/>
      <c r="C26" s="127"/>
      <c r="D26" s="127"/>
      <c r="E26" s="310"/>
      <c r="F26" s="190" t="str">
        <f t="shared" si="0"/>
        <v xml:space="preserve"> </v>
      </c>
      <c r="G26" s="127"/>
      <c r="H26" s="91">
        <f t="shared" si="9"/>
        <v>0</v>
      </c>
      <c r="I26" s="128"/>
      <c r="J26" s="128"/>
      <c r="K26" s="128"/>
      <c r="L26" s="128"/>
      <c r="M26" s="126" t="s">
        <v>101</v>
      </c>
      <c r="N26" s="127"/>
      <c r="O26" s="127"/>
      <c r="P26" s="127"/>
      <c r="Q26" s="127"/>
      <c r="R26" s="126"/>
      <c r="S26" s="98" t="str">
        <f t="shared" si="10"/>
        <v/>
      </c>
      <c r="T26" s="97" t="str">
        <f t="shared" si="11"/>
        <v/>
      </c>
      <c r="U26" s="141">
        <f t="shared" si="12"/>
        <v>0</v>
      </c>
      <c r="V26" s="133"/>
      <c r="W26" s="134"/>
      <c r="X26" s="135"/>
    </row>
    <row r="27" spans="1:24" ht="15" hidden="1" thickBot="1">
      <c r="A27" s="139"/>
      <c r="B27" s="289"/>
      <c r="C27" s="127"/>
      <c r="D27" s="127"/>
      <c r="E27" s="309"/>
      <c r="F27" s="190" t="str">
        <f t="shared" si="0"/>
        <v xml:space="preserve"> </v>
      </c>
      <c r="G27" s="127"/>
      <c r="H27" s="91">
        <f t="shared" si="9"/>
        <v>0</v>
      </c>
      <c r="I27" s="128"/>
      <c r="J27" s="128"/>
      <c r="K27" s="128"/>
      <c r="L27" s="128"/>
      <c r="M27" s="126" t="s">
        <v>101</v>
      </c>
      <c r="N27" s="127"/>
      <c r="O27" s="127"/>
      <c r="P27" s="127"/>
      <c r="Q27" s="127"/>
      <c r="R27" s="126"/>
      <c r="S27" s="98" t="str">
        <f t="shared" si="10"/>
        <v/>
      </c>
      <c r="T27" s="97" t="str">
        <f t="shared" si="11"/>
        <v/>
      </c>
      <c r="U27" s="141">
        <f t="shared" si="12"/>
        <v>0</v>
      </c>
      <c r="V27" s="133"/>
      <c r="W27" s="134"/>
      <c r="X27" s="135"/>
    </row>
    <row r="28" spans="1:24" ht="15" hidden="1" thickBot="1">
      <c r="A28" s="139"/>
      <c r="B28" s="125"/>
      <c r="C28" s="127"/>
      <c r="D28" s="127"/>
      <c r="E28" s="309"/>
      <c r="F28" s="190" t="str">
        <f t="shared" si="0"/>
        <v xml:space="preserve"> </v>
      </c>
      <c r="G28" s="127"/>
      <c r="H28" s="91">
        <f t="shared" si="9"/>
        <v>0</v>
      </c>
      <c r="I28" s="128"/>
      <c r="J28" s="128"/>
      <c r="K28" s="128"/>
      <c r="L28" s="128"/>
      <c r="M28" s="126" t="s">
        <v>101</v>
      </c>
      <c r="N28" s="127"/>
      <c r="O28" s="127"/>
      <c r="P28" s="127"/>
      <c r="Q28" s="127"/>
      <c r="R28" s="126"/>
      <c r="S28" s="98" t="str">
        <f t="shared" si="10"/>
        <v/>
      </c>
      <c r="T28" s="97" t="str">
        <f t="shared" si="11"/>
        <v/>
      </c>
      <c r="U28" s="141">
        <f t="shared" si="12"/>
        <v>0</v>
      </c>
      <c r="V28" s="133"/>
      <c r="W28" s="134"/>
      <c r="X28" s="135"/>
    </row>
    <row r="29" spans="1:24" ht="15" hidden="1" thickBot="1">
      <c r="A29" s="139"/>
      <c r="B29" s="125"/>
      <c r="C29" s="127" t="s">
        <v>101</v>
      </c>
      <c r="D29" s="127"/>
      <c r="E29" s="309"/>
      <c r="F29" s="190" t="str">
        <f t="shared" si="0"/>
        <v xml:space="preserve"> </v>
      </c>
      <c r="G29" s="127"/>
      <c r="H29" s="91">
        <f t="shared" si="9"/>
        <v>0</v>
      </c>
      <c r="I29" s="128"/>
      <c r="J29" s="128"/>
      <c r="K29" s="128"/>
      <c r="L29" s="128"/>
      <c r="M29" s="126" t="s">
        <v>101</v>
      </c>
      <c r="N29" s="127"/>
      <c r="O29" s="127"/>
      <c r="P29" s="127"/>
      <c r="Q29" s="127"/>
      <c r="R29" s="126"/>
      <c r="S29" s="98" t="str">
        <f t="shared" si="10"/>
        <v/>
      </c>
      <c r="T29" s="97" t="str">
        <f t="shared" si="11"/>
        <v/>
      </c>
      <c r="U29" s="141">
        <f t="shared" si="12"/>
        <v>0</v>
      </c>
      <c r="V29" s="133"/>
      <c r="W29" s="134"/>
      <c r="X29" s="135"/>
    </row>
    <row r="30" spans="1:24" ht="15" hidden="1" thickBot="1">
      <c r="A30" s="139"/>
      <c r="B30" s="125"/>
      <c r="C30" s="127" t="s">
        <v>101</v>
      </c>
      <c r="D30" s="127"/>
      <c r="E30" s="309"/>
      <c r="F30" s="190" t="str">
        <f t="shared" si="0"/>
        <v xml:space="preserve"> </v>
      </c>
      <c r="G30" s="127"/>
      <c r="H30" s="91">
        <f t="shared" si="9"/>
        <v>0</v>
      </c>
      <c r="I30" s="128"/>
      <c r="J30" s="128"/>
      <c r="K30" s="128"/>
      <c r="L30" s="128"/>
      <c r="M30" s="126" t="s">
        <v>101</v>
      </c>
      <c r="N30" s="127"/>
      <c r="O30" s="127"/>
      <c r="P30" s="127"/>
      <c r="Q30" s="127"/>
      <c r="R30" s="126"/>
      <c r="S30" s="98" t="str">
        <f t="shared" si="10"/>
        <v/>
      </c>
      <c r="T30" s="97" t="str">
        <f t="shared" si="11"/>
        <v/>
      </c>
      <c r="U30" s="141">
        <f t="shared" si="12"/>
        <v>0</v>
      </c>
      <c r="V30" s="133"/>
      <c r="W30" s="134"/>
      <c r="X30" s="135"/>
    </row>
    <row r="31" spans="1:24" ht="15" hidden="1" thickBot="1">
      <c r="A31" s="139"/>
      <c r="B31" s="125"/>
      <c r="C31" s="127" t="s">
        <v>101</v>
      </c>
      <c r="D31" s="127"/>
      <c r="E31" s="309"/>
      <c r="F31" s="190" t="str">
        <f t="shared" si="0"/>
        <v xml:space="preserve"> </v>
      </c>
      <c r="G31" s="127"/>
      <c r="H31" s="91">
        <f t="shared" si="9"/>
        <v>0</v>
      </c>
      <c r="I31" s="128"/>
      <c r="J31" s="128"/>
      <c r="K31" s="128"/>
      <c r="L31" s="128"/>
      <c r="M31" s="126" t="s">
        <v>101</v>
      </c>
      <c r="N31" s="127"/>
      <c r="O31" s="127"/>
      <c r="P31" s="127"/>
      <c r="Q31" s="127"/>
      <c r="R31" s="126"/>
      <c r="S31" s="98" t="str">
        <f t="shared" si="10"/>
        <v/>
      </c>
      <c r="T31" s="97" t="str">
        <f t="shared" si="11"/>
        <v/>
      </c>
      <c r="U31" s="141">
        <f t="shared" si="12"/>
        <v>0</v>
      </c>
      <c r="V31" s="133"/>
      <c r="W31" s="134"/>
      <c r="X31" s="135"/>
    </row>
    <row r="32" spans="1:24" ht="15" hidden="1" thickBot="1">
      <c r="A32" s="140"/>
      <c r="B32" s="129"/>
      <c r="C32" s="131" t="s">
        <v>101</v>
      </c>
      <c r="D32" s="131"/>
      <c r="E32" s="311"/>
      <c r="F32" s="191" t="str">
        <f t="shared" si="0"/>
        <v xml:space="preserve"> </v>
      </c>
      <c r="G32" s="131"/>
      <c r="H32" s="107">
        <f t="shared" si="9"/>
        <v>0</v>
      </c>
      <c r="I32" s="132"/>
      <c r="J32" s="132"/>
      <c r="K32" s="132"/>
      <c r="L32" s="132"/>
      <c r="M32" s="130" t="s">
        <v>101</v>
      </c>
      <c r="N32" s="131"/>
      <c r="O32" s="131"/>
      <c r="P32" s="131"/>
      <c r="Q32" s="131"/>
      <c r="R32" s="130"/>
      <c r="S32" s="109" t="str">
        <f>IF(ISBLANK(V32),"",((DATEVALUE(W32)-DATEVALUE(U32))*24)+(IF((MINUTE(X32)-MINUTE(V32))&gt;=0,HOUR(X32)-HOUR(V32),HOUR(X32)-HOUR(V32)-1)))</f>
        <v/>
      </c>
      <c r="T32" s="110" t="str">
        <f>IF(ISBLANK(V32),"",IF((MINUTE(X32)-MINUTE(V32))&gt;=0,MINUTE(X32)-MINUTE(V32),60-MINUTE(V32)+MINUTE(X32)))</f>
        <v/>
      </c>
      <c r="U32" s="142">
        <f t="shared" si="12"/>
        <v>0</v>
      </c>
      <c r="V32" s="136"/>
      <c r="W32" s="137"/>
      <c r="X32" s="138"/>
    </row>
    <row r="33" spans="1:26">
      <c r="A33" s="470" t="s">
        <v>168</v>
      </c>
      <c r="B33" s="471"/>
      <c r="C33" s="116">
        <f>COUNTIF($C$5:$C$32,"外")</f>
        <v>1</v>
      </c>
      <c r="D33" s="116"/>
      <c r="E33" s="117"/>
      <c r="F33" s="118"/>
      <c r="G33" s="116"/>
      <c r="H33" s="117" t="str">
        <f>IF(SUM(I33:L33)=0,"",ROUND(MAX(I33:L33),0))</f>
        <v/>
      </c>
      <c r="I33" s="117"/>
      <c r="J33" s="117"/>
      <c r="K33" s="117"/>
      <c r="L33" s="117"/>
      <c r="M33" s="115" t="s">
        <v>101</v>
      </c>
      <c r="N33" s="115"/>
      <c r="O33" s="115"/>
      <c r="P33" s="115"/>
      <c r="Q33" s="115"/>
      <c r="R33" s="115"/>
      <c r="S33" s="119" t="str">
        <f>IF(ISBLANK(V33),"",((DATEVALUE(W33)-DATEVALUE(U33))*24)+(IF((MINUTE(X33)-MINUTE(V33))&gt;=0,HOUR(X33)-HOUR(V33),HOUR(X33)-HOUR(V33)-1)))</f>
        <v/>
      </c>
      <c r="T33" s="120" t="str">
        <f>IF(ISBLANK(V33),"",IF((MINUTE(X33)-MINUTE(V33))&gt;=0,MINUTE(X33)-MINUTE(V33),60-MINUTE(V33)+MINUTE(X33)))</f>
        <v/>
      </c>
      <c r="U33" s="121"/>
      <c r="V33" s="122"/>
      <c r="W33" s="123"/>
      <c r="X33" s="124"/>
    </row>
    <row r="34" spans="1:26">
      <c r="A34" s="479" t="s">
        <v>169</v>
      </c>
      <c r="B34" s="480"/>
      <c r="C34" s="106">
        <f>COUNTIF($C$5:$C$32,"内")</f>
        <v>17</v>
      </c>
      <c r="D34" s="106"/>
      <c r="E34" s="107"/>
      <c r="F34" s="108"/>
      <c r="G34" s="106"/>
      <c r="H34" s="107" t="str">
        <f>IF(SUM(I34:L34)=0,"",ROUND(MAX(I34:L34),0))</f>
        <v/>
      </c>
      <c r="I34" s="107"/>
      <c r="J34" s="107"/>
      <c r="K34" s="107"/>
      <c r="L34" s="107"/>
      <c r="M34" s="105" t="s">
        <v>101</v>
      </c>
      <c r="N34" s="105"/>
      <c r="O34" s="105"/>
      <c r="P34" s="105"/>
      <c r="Q34" s="105"/>
      <c r="R34" s="105"/>
      <c r="S34" s="109" t="str">
        <f>IF(ISBLANK(V34),"",((DATEVALUE(W34)-DATEVALUE(U34))*24)+(IF((MINUTE(X34)-MINUTE(V34))&gt;=0,HOUR(X34)-HOUR(V34),HOUR(X34)-HOUR(V34)-1)))</f>
        <v/>
      </c>
      <c r="T34" s="110" t="str">
        <f>IF(ISBLANK(V34),"",IF((MINUTE(X34)-MINUTE(V34))&gt;=0,MINUTE(X34)-MINUTE(V34),60-MINUTE(V34)+MINUTE(X34)))</f>
        <v/>
      </c>
      <c r="U34" s="111"/>
      <c r="V34" s="112"/>
      <c r="W34" s="113"/>
      <c r="X34" s="114"/>
    </row>
    <row r="35" spans="1:26" ht="14.25" thickBot="1">
      <c r="A35" s="477" t="s">
        <v>109</v>
      </c>
      <c r="B35" s="478"/>
      <c r="C35" s="88">
        <f>SUM(C33:C34)</f>
        <v>18</v>
      </c>
      <c r="D35" s="88"/>
      <c r="E35" s="92">
        <f>SUM(E5:E25)</f>
        <v>19942</v>
      </c>
      <c r="F35" s="93"/>
      <c r="G35" s="88"/>
      <c r="H35" s="92" t="str">
        <f>IF(SUM(I35:L35)=0,"",ROUND(MAX(I35:L35),0))</f>
        <v/>
      </c>
      <c r="I35" s="92"/>
      <c r="J35" s="92"/>
      <c r="K35" s="92"/>
      <c r="L35" s="92"/>
      <c r="M35" s="87" t="s">
        <v>101</v>
      </c>
      <c r="N35" s="87"/>
      <c r="O35" s="87"/>
      <c r="P35" s="87"/>
      <c r="Q35" s="87"/>
      <c r="R35" s="87"/>
      <c r="S35" s="99" t="str">
        <f>IF(ISBLANK(V35),"",((DATEVALUE(W35)-DATEVALUE(U35))*24)+(IF((MINUTE(X35)-MINUTE(V35))&gt;=0,HOUR(X35)-HOUR(V35),HOUR(X35)-HOUR(V35)-1)))</f>
        <v/>
      </c>
      <c r="T35" s="100" t="str">
        <f>IF(ISBLANK(V35),"",IF((MINUTE(X35)-MINUTE(V35))&gt;=0,MINUTE(X35)-MINUTE(V35),60-MINUTE(V35)+MINUTE(X35)))</f>
        <v/>
      </c>
      <c r="U35" s="101"/>
      <c r="V35" s="102"/>
      <c r="W35" s="103"/>
      <c r="X35" s="104"/>
    </row>
    <row r="36" spans="1:26" ht="6" customHeight="1">
      <c r="A36" s="469"/>
      <c r="B36" s="469"/>
      <c r="C36" s="469"/>
      <c r="D36" s="469"/>
      <c r="E36" s="469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9"/>
    </row>
    <row r="37" spans="1:26">
      <c r="A37" s="475" t="s">
        <v>200</v>
      </c>
      <c r="B37" s="475"/>
      <c r="C37" s="475"/>
      <c r="D37" s="475"/>
      <c r="E37" s="475"/>
      <c r="F37" s="475"/>
      <c r="G37" s="475"/>
      <c r="H37" s="475"/>
      <c r="I37" s="475"/>
      <c r="J37" s="475"/>
      <c r="K37" s="475"/>
      <c r="L37" s="475"/>
      <c r="M37" s="475"/>
      <c r="N37" s="475"/>
      <c r="O37" s="475"/>
      <c r="P37" s="475"/>
      <c r="Q37" s="475"/>
      <c r="R37" s="475"/>
      <c r="S37" s="475"/>
      <c r="T37" s="475"/>
      <c r="U37" s="475"/>
      <c r="V37" s="475"/>
      <c r="W37" s="475"/>
      <c r="X37" s="475"/>
    </row>
    <row r="38" spans="1:26">
      <c r="A38" s="475" t="s">
        <v>201</v>
      </c>
      <c r="B38" s="475"/>
      <c r="C38" s="475"/>
      <c r="D38" s="475"/>
      <c r="E38" s="475"/>
      <c r="F38" s="475"/>
      <c r="G38" s="475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5"/>
      <c r="V38" s="475"/>
      <c r="W38" s="475"/>
      <c r="X38" s="475"/>
    </row>
    <row r="39" spans="1:26">
      <c r="A39" s="475" t="s">
        <v>202</v>
      </c>
      <c r="B39" s="475"/>
      <c r="C39" s="475"/>
      <c r="D39" s="475"/>
      <c r="E39" s="475"/>
      <c r="F39" s="475"/>
      <c r="G39" s="475"/>
      <c r="H39" s="475"/>
      <c r="I39" s="475"/>
      <c r="J39" s="475"/>
      <c r="K39" s="475"/>
      <c r="L39" s="475"/>
      <c r="M39" s="475"/>
      <c r="N39" s="475"/>
      <c r="O39" s="475"/>
      <c r="P39" s="475"/>
      <c r="Q39" s="475"/>
      <c r="R39" s="475"/>
      <c r="S39" s="475"/>
      <c r="T39" s="475"/>
      <c r="U39" s="475"/>
      <c r="V39" s="475"/>
      <c r="W39" s="475"/>
      <c r="X39" s="475"/>
    </row>
    <row r="40" spans="1:26">
      <c r="A40" s="475" t="s">
        <v>203</v>
      </c>
      <c r="B40" s="475"/>
      <c r="C40" s="475"/>
      <c r="D40" s="475"/>
      <c r="E40" s="475"/>
      <c r="F40" s="475"/>
      <c r="G40" s="475"/>
      <c r="H40" s="475"/>
      <c r="I40" s="475"/>
      <c r="J40" s="475"/>
      <c r="K40" s="475"/>
      <c r="L40" s="475"/>
      <c r="M40" s="475"/>
      <c r="N40" s="475"/>
      <c r="O40" s="475"/>
      <c r="P40" s="475"/>
      <c r="Q40" s="475"/>
      <c r="R40" s="475"/>
      <c r="S40" s="475"/>
      <c r="T40" s="475"/>
      <c r="U40" s="475"/>
      <c r="V40" s="475"/>
      <c r="W40" s="475"/>
      <c r="X40" s="475"/>
    </row>
    <row r="41" spans="1:26">
      <c r="A41" s="475" t="s">
        <v>204</v>
      </c>
      <c r="B41" s="475"/>
      <c r="C41" s="475"/>
      <c r="D41" s="475"/>
      <c r="E41" s="475"/>
      <c r="F41" s="475"/>
      <c r="G41" s="475"/>
      <c r="H41" s="475"/>
      <c r="I41" s="475"/>
      <c r="J41" s="475"/>
      <c r="K41" s="475"/>
      <c r="L41" s="475"/>
      <c r="M41" s="475"/>
      <c r="N41" s="475"/>
      <c r="O41" s="475"/>
      <c r="P41" s="475"/>
      <c r="Q41" s="475"/>
      <c r="R41" s="475"/>
      <c r="S41" s="475"/>
      <c r="T41" s="475"/>
      <c r="U41" s="475"/>
      <c r="V41" s="475"/>
      <c r="W41" s="475"/>
      <c r="X41" s="475"/>
    </row>
    <row r="42" spans="1:26" ht="17.25" customHeight="1">
      <c r="A42" s="259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0"/>
      <c r="AA51" s="89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89" t="s">
        <v>182</v>
      </c>
      <c r="AH53" s="189" t="s">
        <v>183</v>
      </c>
      <c r="AI53" s="189" t="s">
        <v>184</v>
      </c>
      <c r="AJ53" s="189" t="s">
        <v>185</v>
      </c>
      <c r="AK53" s="189" t="s">
        <v>186</v>
      </c>
      <c r="AL53" s="189" t="s">
        <v>188</v>
      </c>
    </row>
    <row r="54" spans="26:38">
      <c r="Z54" s="89"/>
      <c r="AA54" s="90"/>
    </row>
    <row r="55" spans="26:38">
      <c r="Z55" s="179" t="s">
        <v>162</v>
      </c>
    </row>
    <row r="56" spans="26:38">
      <c r="Z56" s="179" t="s">
        <v>149</v>
      </c>
    </row>
    <row r="57" spans="26:38">
      <c r="Z57" s="258" t="s">
        <v>150</v>
      </c>
    </row>
    <row r="58" spans="26:38">
      <c r="Z58" s="179" t="s">
        <v>151</v>
      </c>
    </row>
    <row r="59" spans="26:38">
      <c r="Z59" s="179" t="s">
        <v>152</v>
      </c>
    </row>
    <row r="60" spans="26:38">
      <c r="Z60" s="179" t="s">
        <v>153</v>
      </c>
    </row>
    <row r="61" spans="26:38">
      <c r="Z61" s="179" t="s">
        <v>194</v>
      </c>
    </row>
    <row r="62" spans="26:38">
      <c r="Z62" s="179" t="s">
        <v>154</v>
      </c>
    </row>
    <row r="63" spans="26:38">
      <c r="Z63" s="179" t="s">
        <v>155</v>
      </c>
    </row>
    <row r="64" spans="26:38">
      <c r="Z64" s="258" t="s">
        <v>156</v>
      </c>
    </row>
    <row r="65" spans="26:26">
      <c r="Z65" s="179" t="s">
        <v>157</v>
      </c>
    </row>
    <row r="66" spans="26:26">
      <c r="Z66" s="179" t="s">
        <v>158</v>
      </c>
    </row>
    <row r="67" spans="26:26">
      <c r="Z67" s="179" t="s">
        <v>159</v>
      </c>
    </row>
    <row r="68" spans="26:26">
      <c r="Z68" s="179" t="s">
        <v>229</v>
      </c>
    </row>
    <row r="69" spans="26:26">
      <c r="Z69" s="179" t="s">
        <v>160</v>
      </c>
    </row>
    <row r="70" spans="26:26">
      <c r="Z70" s="179" t="s">
        <v>232</v>
      </c>
    </row>
    <row r="71" spans="26:26">
      <c r="Z71" s="179" t="s">
        <v>161</v>
      </c>
    </row>
    <row r="72" spans="26:26">
      <c r="Z72" s="179" t="s">
        <v>167</v>
      </c>
    </row>
    <row r="73" spans="26:26">
      <c r="Z73" s="179" t="s">
        <v>230</v>
      </c>
    </row>
    <row r="74" spans="26:26">
      <c r="Z74" s="24" t="s">
        <v>103</v>
      </c>
    </row>
  </sheetData>
  <mergeCells count="32"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U5:X32 I5:L32 A5:A32 E5:E13 E16:E32"/>
    <dataValidation imeMode="on" allowBlank="1" showInputMessage="1" showErrorMessage="1" sqref="N5:Q32 D5:D32 B5:B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E14:E15 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Zeros="0" view="pageBreakPreview" zoomScale="120" zoomScaleNormal="100" zoomScaleSheetLayoutView="120" workbookViewId="0">
      <pane xSplit="1" ySplit="6" topLeftCell="B13" activePane="bottomRight" state="frozen"/>
      <selection activeCell="L34" sqref="L34"/>
      <selection pane="topRight" activeCell="L34" sqref="L34"/>
      <selection pane="bottomLeft" activeCell="L34" sqref="L34"/>
      <selection pane="bottomRight" activeCell="L21" sqref="L21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1" t="s">
        <v>93</v>
      </c>
      <c r="C1" s="501"/>
      <c r="D1" s="501"/>
      <c r="E1" s="501"/>
      <c r="F1" s="501"/>
      <c r="G1" s="501"/>
      <c r="H1" s="502"/>
      <c r="I1" s="500" t="s">
        <v>96</v>
      </c>
      <c r="J1" s="503" t="s">
        <v>100</v>
      </c>
      <c r="K1" s="503"/>
      <c r="L1" s="76">
        <f>SUM(B29,D29,F29,H29,J29,L29,N29)</f>
        <v>3</v>
      </c>
      <c r="M1" s="78" t="s">
        <v>94</v>
      </c>
      <c r="N1" s="77">
        <f>SUM(C29,E29,G29,I29,K29,M29,O29)</f>
        <v>7052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0"/>
      <c r="J2" s="503" t="s">
        <v>193</v>
      </c>
      <c r="K2" s="503"/>
      <c r="L2" s="76">
        <f>SUM(B30,D30,F30,H30,J30,L30,N30)</f>
        <v>14</v>
      </c>
      <c r="M2" s="78" t="s">
        <v>94</v>
      </c>
      <c r="N2" s="77">
        <f>SUM(C30,E30,G30,I30,K30,M30,O30)</f>
        <v>5397</v>
      </c>
      <c r="O2" s="78" t="s">
        <v>99</v>
      </c>
    </row>
    <row r="3" spans="1:18" ht="15" customHeight="1">
      <c r="B3" s="505" t="str">
        <f>'集計表　月報'!H2</f>
        <v>令和３年１２月分</v>
      </c>
      <c r="C3" s="505"/>
      <c r="D3" s="505"/>
      <c r="E3" s="49"/>
      <c r="F3" s="49"/>
      <c r="G3" s="49"/>
      <c r="H3" s="49"/>
      <c r="I3" s="500"/>
      <c r="J3" s="504" t="s">
        <v>4</v>
      </c>
      <c r="K3" s="504"/>
      <c r="L3" s="76">
        <f>SUM(L1:L2)</f>
        <v>17</v>
      </c>
      <c r="M3" s="78" t="s">
        <v>94</v>
      </c>
      <c r="N3" s="77">
        <f>SUM(N1:N2)</f>
        <v>12449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8" t="s">
        <v>98</v>
      </c>
      <c r="B5" s="507" t="s">
        <v>86</v>
      </c>
      <c r="C5" s="507"/>
      <c r="D5" s="507" t="s">
        <v>87</v>
      </c>
      <c r="E5" s="507"/>
      <c r="F5" s="507" t="s">
        <v>88</v>
      </c>
      <c r="G5" s="507"/>
      <c r="H5" s="507" t="s">
        <v>89</v>
      </c>
      <c r="I5" s="507"/>
      <c r="J5" s="507" t="s">
        <v>90</v>
      </c>
      <c r="K5" s="507"/>
      <c r="L5" s="507" t="s">
        <v>91</v>
      </c>
      <c r="M5" s="507"/>
      <c r="N5" s="507" t="s">
        <v>92</v>
      </c>
      <c r="O5" s="507"/>
      <c r="Q5" s="83"/>
      <c r="R5" s="83"/>
    </row>
    <row r="6" spans="1:18" s="46" customFormat="1">
      <c r="A6" s="509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351</v>
      </c>
      <c r="C7" s="80">
        <v>498</v>
      </c>
      <c r="D7" s="79"/>
      <c r="E7" s="80"/>
      <c r="F7" s="79"/>
      <c r="G7" s="80"/>
      <c r="H7" s="79"/>
      <c r="I7" s="80"/>
      <c r="J7" s="79" t="s">
        <v>246</v>
      </c>
      <c r="K7" s="80">
        <v>190</v>
      </c>
      <c r="L7" s="79" t="s">
        <v>238</v>
      </c>
      <c r="M7" s="80">
        <v>299</v>
      </c>
      <c r="N7" s="79" t="s">
        <v>247</v>
      </c>
      <c r="O7" s="80">
        <v>16</v>
      </c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/>
      <c r="K8" s="80"/>
      <c r="L8" s="79" t="s">
        <v>239</v>
      </c>
      <c r="M8" s="80">
        <v>237</v>
      </c>
      <c r="N8" s="79"/>
      <c r="O8" s="80"/>
    </row>
    <row r="9" spans="1:18">
      <c r="A9" s="316">
        <v>3</v>
      </c>
      <c r="B9" s="79"/>
      <c r="C9" s="80"/>
      <c r="D9" s="79"/>
      <c r="E9" s="80"/>
      <c r="F9" s="79"/>
      <c r="G9" s="80"/>
      <c r="H9" s="79"/>
      <c r="I9" s="80"/>
      <c r="J9" s="79"/>
      <c r="K9" s="80"/>
      <c r="L9" s="79" t="s">
        <v>240</v>
      </c>
      <c r="M9" s="80">
        <v>416</v>
      </c>
      <c r="N9" s="79"/>
      <c r="O9" s="80"/>
    </row>
    <row r="10" spans="1:18">
      <c r="A10" s="316">
        <v>4</v>
      </c>
      <c r="B10" s="79"/>
      <c r="C10" s="80"/>
      <c r="D10" s="79"/>
      <c r="E10" s="80"/>
      <c r="F10" s="79"/>
      <c r="G10" s="80"/>
      <c r="H10" s="79"/>
      <c r="I10" s="80"/>
      <c r="J10" s="79"/>
      <c r="K10" s="80"/>
      <c r="L10" s="79" t="s">
        <v>241</v>
      </c>
      <c r="M10" s="80">
        <v>702</v>
      </c>
      <c r="N10" s="79"/>
      <c r="O10" s="80"/>
    </row>
    <row r="11" spans="1:18">
      <c r="A11" s="316">
        <v>5</v>
      </c>
      <c r="B11" s="79"/>
      <c r="C11" s="80"/>
      <c r="D11" s="79"/>
      <c r="E11" s="80"/>
      <c r="F11" s="79"/>
      <c r="G11" s="80"/>
      <c r="H11" s="79"/>
      <c r="I11" s="80"/>
      <c r="J11" s="79"/>
      <c r="K11" s="80"/>
      <c r="L11" s="79" t="s">
        <v>242</v>
      </c>
      <c r="M11" s="80">
        <v>3175</v>
      </c>
      <c r="N11" s="79"/>
      <c r="O11" s="80"/>
    </row>
    <row r="12" spans="1:18">
      <c r="A12" s="316">
        <v>6</v>
      </c>
      <c r="B12" s="79"/>
      <c r="C12" s="80"/>
      <c r="D12" s="79"/>
      <c r="E12" s="80"/>
      <c r="F12" s="79"/>
      <c r="G12" s="80"/>
      <c r="H12" s="79"/>
      <c r="I12" s="80"/>
      <c r="J12" s="79"/>
      <c r="K12" s="80"/>
      <c r="L12" s="79" t="s">
        <v>240</v>
      </c>
      <c r="M12" s="80">
        <v>416</v>
      </c>
      <c r="N12" s="79"/>
      <c r="O12" s="80"/>
    </row>
    <row r="13" spans="1:18">
      <c r="A13" s="316">
        <v>7</v>
      </c>
      <c r="B13" s="79"/>
      <c r="C13" s="80"/>
      <c r="D13" s="79"/>
      <c r="E13" s="80"/>
      <c r="F13" s="79"/>
      <c r="G13" s="80"/>
      <c r="H13" s="79"/>
      <c r="I13" s="80"/>
      <c r="J13" s="79"/>
      <c r="K13" s="80"/>
      <c r="L13" s="79" t="s">
        <v>243</v>
      </c>
      <c r="M13" s="80">
        <v>499</v>
      </c>
      <c r="N13" s="79"/>
      <c r="O13" s="80"/>
    </row>
    <row r="14" spans="1:18">
      <c r="A14" s="316">
        <v>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 t="s">
        <v>242</v>
      </c>
      <c r="M14" s="80">
        <v>3175</v>
      </c>
      <c r="N14" s="79"/>
      <c r="O14" s="80"/>
    </row>
    <row r="15" spans="1:18">
      <c r="A15" s="316">
        <v>9</v>
      </c>
      <c r="B15" s="79"/>
      <c r="C15" s="80"/>
      <c r="D15" s="79"/>
      <c r="E15" s="80"/>
      <c r="F15" s="79"/>
      <c r="G15" s="80"/>
      <c r="H15" s="79"/>
      <c r="I15" s="80"/>
      <c r="J15" s="79"/>
      <c r="K15" s="80"/>
      <c r="L15" s="79" t="s">
        <v>243</v>
      </c>
      <c r="M15" s="80">
        <v>499</v>
      </c>
      <c r="N15" s="79"/>
      <c r="O15" s="80"/>
    </row>
    <row r="16" spans="1:18">
      <c r="A16" s="316">
        <v>10</v>
      </c>
      <c r="B16" s="79"/>
      <c r="C16" s="80"/>
      <c r="D16" s="79"/>
      <c r="E16" s="80"/>
      <c r="F16" s="79"/>
      <c r="G16" s="80"/>
      <c r="H16" s="79"/>
      <c r="I16" s="80"/>
      <c r="J16" s="79"/>
      <c r="K16" s="80"/>
      <c r="L16" s="79" t="s">
        <v>244</v>
      </c>
      <c r="M16" s="80">
        <v>498</v>
      </c>
      <c r="N16" s="79"/>
      <c r="O16" s="80"/>
    </row>
    <row r="17" spans="1:18">
      <c r="A17" s="316">
        <v>11</v>
      </c>
      <c r="B17" s="79"/>
      <c r="C17" s="80"/>
      <c r="D17" s="79"/>
      <c r="E17" s="80"/>
      <c r="F17" s="79"/>
      <c r="G17" s="80"/>
      <c r="H17" s="79"/>
      <c r="I17" s="80"/>
      <c r="J17" s="79"/>
      <c r="K17" s="80"/>
      <c r="L17" s="79" t="s">
        <v>240</v>
      </c>
      <c r="M17" s="80">
        <v>416</v>
      </c>
      <c r="N17" s="79"/>
      <c r="O17" s="80"/>
    </row>
    <row r="18" spans="1:18">
      <c r="A18" s="316">
        <v>12</v>
      </c>
      <c r="B18" s="79"/>
      <c r="C18" s="80"/>
      <c r="D18" s="79"/>
      <c r="E18" s="80"/>
      <c r="F18" s="79"/>
      <c r="G18" s="80"/>
      <c r="H18" s="79"/>
      <c r="I18" s="80"/>
      <c r="J18" s="79"/>
      <c r="K18" s="80"/>
      <c r="L18" s="79" t="s">
        <v>245</v>
      </c>
      <c r="M18" s="80">
        <v>499</v>
      </c>
      <c r="N18" s="79"/>
      <c r="O18" s="80"/>
    </row>
    <row r="19" spans="1:18">
      <c r="A19" s="316">
        <v>13</v>
      </c>
      <c r="B19" s="79"/>
      <c r="C19" s="80"/>
      <c r="D19" s="79"/>
      <c r="E19" s="80"/>
      <c r="F19" s="79"/>
      <c r="G19" s="80"/>
      <c r="H19" s="79"/>
      <c r="I19" s="80"/>
      <c r="J19" s="81"/>
      <c r="K19" s="82"/>
      <c r="L19" s="81" t="s">
        <v>350</v>
      </c>
      <c r="M19" s="82">
        <v>498</v>
      </c>
      <c r="N19" s="79"/>
      <c r="O19" s="80"/>
    </row>
    <row r="20" spans="1:18">
      <c r="A20" s="316">
        <v>14</v>
      </c>
      <c r="B20" s="79"/>
      <c r="C20" s="80"/>
      <c r="D20" s="79"/>
      <c r="E20" s="80"/>
      <c r="F20" s="79"/>
      <c r="G20" s="80"/>
      <c r="H20" s="79"/>
      <c r="I20" s="80"/>
      <c r="J20" s="79"/>
      <c r="K20" s="80"/>
      <c r="L20" s="79" t="s">
        <v>240</v>
      </c>
      <c r="M20" s="80">
        <v>416</v>
      </c>
      <c r="N20" s="79"/>
      <c r="O20" s="80"/>
    </row>
    <row r="21" spans="1:18">
      <c r="A21" s="316">
        <v>15</v>
      </c>
      <c r="B21" s="79"/>
      <c r="C21" s="80"/>
      <c r="D21" s="79"/>
      <c r="E21" s="80"/>
      <c r="F21" s="79"/>
      <c r="G21" s="80"/>
      <c r="H21" s="79"/>
      <c r="I21" s="80"/>
      <c r="J21" s="79"/>
      <c r="K21" s="80"/>
      <c r="L21" s="79"/>
      <c r="M21" s="80"/>
      <c r="N21" s="79"/>
      <c r="O21" s="80"/>
    </row>
    <row r="22" spans="1:18">
      <c r="A22" s="316">
        <v>16</v>
      </c>
      <c r="B22" s="79"/>
      <c r="C22" s="80"/>
      <c r="D22" s="79"/>
      <c r="E22" s="80"/>
      <c r="F22" s="79"/>
      <c r="G22" s="80"/>
      <c r="H22" s="79"/>
      <c r="I22" s="80"/>
      <c r="J22" s="79"/>
      <c r="K22" s="80"/>
      <c r="L22" s="79"/>
      <c r="M22" s="80"/>
      <c r="N22" s="79"/>
      <c r="O22" s="80"/>
    </row>
    <row r="23" spans="1:18">
      <c r="A23" s="316">
        <v>17</v>
      </c>
      <c r="B23" s="79"/>
      <c r="C23" s="80"/>
      <c r="D23" s="79"/>
      <c r="E23" s="80"/>
      <c r="F23" s="79"/>
      <c r="G23" s="80"/>
      <c r="H23" s="79"/>
      <c r="I23" s="80"/>
      <c r="J23" s="79"/>
      <c r="K23" s="80"/>
      <c r="L23" s="79"/>
      <c r="M23" s="80"/>
      <c r="N23" s="79"/>
      <c r="O23" s="80"/>
    </row>
    <row r="24" spans="1:18">
      <c r="A24" s="316">
        <v>18</v>
      </c>
      <c r="B24" s="79"/>
      <c r="C24" s="80"/>
      <c r="D24" s="79"/>
      <c r="E24" s="80"/>
      <c r="F24" s="79"/>
      <c r="G24" s="80"/>
      <c r="H24" s="79"/>
      <c r="I24" s="80"/>
      <c r="J24" s="79"/>
      <c r="K24" s="80"/>
      <c r="L24" s="79"/>
      <c r="M24" s="80"/>
      <c r="N24" s="79"/>
      <c r="O24" s="80"/>
    </row>
    <row r="25" spans="1:18">
      <c r="A25" s="316">
        <v>19</v>
      </c>
      <c r="B25" s="79"/>
      <c r="C25" s="80"/>
      <c r="D25" s="79"/>
      <c r="E25" s="80"/>
      <c r="F25" s="79"/>
      <c r="G25" s="80"/>
      <c r="H25" s="79"/>
      <c r="I25" s="80"/>
      <c r="J25" s="79"/>
      <c r="K25" s="80"/>
      <c r="L25" s="79"/>
      <c r="M25" s="80"/>
      <c r="N25" s="79"/>
      <c r="O25" s="80"/>
    </row>
    <row r="26" spans="1:18">
      <c r="A26" s="316">
        <v>20</v>
      </c>
      <c r="B26" s="79"/>
      <c r="C26" s="80"/>
      <c r="D26" s="79"/>
      <c r="E26" s="80"/>
      <c r="F26" s="79"/>
      <c r="G26" s="80"/>
      <c r="H26" s="79"/>
      <c r="I26" s="80"/>
      <c r="J26" s="79"/>
      <c r="K26" s="80"/>
      <c r="L26" s="79"/>
      <c r="M26" s="80"/>
      <c r="N26" s="79"/>
      <c r="O26" s="80"/>
    </row>
    <row r="27" spans="1:18" ht="14.25" thickBot="1">
      <c r="A27" s="316">
        <v>21</v>
      </c>
      <c r="B27" s="79"/>
      <c r="C27" s="80"/>
      <c r="D27" s="79"/>
      <c r="E27" s="80"/>
      <c r="F27" s="79"/>
      <c r="G27" s="80"/>
      <c r="H27" s="79"/>
      <c r="I27" s="80"/>
      <c r="J27" s="79"/>
      <c r="K27" s="80"/>
      <c r="L27" s="79"/>
      <c r="M27" s="80"/>
      <c r="N27" s="79"/>
      <c r="O27" s="80"/>
    </row>
    <row r="28" spans="1:18" s="46" customFormat="1" ht="14.25" thickBot="1">
      <c r="A28" s="69" t="s">
        <v>50</v>
      </c>
      <c r="B28" s="60" t="s">
        <v>94</v>
      </c>
      <c r="C28" s="70" t="s">
        <v>60</v>
      </c>
      <c r="D28" s="60" t="s">
        <v>94</v>
      </c>
      <c r="E28" s="70" t="s">
        <v>60</v>
      </c>
      <c r="F28" s="60" t="s">
        <v>94</v>
      </c>
      <c r="G28" s="70" t="s">
        <v>60</v>
      </c>
      <c r="H28" s="60" t="s">
        <v>94</v>
      </c>
      <c r="I28" s="71" t="s">
        <v>60</v>
      </c>
      <c r="J28" s="60" t="s">
        <v>94</v>
      </c>
      <c r="K28" s="70" t="s">
        <v>60</v>
      </c>
      <c r="L28" s="60" t="s">
        <v>94</v>
      </c>
      <c r="M28" s="70" t="s">
        <v>60</v>
      </c>
      <c r="N28" s="60" t="s">
        <v>94</v>
      </c>
      <c r="O28" s="72" t="s">
        <v>60</v>
      </c>
      <c r="Q28" s="24" t="s">
        <v>60</v>
      </c>
      <c r="R28" s="24" t="s">
        <v>60</v>
      </c>
    </row>
    <row r="29" spans="1:18" ht="14.25" thickTop="1">
      <c r="A29" s="57" t="s">
        <v>95</v>
      </c>
      <c r="B29" s="66">
        <f>DCOUNT($B$6:$C$27,2,$Q$28:$Q$29)</f>
        <v>0</v>
      </c>
      <c r="C29" s="58">
        <f>DSUM($B$6:$C$27,2,$Q$28:$Q$29)</f>
        <v>0</v>
      </c>
      <c r="D29" s="66">
        <f>DCOUNT($D$6:$E$27,2,$Q$28:$Q$29)</f>
        <v>0</v>
      </c>
      <c r="E29" s="58">
        <f>DSUM($D$6:$E$27,2,$Q$28:$Q$29)</f>
        <v>0</v>
      </c>
      <c r="F29" s="66">
        <f>DCOUNT($F$6:$G$27,2,$Q$28:$Q$29)</f>
        <v>0</v>
      </c>
      <c r="G29" s="58">
        <f>DSUM($F$6:$G$27,2,$Q$28:$Q$29)</f>
        <v>0</v>
      </c>
      <c r="H29" s="66">
        <f>DCOUNT($H$6:$I$27,2,$Q$28:$Q$29)</f>
        <v>0</v>
      </c>
      <c r="I29" s="58">
        <f>DSUM($H$6:$I$27,2,$Q$28:$Q$29)</f>
        <v>0</v>
      </c>
      <c r="J29" s="66">
        <f>DCOUNT($J$6:$K$27,2,$Q$28:$Q$29)</f>
        <v>0</v>
      </c>
      <c r="K29" s="58">
        <f>DSUM($J$6:$K$27,2,$Q$28:$Q$29)</f>
        <v>0</v>
      </c>
      <c r="L29" s="66">
        <f>DCOUNT($L$6:$M$27,2,$Q$28:$Q$29)</f>
        <v>3</v>
      </c>
      <c r="M29" s="58">
        <f>DSUM($L$6:$M$27,2,$Q$28:$Q$29)</f>
        <v>7052</v>
      </c>
      <c r="N29" s="73">
        <f>DCOUNT($N$6:$O$27,2,$Q$28:$Q$29)</f>
        <v>0</v>
      </c>
      <c r="O29" s="59">
        <f>DSUM($N$6:$O$27,2,$Q$28:$Q$29)</f>
        <v>0</v>
      </c>
      <c r="Q29" s="24" t="s">
        <v>97</v>
      </c>
      <c r="R29" s="24" t="s">
        <v>123</v>
      </c>
    </row>
    <row r="30" spans="1:18" ht="14.25" thickBot="1">
      <c r="A30" s="61" t="s">
        <v>192</v>
      </c>
      <c r="B30" s="67">
        <f>DCOUNT($B$6:$C$27,2,$R$28:$R$29)</f>
        <v>1</v>
      </c>
      <c r="C30" s="56">
        <f>DSUM($B$6:$C$27,2,$R$28:$R$29)</f>
        <v>498</v>
      </c>
      <c r="D30" s="67">
        <f>DCOUNT($D$6:$E$27,2,$R$28:$R$29)</f>
        <v>0</v>
      </c>
      <c r="E30" s="56">
        <f>DSUM($D$6:$E$27,2,$R$28:$R$29)</f>
        <v>0</v>
      </c>
      <c r="F30" s="67">
        <f>DCOUNT($F$6:$G$27,2,$R$28:$R$29)</f>
        <v>0</v>
      </c>
      <c r="G30" s="56">
        <f>DSUM($F$6:$G$27,2,$R$28:$R$29)</f>
        <v>0</v>
      </c>
      <c r="H30" s="67">
        <f>DCOUNT($H$6:$I$27,2,$R$28:$R$29)</f>
        <v>0</v>
      </c>
      <c r="I30" s="56">
        <f>DSUM($H$6:$I$27,2,$R$28:$R$29)</f>
        <v>0</v>
      </c>
      <c r="J30" s="67">
        <f>DCOUNT($J$6:$K$27,2,$R$28:$R$29)</f>
        <v>1</v>
      </c>
      <c r="K30" s="56">
        <f>DSUM($J$6:$K$27,2,$R$28:$R$29)</f>
        <v>190</v>
      </c>
      <c r="L30" s="67">
        <f>DCOUNT($L$6:$M$27,2,$R$28:$R$29)</f>
        <v>11</v>
      </c>
      <c r="M30" s="56">
        <f>DSUM($L$6:$M$27,2,$R$28:$R$29)</f>
        <v>4693</v>
      </c>
      <c r="N30" s="74">
        <f>DCOUNT($N$6:$O$27,2,$R$28:$R$29)</f>
        <v>1</v>
      </c>
      <c r="O30" s="62">
        <f>DSUM($N$6:$O$27,2,$R$28:$R$29)</f>
        <v>16</v>
      </c>
    </row>
    <row r="31" spans="1:18" ht="15" thickTop="1" thickBot="1">
      <c r="A31" s="63" t="s">
        <v>4</v>
      </c>
      <c r="B31" s="68">
        <f t="shared" ref="B31:O31" si="0">SUM(B29:B30)</f>
        <v>1</v>
      </c>
      <c r="C31" s="64">
        <f t="shared" si="0"/>
        <v>498</v>
      </c>
      <c r="D31" s="68">
        <f t="shared" si="0"/>
        <v>0</v>
      </c>
      <c r="E31" s="64">
        <f t="shared" si="0"/>
        <v>0</v>
      </c>
      <c r="F31" s="68">
        <f t="shared" si="0"/>
        <v>0</v>
      </c>
      <c r="G31" s="64">
        <f t="shared" si="0"/>
        <v>0</v>
      </c>
      <c r="H31" s="68">
        <f t="shared" si="0"/>
        <v>0</v>
      </c>
      <c r="I31" s="64">
        <f t="shared" si="0"/>
        <v>0</v>
      </c>
      <c r="J31" s="68">
        <f t="shared" si="0"/>
        <v>1</v>
      </c>
      <c r="K31" s="64">
        <f t="shared" si="0"/>
        <v>190</v>
      </c>
      <c r="L31" s="68">
        <f t="shared" si="0"/>
        <v>14</v>
      </c>
      <c r="M31" s="64">
        <f t="shared" si="0"/>
        <v>11745</v>
      </c>
      <c r="N31" s="75">
        <f t="shared" si="0"/>
        <v>1</v>
      </c>
      <c r="O31" s="65">
        <f t="shared" si="0"/>
        <v>16</v>
      </c>
    </row>
    <row r="32" spans="1:18" ht="46.5" customHeight="1">
      <c r="A32" s="506" t="s">
        <v>225</v>
      </c>
      <c r="B32" s="506"/>
      <c r="C32" s="506"/>
      <c r="D32" s="506"/>
      <c r="E32" s="506"/>
      <c r="F32" s="506"/>
      <c r="G32" s="506"/>
      <c r="H32" s="506"/>
      <c r="I32" s="506"/>
      <c r="J32" s="506"/>
      <c r="K32" s="506"/>
      <c r="L32" s="506"/>
      <c r="M32" s="506"/>
      <c r="N32" s="506"/>
      <c r="O32" s="506"/>
    </row>
    <row r="33" spans="1:1">
      <c r="A33" s="41"/>
    </row>
  </sheetData>
  <mergeCells count="15">
    <mergeCell ref="A32:O32"/>
    <mergeCell ref="L5:M5"/>
    <mergeCell ref="N5:O5"/>
    <mergeCell ref="B5:C5"/>
    <mergeCell ref="D5:E5"/>
    <mergeCell ref="F5:G5"/>
    <mergeCell ref="H5:I5"/>
    <mergeCell ref="A5:A6"/>
    <mergeCell ref="J5:K5"/>
    <mergeCell ref="I1:I3"/>
    <mergeCell ref="B1:H1"/>
    <mergeCell ref="J1:K1"/>
    <mergeCell ref="J2:K2"/>
    <mergeCell ref="J3:K3"/>
    <mergeCell ref="B3:D3"/>
  </mergeCells>
  <phoneticPr fontId="2"/>
  <dataValidations count="2">
    <dataValidation imeMode="on" allowBlank="1" showInputMessage="1" showErrorMessage="1" sqref="J7:J27 D7:D27 F7:F27 H7:H27 N7:N27 L7:L27 B7:B27"/>
    <dataValidation imeMode="off" allowBlank="1" showInputMessage="1" showErrorMessage="1" sqref="K7:K27 I7:I27 E7:E27 O7:O27 M7:M27 C7:C27 G7:G27"/>
  </dataValidations>
  <pageMargins left="0.19685039370078741" right="0.19685039370078741" top="0.86614173228346458" bottom="0.23622047244094491" header="0.43307086614173229" footer="0.31496062992125984"/>
  <pageSetup paperSize="9" scale="110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view="pageBreakPreview" topLeftCell="A25" zoomScale="120" zoomScaleNormal="120" zoomScaleSheetLayoutView="120" workbookViewId="0">
      <selection activeCell="B41" sqref="B41"/>
    </sheetView>
  </sheetViews>
  <sheetFormatPr defaultRowHeight="13.5"/>
  <cols>
    <col min="1" max="1" width="9" style="21" bestFit="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501" t="s">
        <v>231</v>
      </c>
      <c r="C1" s="501"/>
      <c r="D1" s="501"/>
      <c r="E1" s="501"/>
      <c r="F1" s="501"/>
      <c r="G1" s="501"/>
      <c r="H1" s="502"/>
      <c r="I1" s="500" t="s">
        <v>96</v>
      </c>
      <c r="J1" s="503" t="s">
        <v>100</v>
      </c>
      <c r="K1" s="503"/>
      <c r="L1" s="76">
        <f>SUM(B43,D43,F43,H43,J43,L43,N43)</f>
        <v>14</v>
      </c>
      <c r="M1" s="78" t="s">
        <v>94</v>
      </c>
      <c r="N1" s="77">
        <f>SUM(C43,E43,G43,I43,K43,M43,O43)</f>
        <v>9722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0"/>
      <c r="J2" s="503" t="s">
        <v>193</v>
      </c>
      <c r="K2" s="503"/>
      <c r="L2" s="76">
        <f>SUM(B44,D44,F44,H44,J44,L44,N44)</f>
        <v>31</v>
      </c>
      <c r="M2" s="78" t="s">
        <v>94</v>
      </c>
      <c r="N2" s="77">
        <f>SUM(C44,E44,G44,I44,K44,M44,O44)</f>
        <v>11588</v>
      </c>
      <c r="O2" s="78" t="s">
        <v>99</v>
      </c>
    </row>
    <row r="3" spans="1:18" ht="15" customHeight="1">
      <c r="B3" s="505" t="str">
        <f>'集計表　月報'!H2</f>
        <v>令和３年１２月分</v>
      </c>
      <c r="C3" s="505"/>
      <c r="D3" s="505"/>
      <c r="E3" s="49"/>
      <c r="F3" s="49"/>
      <c r="G3" s="49"/>
      <c r="H3" s="49"/>
      <c r="I3" s="500"/>
      <c r="J3" s="504" t="s">
        <v>4</v>
      </c>
      <c r="K3" s="504"/>
      <c r="L3" s="76">
        <f>SUM(L1:L2)</f>
        <v>45</v>
      </c>
      <c r="M3" s="78" t="s">
        <v>94</v>
      </c>
      <c r="N3" s="77">
        <f>SUM(N1:N2)</f>
        <v>21310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8" t="s">
        <v>98</v>
      </c>
      <c r="B5" s="507" t="s">
        <v>86</v>
      </c>
      <c r="C5" s="507"/>
      <c r="D5" s="507" t="s">
        <v>87</v>
      </c>
      <c r="E5" s="507"/>
      <c r="F5" s="507" t="s">
        <v>88</v>
      </c>
      <c r="G5" s="507"/>
      <c r="H5" s="507" t="s">
        <v>89</v>
      </c>
      <c r="I5" s="507"/>
      <c r="J5" s="507" t="s">
        <v>90</v>
      </c>
      <c r="K5" s="507"/>
      <c r="L5" s="507" t="s">
        <v>91</v>
      </c>
      <c r="M5" s="507"/>
      <c r="N5" s="507" t="s">
        <v>92</v>
      </c>
      <c r="O5" s="507"/>
      <c r="Q5" s="83"/>
      <c r="R5" s="83"/>
    </row>
    <row r="6" spans="1:18" s="46" customFormat="1">
      <c r="A6" s="509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248</v>
      </c>
      <c r="C7" s="80">
        <v>1123</v>
      </c>
      <c r="D7" s="79" t="s">
        <v>249</v>
      </c>
      <c r="E7" s="80">
        <v>498</v>
      </c>
      <c r="F7" s="79"/>
      <c r="G7" s="80"/>
      <c r="H7" s="79"/>
      <c r="I7" s="80"/>
      <c r="J7" s="79" t="s">
        <v>255</v>
      </c>
      <c r="K7" s="80">
        <v>500</v>
      </c>
      <c r="L7" s="79" t="s">
        <v>250</v>
      </c>
      <c r="M7" s="80">
        <v>469</v>
      </c>
      <c r="N7" s="79" t="s">
        <v>254</v>
      </c>
      <c r="O7" s="80">
        <v>300</v>
      </c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 t="s">
        <v>255</v>
      </c>
      <c r="K8" s="80">
        <v>500</v>
      </c>
      <c r="L8" s="79" t="s">
        <v>250</v>
      </c>
      <c r="M8" s="80">
        <v>469</v>
      </c>
      <c r="N8" s="79" t="s">
        <v>265</v>
      </c>
      <c r="O8" s="80">
        <v>171</v>
      </c>
    </row>
    <row r="9" spans="1:18">
      <c r="A9" s="320">
        <v>3</v>
      </c>
      <c r="B9" s="79"/>
      <c r="C9" s="80"/>
      <c r="D9" s="79"/>
      <c r="E9" s="80"/>
      <c r="F9" s="79"/>
      <c r="G9" s="80"/>
      <c r="H9" s="79"/>
      <c r="I9" s="80"/>
      <c r="J9" s="79" t="s">
        <v>256</v>
      </c>
      <c r="K9" s="80">
        <v>200</v>
      </c>
      <c r="L9" s="79" t="s">
        <v>251</v>
      </c>
      <c r="M9" s="80">
        <v>498</v>
      </c>
      <c r="N9" s="79"/>
      <c r="O9" s="80"/>
    </row>
    <row r="10" spans="1:18">
      <c r="A10" s="320">
        <v>4</v>
      </c>
      <c r="B10" s="79"/>
      <c r="C10" s="80"/>
      <c r="D10" s="79"/>
      <c r="E10" s="80"/>
      <c r="F10" s="79"/>
      <c r="G10" s="80"/>
      <c r="H10" s="79"/>
      <c r="I10" s="80"/>
      <c r="J10" s="79" t="s">
        <v>256</v>
      </c>
      <c r="K10" s="80">
        <v>200</v>
      </c>
      <c r="L10" s="79" t="s">
        <v>251</v>
      </c>
      <c r="M10" s="80">
        <v>498</v>
      </c>
      <c r="N10" s="79"/>
      <c r="O10" s="80"/>
    </row>
    <row r="11" spans="1:18">
      <c r="A11" s="320">
        <v>5</v>
      </c>
      <c r="B11" s="79"/>
      <c r="C11" s="80"/>
      <c r="D11" s="79"/>
      <c r="E11" s="80"/>
      <c r="F11" s="79"/>
      <c r="G11" s="80"/>
      <c r="H11" s="79"/>
      <c r="I11" s="80"/>
      <c r="J11" s="79" t="s">
        <v>256</v>
      </c>
      <c r="K11" s="80">
        <v>200</v>
      </c>
      <c r="L11" s="79" t="s">
        <v>252</v>
      </c>
      <c r="M11" s="80">
        <v>342</v>
      </c>
      <c r="N11" s="79"/>
      <c r="O11" s="80"/>
    </row>
    <row r="12" spans="1:18">
      <c r="A12" s="320">
        <v>6</v>
      </c>
      <c r="B12" s="79"/>
      <c r="C12" s="80"/>
      <c r="D12" s="79"/>
      <c r="E12" s="80"/>
      <c r="F12" s="79"/>
      <c r="G12" s="80"/>
      <c r="H12" s="79"/>
      <c r="I12" s="80"/>
      <c r="J12" s="79" t="s">
        <v>257</v>
      </c>
      <c r="K12" s="80">
        <v>1599</v>
      </c>
      <c r="L12" s="79" t="s">
        <v>253</v>
      </c>
      <c r="M12" s="80">
        <v>295</v>
      </c>
      <c r="N12" s="79"/>
      <c r="O12" s="80"/>
    </row>
    <row r="13" spans="1:18">
      <c r="A13" s="320">
        <v>7</v>
      </c>
      <c r="B13" s="79"/>
      <c r="C13" s="80"/>
      <c r="D13" s="79"/>
      <c r="E13" s="80"/>
      <c r="F13" s="79"/>
      <c r="G13" s="80"/>
      <c r="H13" s="79"/>
      <c r="I13" s="80"/>
      <c r="J13" s="79" t="s">
        <v>258</v>
      </c>
      <c r="K13" s="80">
        <v>200</v>
      </c>
      <c r="L13" s="79"/>
      <c r="M13" s="80"/>
      <c r="N13" s="79"/>
      <c r="O13" s="80"/>
    </row>
    <row r="14" spans="1:18">
      <c r="A14" s="320">
        <v>8</v>
      </c>
      <c r="B14" s="79"/>
      <c r="C14" s="80"/>
      <c r="D14" s="79"/>
      <c r="E14" s="80"/>
      <c r="F14" s="79"/>
      <c r="G14" s="80"/>
      <c r="H14" s="79"/>
      <c r="I14" s="80"/>
      <c r="J14" s="79" t="s">
        <v>259</v>
      </c>
      <c r="K14" s="80">
        <v>499</v>
      </c>
      <c r="L14" s="79"/>
      <c r="M14" s="80"/>
      <c r="N14" s="79"/>
      <c r="O14" s="80"/>
    </row>
    <row r="15" spans="1:18">
      <c r="A15" s="320">
        <v>9</v>
      </c>
      <c r="B15" s="79"/>
      <c r="C15" s="80"/>
      <c r="D15" s="79"/>
      <c r="E15" s="80"/>
      <c r="F15" s="79"/>
      <c r="G15" s="80"/>
      <c r="H15" s="79"/>
      <c r="I15" s="80"/>
      <c r="J15" s="79" t="s">
        <v>259</v>
      </c>
      <c r="K15" s="80">
        <v>499</v>
      </c>
      <c r="L15" s="79"/>
      <c r="M15" s="80"/>
      <c r="N15" s="79"/>
      <c r="O15" s="80"/>
    </row>
    <row r="16" spans="1:18">
      <c r="A16" s="320">
        <v>10</v>
      </c>
      <c r="B16" s="79"/>
      <c r="C16" s="80"/>
      <c r="D16" s="79"/>
      <c r="E16" s="80"/>
      <c r="F16" s="79"/>
      <c r="G16" s="80"/>
      <c r="H16" s="79"/>
      <c r="I16" s="80"/>
      <c r="J16" s="79" t="s">
        <v>260</v>
      </c>
      <c r="K16" s="80">
        <v>400</v>
      </c>
      <c r="L16" s="79"/>
      <c r="M16" s="80"/>
      <c r="N16" s="79"/>
      <c r="O16" s="80"/>
    </row>
    <row r="17" spans="1:15">
      <c r="A17" s="320">
        <v>11</v>
      </c>
      <c r="B17" s="79"/>
      <c r="C17" s="80"/>
      <c r="D17" s="79"/>
      <c r="E17" s="80"/>
      <c r="F17" s="79"/>
      <c r="G17" s="80"/>
      <c r="H17" s="79"/>
      <c r="I17" s="80"/>
      <c r="J17" s="79" t="s">
        <v>260</v>
      </c>
      <c r="K17" s="80">
        <v>400</v>
      </c>
      <c r="L17" s="79"/>
      <c r="M17" s="80"/>
      <c r="N17" s="79"/>
      <c r="O17" s="80"/>
    </row>
    <row r="18" spans="1:15">
      <c r="A18" s="320">
        <v>12</v>
      </c>
      <c r="B18" s="79"/>
      <c r="C18" s="80"/>
      <c r="D18" s="79"/>
      <c r="E18" s="80"/>
      <c r="F18" s="79"/>
      <c r="G18" s="80"/>
      <c r="H18" s="79"/>
      <c r="I18" s="80"/>
      <c r="J18" s="79" t="s">
        <v>260</v>
      </c>
      <c r="K18" s="80">
        <v>400</v>
      </c>
      <c r="L18" s="79"/>
      <c r="M18" s="80"/>
      <c r="N18" s="79"/>
      <c r="O18" s="80"/>
    </row>
    <row r="19" spans="1:15">
      <c r="A19" s="320">
        <v>13</v>
      </c>
      <c r="B19" s="81"/>
      <c r="C19" s="82"/>
      <c r="D19" s="81"/>
      <c r="E19" s="82"/>
      <c r="F19" s="81"/>
      <c r="G19" s="82"/>
      <c r="H19" s="81"/>
      <c r="I19" s="82"/>
      <c r="J19" s="81" t="s">
        <v>260</v>
      </c>
      <c r="K19" s="82">
        <v>400</v>
      </c>
      <c r="L19" s="81"/>
      <c r="M19" s="82"/>
      <c r="N19" s="81"/>
      <c r="O19" s="82"/>
    </row>
    <row r="20" spans="1:15">
      <c r="A20" s="320">
        <v>14</v>
      </c>
      <c r="B20" s="81"/>
      <c r="C20" s="82"/>
      <c r="D20" s="81"/>
      <c r="E20" s="82"/>
      <c r="F20" s="81"/>
      <c r="G20" s="82"/>
      <c r="H20" s="81"/>
      <c r="I20" s="82"/>
      <c r="J20" s="81" t="s">
        <v>260</v>
      </c>
      <c r="K20" s="82">
        <v>400</v>
      </c>
      <c r="L20" s="81"/>
      <c r="M20" s="82"/>
      <c r="N20" s="81"/>
      <c r="O20" s="82"/>
    </row>
    <row r="21" spans="1:15">
      <c r="A21" s="320">
        <v>15</v>
      </c>
      <c r="B21" s="81"/>
      <c r="C21" s="82"/>
      <c r="D21" s="81"/>
      <c r="E21" s="82"/>
      <c r="F21" s="81"/>
      <c r="G21" s="82"/>
      <c r="H21" s="81"/>
      <c r="I21" s="82"/>
      <c r="J21" s="81" t="s">
        <v>260</v>
      </c>
      <c r="K21" s="82">
        <v>400</v>
      </c>
      <c r="L21" s="81"/>
      <c r="M21" s="82"/>
      <c r="N21" s="81"/>
      <c r="O21" s="82"/>
    </row>
    <row r="22" spans="1:15">
      <c r="A22" s="320">
        <v>16</v>
      </c>
      <c r="B22" s="81"/>
      <c r="C22" s="82"/>
      <c r="D22" s="81"/>
      <c r="E22" s="82"/>
      <c r="F22" s="81"/>
      <c r="G22" s="82"/>
      <c r="H22" s="81"/>
      <c r="I22" s="82"/>
      <c r="J22" s="81" t="s">
        <v>260</v>
      </c>
      <c r="K22" s="82">
        <v>400</v>
      </c>
      <c r="L22" s="81"/>
      <c r="M22" s="82"/>
      <c r="N22" s="81"/>
      <c r="O22" s="82"/>
    </row>
    <row r="23" spans="1:15">
      <c r="A23" s="320">
        <v>17</v>
      </c>
      <c r="B23" s="81"/>
      <c r="C23" s="82"/>
      <c r="D23" s="81"/>
      <c r="E23" s="82"/>
      <c r="F23" s="81"/>
      <c r="G23" s="82"/>
      <c r="H23" s="81"/>
      <c r="I23" s="82"/>
      <c r="J23" s="79" t="s">
        <v>261</v>
      </c>
      <c r="K23" s="80">
        <v>400</v>
      </c>
      <c r="L23" s="81"/>
      <c r="M23" s="82"/>
      <c r="N23" s="81"/>
      <c r="O23" s="82"/>
    </row>
    <row r="24" spans="1:15">
      <c r="A24" s="320">
        <v>18</v>
      </c>
      <c r="B24" s="81"/>
      <c r="C24" s="82"/>
      <c r="D24" s="81"/>
      <c r="E24" s="82"/>
      <c r="F24" s="81"/>
      <c r="G24" s="82"/>
      <c r="H24" s="81"/>
      <c r="I24" s="82"/>
      <c r="J24" s="81" t="s">
        <v>261</v>
      </c>
      <c r="K24" s="82">
        <v>400</v>
      </c>
      <c r="L24" s="81"/>
      <c r="M24" s="82"/>
      <c r="N24" s="81"/>
      <c r="O24" s="82"/>
    </row>
    <row r="25" spans="1:15">
      <c r="A25" s="320">
        <v>19</v>
      </c>
      <c r="B25" s="81"/>
      <c r="C25" s="82"/>
      <c r="D25" s="81"/>
      <c r="E25" s="82"/>
      <c r="F25" s="81"/>
      <c r="G25" s="82"/>
      <c r="H25" s="81"/>
      <c r="I25" s="82"/>
      <c r="J25" s="81" t="s">
        <v>261</v>
      </c>
      <c r="K25" s="82">
        <v>400</v>
      </c>
      <c r="L25" s="81"/>
      <c r="M25" s="82"/>
      <c r="N25" s="81"/>
      <c r="O25" s="82"/>
    </row>
    <row r="26" spans="1:15">
      <c r="A26" s="320">
        <v>20</v>
      </c>
      <c r="B26" s="81"/>
      <c r="C26" s="82"/>
      <c r="D26" s="81"/>
      <c r="E26" s="82"/>
      <c r="F26" s="81"/>
      <c r="G26" s="82"/>
      <c r="H26" s="81"/>
      <c r="I26" s="82"/>
      <c r="J26" s="81" t="s">
        <v>261</v>
      </c>
      <c r="K26" s="82">
        <v>400</v>
      </c>
      <c r="L26" s="81"/>
      <c r="M26" s="82"/>
      <c r="N26" s="81"/>
      <c r="O26" s="82"/>
    </row>
    <row r="27" spans="1:15">
      <c r="A27" s="320">
        <v>21</v>
      </c>
      <c r="B27" s="81"/>
      <c r="C27" s="82"/>
      <c r="D27" s="81"/>
      <c r="E27" s="82"/>
      <c r="F27" s="81"/>
      <c r="G27" s="82"/>
      <c r="H27" s="81"/>
      <c r="I27" s="82"/>
      <c r="J27" s="81" t="s">
        <v>261</v>
      </c>
      <c r="K27" s="82">
        <v>400</v>
      </c>
      <c r="L27" s="81"/>
      <c r="M27" s="82"/>
      <c r="N27" s="81"/>
      <c r="O27" s="82"/>
    </row>
    <row r="28" spans="1:15">
      <c r="A28" s="320">
        <v>22</v>
      </c>
      <c r="B28" s="81"/>
      <c r="C28" s="82"/>
      <c r="D28" s="81"/>
      <c r="E28" s="82"/>
      <c r="F28" s="81"/>
      <c r="G28" s="82"/>
      <c r="H28" s="81"/>
      <c r="I28" s="82"/>
      <c r="J28" s="81" t="s">
        <v>261</v>
      </c>
      <c r="K28" s="82">
        <v>400</v>
      </c>
      <c r="L28" s="81"/>
      <c r="M28" s="82"/>
      <c r="N28" s="81"/>
      <c r="O28" s="82"/>
    </row>
    <row r="29" spans="1:15">
      <c r="A29" s="320">
        <v>23</v>
      </c>
      <c r="B29" s="81"/>
      <c r="C29" s="82"/>
      <c r="D29" s="81"/>
      <c r="E29" s="82"/>
      <c r="F29" s="81"/>
      <c r="G29" s="82"/>
      <c r="H29" s="81"/>
      <c r="I29" s="82"/>
      <c r="J29" s="81" t="s">
        <v>262</v>
      </c>
      <c r="K29" s="82">
        <v>350</v>
      </c>
      <c r="L29" s="81"/>
      <c r="M29" s="82"/>
      <c r="N29" s="81"/>
      <c r="O29" s="82"/>
    </row>
    <row r="30" spans="1:15">
      <c r="A30" s="320">
        <v>24</v>
      </c>
      <c r="B30" s="81"/>
      <c r="C30" s="82"/>
      <c r="D30" s="81"/>
      <c r="E30" s="82"/>
      <c r="F30" s="81"/>
      <c r="G30" s="82"/>
      <c r="H30" s="81"/>
      <c r="I30" s="82"/>
      <c r="J30" s="81" t="s">
        <v>262</v>
      </c>
      <c r="K30" s="82">
        <v>350</v>
      </c>
      <c r="L30" s="81"/>
      <c r="M30" s="82"/>
      <c r="N30" s="81"/>
      <c r="O30" s="82"/>
    </row>
    <row r="31" spans="1:15">
      <c r="A31" s="320">
        <v>25</v>
      </c>
      <c r="B31" s="81"/>
      <c r="C31" s="82"/>
      <c r="D31" s="81"/>
      <c r="E31" s="82"/>
      <c r="F31" s="81"/>
      <c r="G31" s="82"/>
      <c r="H31" s="81"/>
      <c r="I31" s="82"/>
      <c r="J31" s="81" t="s">
        <v>263</v>
      </c>
      <c r="K31" s="82">
        <v>500</v>
      </c>
      <c r="L31" s="81"/>
      <c r="M31" s="82"/>
      <c r="N31" s="81"/>
      <c r="O31" s="82"/>
    </row>
    <row r="32" spans="1:15">
      <c r="A32" s="320">
        <v>26</v>
      </c>
      <c r="B32" s="81"/>
      <c r="C32" s="82"/>
      <c r="D32" s="81"/>
      <c r="E32" s="82"/>
      <c r="F32" s="81"/>
      <c r="G32" s="82"/>
      <c r="H32" s="81"/>
      <c r="I32" s="82"/>
      <c r="J32" s="81" t="s">
        <v>263</v>
      </c>
      <c r="K32" s="82">
        <v>500</v>
      </c>
      <c r="L32" s="81"/>
      <c r="M32" s="82"/>
      <c r="N32" s="81"/>
      <c r="O32" s="82"/>
    </row>
    <row r="33" spans="1:18">
      <c r="A33" s="320">
        <v>27</v>
      </c>
      <c r="B33" s="81"/>
      <c r="C33" s="82"/>
      <c r="D33" s="81"/>
      <c r="E33" s="82"/>
      <c r="F33" s="81"/>
      <c r="G33" s="82"/>
      <c r="H33" s="81"/>
      <c r="I33" s="82"/>
      <c r="J33" s="81" t="s">
        <v>263</v>
      </c>
      <c r="K33" s="82">
        <v>500</v>
      </c>
      <c r="L33" s="81"/>
      <c r="M33" s="82"/>
      <c r="N33" s="81"/>
      <c r="O33" s="82"/>
    </row>
    <row r="34" spans="1:18">
      <c r="A34" s="320">
        <v>28</v>
      </c>
      <c r="B34" s="81"/>
      <c r="C34" s="82"/>
      <c r="D34" s="81"/>
      <c r="E34" s="82"/>
      <c r="F34" s="81"/>
      <c r="G34" s="82"/>
      <c r="H34" s="81"/>
      <c r="I34" s="82"/>
      <c r="J34" s="81" t="s">
        <v>263</v>
      </c>
      <c r="K34" s="82">
        <v>500</v>
      </c>
      <c r="L34" s="81"/>
      <c r="M34" s="82"/>
      <c r="N34" s="81"/>
      <c r="O34" s="82"/>
    </row>
    <row r="35" spans="1:18">
      <c r="A35" s="320">
        <v>29</v>
      </c>
      <c r="B35" s="81"/>
      <c r="C35" s="82"/>
      <c r="D35" s="81"/>
      <c r="E35" s="82"/>
      <c r="F35" s="81"/>
      <c r="G35" s="82"/>
      <c r="H35" s="81"/>
      <c r="I35" s="82"/>
      <c r="J35" s="81" t="s">
        <v>264</v>
      </c>
      <c r="K35" s="82">
        <v>700</v>
      </c>
      <c r="L35" s="81"/>
      <c r="M35" s="82"/>
      <c r="N35" s="81"/>
      <c r="O35" s="82"/>
    </row>
    <row r="36" spans="1:18">
      <c r="A36" s="320">
        <v>30</v>
      </c>
      <c r="B36" s="81"/>
      <c r="C36" s="82"/>
      <c r="D36" s="81"/>
      <c r="E36" s="82"/>
      <c r="F36" s="81"/>
      <c r="G36" s="82"/>
      <c r="H36" s="81"/>
      <c r="I36" s="82"/>
      <c r="J36" s="81" t="s">
        <v>264</v>
      </c>
      <c r="K36" s="82">
        <v>700</v>
      </c>
      <c r="L36" s="81"/>
      <c r="M36" s="82"/>
      <c r="N36" s="81"/>
      <c r="O36" s="82"/>
    </row>
    <row r="37" spans="1:18">
      <c r="A37" s="320">
        <v>31</v>
      </c>
      <c r="B37" s="81"/>
      <c r="C37" s="82"/>
      <c r="D37" s="81"/>
      <c r="E37" s="82"/>
      <c r="F37" s="81"/>
      <c r="G37" s="82"/>
      <c r="H37" s="81"/>
      <c r="I37" s="82"/>
      <c r="J37" s="81" t="s">
        <v>264</v>
      </c>
      <c r="K37" s="82">
        <v>700</v>
      </c>
      <c r="L37" s="81"/>
      <c r="M37" s="82"/>
      <c r="N37" s="81"/>
      <c r="O37" s="82"/>
    </row>
    <row r="38" spans="1:18">
      <c r="A38" s="320">
        <v>32</v>
      </c>
      <c r="B38" s="81"/>
      <c r="C38" s="82"/>
      <c r="D38" s="81"/>
      <c r="E38" s="82"/>
      <c r="F38" s="81"/>
      <c r="G38" s="82"/>
      <c r="H38" s="81"/>
      <c r="I38" s="82"/>
      <c r="J38" s="81" t="s">
        <v>264</v>
      </c>
      <c r="K38" s="82">
        <v>700</v>
      </c>
      <c r="L38" s="81"/>
      <c r="M38" s="82"/>
      <c r="N38" s="81"/>
      <c r="O38" s="82"/>
    </row>
    <row r="39" spans="1:18">
      <c r="A39" s="321">
        <v>33</v>
      </c>
      <c r="B39" s="81"/>
      <c r="C39" s="82"/>
      <c r="D39" s="81"/>
      <c r="E39" s="82"/>
      <c r="F39" s="81"/>
      <c r="G39" s="82"/>
      <c r="H39" s="81"/>
      <c r="I39" s="82"/>
      <c r="J39" s="81" t="s">
        <v>264</v>
      </c>
      <c r="K39" s="82">
        <v>700</v>
      </c>
      <c r="L39" s="81"/>
      <c r="M39" s="82"/>
      <c r="N39" s="81"/>
      <c r="O39" s="82"/>
    </row>
    <row r="40" spans="1:18">
      <c r="A40" s="321">
        <v>34</v>
      </c>
      <c r="B40" s="81"/>
      <c r="C40" s="82"/>
      <c r="D40" s="81"/>
      <c r="E40" s="82"/>
      <c r="F40" s="81"/>
      <c r="G40" s="82"/>
      <c r="H40" s="81"/>
      <c r="I40" s="82"/>
      <c r="J40" s="81" t="s">
        <v>262</v>
      </c>
      <c r="K40" s="82">
        <v>350</v>
      </c>
      <c r="L40" s="81"/>
      <c r="M40" s="82"/>
      <c r="N40" s="81"/>
      <c r="O40" s="82"/>
    </row>
    <row r="41" spans="1:18" ht="14.25" thickBot="1">
      <c r="A41" s="320">
        <v>35</v>
      </c>
      <c r="B41" s="81"/>
      <c r="C41" s="82"/>
      <c r="D41" s="81"/>
      <c r="E41" s="82"/>
      <c r="F41" s="81"/>
      <c r="G41" s="82"/>
      <c r="H41" s="81"/>
      <c r="I41" s="82"/>
      <c r="J41" s="81" t="s">
        <v>263</v>
      </c>
      <c r="K41" s="82">
        <v>500</v>
      </c>
      <c r="L41" s="81"/>
      <c r="M41" s="82"/>
      <c r="N41" s="81"/>
      <c r="O41" s="82"/>
    </row>
    <row r="42" spans="1:18" s="46" customFormat="1" ht="14.25" thickBot="1">
      <c r="A42" s="283" t="s">
        <v>50</v>
      </c>
      <c r="B42" s="60" t="s">
        <v>94</v>
      </c>
      <c r="C42" s="70" t="s">
        <v>60</v>
      </c>
      <c r="D42" s="60" t="s">
        <v>94</v>
      </c>
      <c r="E42" s="70" t="s">
        <v>60</v>
      </c>
      <c r="F42" s="60" t="s">
        <v>94</v>
      </c>
      <c r="G42" s="70" t="s">
        <v>60</v>
      </c>
      <c r="H42" s="60" t="s">
        <v>94</v>
      </c>
      <c r="I42" s="71" t="s">
        <v>60</v>
      </c>
      <c r="J42" s="60" t="s">
        <v>94</v>
      </c>
      <c r="K42" s="70" t="s">
        <v>60</v>
      </c>
      <c r="L42" s="60" t="s">
        <v>94</v>
      </c>
      <c r="M42" s="70" t="s">
        <v>60</v>
      </c>
      <c r="N42" s="60" t="s">
        <v>94</v>
      </c>
      <c r="O42" s="72" t="s">
        <v>60</v>
      </c>
      <c r="Q42" s="24" t="s">
        <v>60</v>
      </c>
      <c r="R42" s="24" t="s">
        <v>60</v>
      </c>
    </row>
    <row r="43" spans="1:18" ht="14.25" thickTop="1">
      <c r="A43" s="57" t="s">
        <v>95</v>
      </c>
      <c r="B43" s="66">
        <f>DCOUNT($B$6:$C$41,2,$Q$42:$Q$43)</f>
        <v>1</v>
      </c>
      <c r="C43" s="58">
        <f>DSUM($B$6:$C$41,2,$Q$42:$Q$43)</f>
        <v>1123</v>
      </c>
      <c r="D43" s="66">
        <f>DCOUNT($D$6:$E$41,2,$Q$42:$Q$43)</f>
        <v>0</v>
      </c>
      <c r="E43" s="58">
        <f>DSUM($D$6:$E$41,2,$Q$42:$Q$43)</f>
        <v>0</v>
      </c>
      <c r="F43" s="66">
        <f>DCOUNT($F$6:$G$41,2,$Q$42:$Q$43)</f>
        <v>0</v>
      </c>
      <c r="G43" s="58">
        <f>DSUM($F$6:$G$41,2,$Q$42:$Q$43)</f>
        <v>0</v>
      </c>
      <c r="H43" s="66">
        <f>DCOUNT($H$6:$I$41,2,$Q$42:$Q$43)</f>
        <v>0</v>
      </c>
      <c r="I43" s="58">
        <f>DSUM($H$6:$I$41,2,$Q$42:$Q$43)</f>
        <v>0</v>
      </c>
      <c r="J43" s="66">
        <f>DCOUNT($J$6:$K$41,2,$Q$42:$Q$43)</f>
        <v>13</v>
      </c>
      <c r="K43" s="58">
        <f>DSUM($J$6:$K$41,2,$Q$42:$Q$43)</f>
        <v>8599</v>
      </c>
      <c r="L43" s="66">
        <f>DCOUNT($L$6:$M$41,2,$Q$42:$Q$43)</f>
        <v>0</v>
      </c>
      <c r="M43" s="58">
        <f>DSUM($L$6:$M$41,2,$Q$42:$Q$43)</f>
        <v>0</v>
      </c>
      <c r="N43" s="73">
        <f>DCOUNT($N$6:$O$41,2,$Q$42:$Q$43)</f>
        <v>0</v>
      </c>
      <c r="O43" s="59">
        <f>DSUM($N$6:$O$41,2,$Q$42:$Q$43)</f>
        <v>0</v>
      </c>
      <c r="Q43" s="24" t="s">
        <v>97</v>
      </c>
      <c r="R43" s="24" t="s">
        <v>123</v>
      </c>
    </row>
    <row r="44" spans="1:18" ht="14.25" thickBot="1">
      <c r="A44" s="61" t="s">
        <v>192</v>
      </c>
      <c r="B44" s="67">
        <f>DCOUNT($B$6:$C$41,2,$R$42:$R$43)</f>
        <v>0</v>
      </c>
      <c r="C44" s="56">
        <f>DSUM($B$6:$C$41,2,$R$42:$R$43)</f>
        <v>0</v>
      </c>
      <c r="D44" s="67">
        <f>DCOUNT($D$6:$E$41,2,$R$42:$R$43)</f>
        <v>1</v>
      </c>
      <c r="E44" s="56">
        <f>DSUM($D$6:$E$41,2,$R$42:$R$43)</f>
        <v>498</v>
      </c>
      <c r="F44" s="67">
        <f>DCOUNT($F$6:$G$41,2,$R$42:$R$43)</f>
        <v>0</v>
      </c>
      <c r="G44" s="56">
        <f>DSUM($F$6:$G$41,2,$R$42:$R$43)</f>
        <v>0</v>
      </c>
      <c r="H44" s="67">
        <f>DCOUNT($H$6:$I$41,2,$R$42:$R$43)</f>
        <v>0</v>
      </c>
      <c r="I44" s="56">
        <f>DSUM($H$6:$I$41,2,$R$42:$R$43)</f>
        <v>0</v>
      </c>
      <c r="J44" s="67">
        <f>DCOUNT($J$6:$K$41,2,$R$42:$R$43)</f>
        <v>22</v>
      </c>
      <c r="K44" s="56">
        <f>DSUM($J$6:$K$41,2,$R$42:$R$43)</f>
        <v>8048</v>
      </c>
      <c r="L44" s="67">
        <f>DCOUNT($L$6:$M$41,2,$R$42:$R$43)</f>
        <v>6</v>
      </c>
      <c r="M44" s="56">
        <f>DSUM($L$6:$M$41,2,$R$42:$R$43)</f>
        <v>2571</v>
      </c>
      <c r="N44" s="74">
        <f>DCOUNT($N$6:$O$41,2,$R$42:$R$43)</f>
        <v>2</v>
      </c>
      <c r="O44" s="62">
        <f>DSUM($N$6:$O$41,2,$R$42:$R$43)</f>
        <v>471</v>
      </c>
    </row>
    <row r="45" spans="1:18" ht="15" thickTop="1" thickBot="1">
      <c r="A45" s="63" t="s">
        <v>4</v>
      </c>
      <c r="B45" s="68">
        <f t="shared" ref="B45:O45" si="0">SUM(B43:B44)</f>
        <v>1</v>
      </c>
      <c r="C45" s="64">
        <f t="shared" si="0"/>
        <v>1123</v>
      </c>
      <c r="D45" s="68">
        <f t="shared" si="0"/>
        <v>1</v>
      </c>
      <c r="E45" s="64">
        <f t="shared" si="0"/>
        <v>498</v>
      </c>
      <c r="F45" s="68">
        <f t="shared" si="0"/>
        <v>0</v>
      </c>
      <c r="G45" s="64">
        <f t="shared" si="0"/>
        <v>0</v>
      </c>
      <c r="H45" s="68">
        <f t="shared" si="0"/>
        <v>0</v>
      </c>
      <c r="I45" s="64">
        <f t="shared" si="0"/>
        <v>0</v>
      </c>
      <c r="J45" s="68">
        <f>SUM(J43:J44)</f>
        <v>35</v>
      </c>
      <c r="K45" s="64">
        <f t="shared" si="0"/>
        <v>16647</v>
      </c>
      <c r="L45" s="68">
        <f t="shared" si="0"/>
        <v>6</v>
      </c>
      <c r="M45" s="64">
        <f t="shared" si="0"/>
        <v>2571</v>
      </c>
      <c r="N45" s="75">
        <f t="shared" si="0"/>
        <v>2</v>
      </c>
      <c r="O45" s="65">
        <f t="shared" si="0"/>
        <v>471</v>
      </c>
    </row>
    <row r="46" spans="1:18" ht="21.75" customHeight="1">
      <c r="A46" s="506" t="s">
        <v>225</v>
      </c>
      <c r="B46" s="506"/>
      <c r="C46" s="506"/>
      <c r="D46" s="506"/>
      <c r="E46" s="506"/>
      <c r="F46" s="506"/>
      <c r="G46" s="506"/>
      <c r="H46" s="506"/>
      <c r="I46" s="506"/>
      <c r="J46" s="506"/>
      <c r="K46" s="506"/>
      <c r="L46" s="506"/>
      <c r="M46" s="506"/>
      <c r="N46" s="506"/>
      <c r="O46" s="506"/>
    </row>
    <row r="47" spans="1:18">
      <c r="A47" s="41"/>
    </row>
  </sheetData>
  <mergeCells count="15">
    <mergeCell ref="B1:H1"/>
    <mergeCell ref="I1:I3"/>
    <mergeCell ref="J1:K1"/>
    <mergeCell ref="J2:K2"/>
    <mergeCell ref="B3:D3"/>
    <mergeCell ref="J3:K3"/>
    <mergeCell ref="L5:M5"/>
    <mergeCell ref="N5:O5"/>
    <mergeCell ref="A46:O46"/>
    <mergeCell ref="A5:A6"/>
    <mergeCell ref="B5:C5"/>
    <mergeCell ref="D5:E5"/>
    <mergeCell ref="F5:G5"/>
    <mergeCell ref="H5:I5"/>
    <mergeCell ref="J5:K5"/>
  </mergeCells>
  <phoneticPr fontId="2"/>
  <dataValidations count="2">
    <dataValidation imeMode="off" allowBlank="1" showInputMessage="1" showErrorMessage="1" sqref="E7:E41 M7:M41 O7:O41 C7:C41 G7:G41 I7:I41 K7:K41"/>
    <dataValidation imeMode="on" allowBlank="1" showInputMessage="1" showErrorMessage="1" sqref="D7:D41 B7:B41 N9:N41 H7:H41 L7:L41 F7:F41 J7:J41"/>
  </dataValidations>
  <pageMargins left="0" right="0" top="0.74803149606299213" bottom="0" header="0.31496062992125984" footer="0.31496062992125984"/>
  <pageSetup paperSize="9" scale="93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集計表　年報</vt:lpstr>
      <vt:lpstr>集計表　月報</vt:lpstr>
      <vt:lpstr>入港調 集計</vt:lpstr>
      <vt:lpstr>海上出入貨物調</vt:lpstr>
      <vt:lpstr>入港船舶調</vt:lpstr>
      <vt:lpstr>入港　現金領収分</vt:lpstr>
      <vt:lpstr>入港　現金収外</vt:lpstr>
      <vt:lpstr>海上出入貨物調!Print_Area</vt:lpstr>
      <vt:lpstr>'集計表　月報'!Print_Area</vt:lpstr>
      <vt:lpstr>'入港　現金収外'!Print_Area</vt:lpstr>
      <vt:lpstr>'入港　現金領収分'!Print_Area</vt:lpstr>
      <vt:lpstr>入港船舶調!Print_Area</vt:lpstr>
      <vt:lpstr>'入港調 集計'!Print_Area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2022-01-12T00:19:09Z</cp:lastPrinted>
  <dcterms:created xsi:type="dcterms:W3CDTF">2009-05-04T09:10:49Z</dcterms:created>
  <dcterms:modified xsi:type="dcterms:W3CDTF">2022-01-12T05:47:15Z</dcterms:modified>
</cp:coreProperties>
</file>