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171.139\share\総務班共有\！①　R03【2021】 管理班\18_港湾統計\03_月報\03 三角港\"/>
    </mc:Choice>
  </mc:AlternateContent>
  <bookViews>
    <workbookView xWindow="0" yWindow="0" windowWidth="20490" windowHeight="7635" firstSheet="1" activeTab="1"/>
  </bookViews>
  <sheets>
    <sheet name="集計表　年報" sheetId="6" r:id="rId1"/>
    <sheet name="集計表　月報" sheetId="1" r:id="rId2"/>
    <sheet name="入港調 集計" sheetId="2" r:id="rId3"/>
    <sheet name="海上出入貨物調" sheetId="3" r:id="rId4"/>
    <sheet name="入港船舶調" sheetId="4" r:id="rId5"/>
    <sheet name="入港　現金領収分" sheetId="5" r:id="rId6"/>
    <sheet name="入港　現金収外" sheetId="7" r:id="rId7"/>
  </sheets>
  <definedNames>
    <definedName name="_xlnm.Print_Area" localSheetId="3">海上出入貨物調!$A$1:$T$55</definedName>
    <definedName name="_xlnm.Print_Area" localSheetId="1">'集計表　月報'!$A$1:$I$47</definedName>
    <definedName name="_xlnm.Print_Area" localSheetId="6">'入港　現金収外'!$A$1:$O$39</definedName>
    <definedName name="_xlnm.Print_Area" localSheetId="5">'入港　現金領収分'!$A$1:$O$31</definedName>
    <definedName name="_xlnm.Print_Area" localSheetId="4">入港船舶調!$A$1:$X$35</definedName>
    <definedName name="_xlnm.Print_Area" localSheetId="2">'入港調 集計'!$A$1:$T$39</definedName>
  </definedNames>
  <calcPr calcId="162913"/>
</workbook>
</file>

<file path=xl/calcChain.xml><?xml version="1.0" encoding="utf-8"?>
<calcChain xmlns="http://schemas.openxmlformats.org/spreadsheetml/2006/main">
  <c r="E35" i="4" l="1"/>
  <c r="U15" i="4" l="1"/>
  <c r="F43" i="3"/>
  <c r="F16" i="4" l="1"/>
  <c r="H16" i="4"/>
  <c r="H5" i="4"/>
  <c r="J36" i="7" l="1"/>
  <c r="K36" i="7"/>
  <c r="L29" i="5" l="1"/>
  <c r="M29" i="5"/>
  <c r="U5" i="4" l="1"/>
  <c r="H6" i="4" l="1"/>
  <c r="L30" i="5" l="1"/>
  <c r="D8" i="2" l="1"/>
  <c r="D7" i="2"/>
  <c r="U5" i="3" l="1"/>
  <c r="M14" i="2" l="1"/>
  <c r="N9" i="2"/>
  <c r="N8" i="2"/>
  <c r="N7" i="2"/>
  <c r="U8" i="4" l="1"/>
  <c r="T8" i="4"/>
  <c r="S8" i="4"/>
  <c r="H8" i="4"/>
  <c r="F8" i="4"/>
  <c r="H21" i="4" l="1"/>
  <c r="F21" i="4" l="1"/>
  <c r="J37" i="7" l="1"/>
  <c r="K37" i="7"/>
  <c r="K38" i="7" l="1"/>
  <c r="J38" i="7"/>
  <c r="F6" i="4"/>
  <c r="M37" i="7" l="1"/>
  <c r="M36" i="7"/>
  <c r="T6" i="4" l="1"/>
  <c r="U6" i="4"/>
  <c r="S6" i="4" s="1"/>
  <c r="R44" i="3" l="1"/>
  <c r="F53" i="3"/>
  <c r="F32" i="2"/>
  <c r="D7" i="6" s="1"/>
  <c r="F37" i="2"/>
  <c r="N7" i="6" s="1"/>
  <c r="F36" i="2"/>
  <c r="L7" i="6" s="1"/>
  <c r="N6" i="2"/>
  <c r="U7" i="4"/>
  <c r="S7" i="4" s="1"/>
  <c r="H11" i="4"/>
  <c r="H7" i="4"/>
  <c r="O37" i="7"/>
  <c r="N37" i="7"/>
  <c r="L37" i="7"/>
  <c r="I37" i="7"/>
  <c r="H37" i="7"/>
  <c r="G37" i="7"/>
  <c r="F37" i="7"/>
  <c r="E37" i="7"/>
  <c r="D37" i="7"/>
  <c r="C37" i="7"/>
  <c r="B37" i="7"/>
  <c r="O36" i="7"/>
  <c r="N36" i="7"/>
  <c r="L36" i="7"/>
  <c r="I36" i="7"/>
  <c r="H36" i="7"/>
  <c r="G36" i="7"/>
  <c r="F36" i="7"/>
  <c r="E36" i="7"/>
  <c r="D36" i="7"/>
  <c r="C36" i="7"/>
  <c r="B36" i="7"/>
  <c r="B3" i="7"/>
  <c r="D6" i="2"/>
  <c r="D5" i="2"/>
  <c r="S15" i="4"/>
  <c r="T15" i="4"/>
  <c r="H15" i="4"/>
  <c r="F15" i="4"/>
  <c r="U11" i="4"/>
  <c r="S11" i="4" s="1"/>
  <c r="T11" i="4"/>
  <c r="F11" i="4"/>
  <c r="U10" i="4"/>
  <c r="S10" i="4" s="1"/>
  <c r="T10" i="4"/>
  <c r="H10" i="4"/>
  <c r="F10" i="4"/>
  <c r="U9" i="4"/>
  <c r="S9" i="4" s="1"/>
  <c r="T9" i="4"/>
  <c r="H9" i="4"/>
  <c r="F9" i="4"/>
  <c r="T7" i="4"/>
  <c r="F7" i="4"/>
  <c r="U12" i="4"/>
  <c r="S12" i="4" s="1"/>
  <c r="T12" i="4"/>
  <c r="H12" i="4"/>
  <c r="F12" i="4"/>
  <c r="U13" i="4"/>
  <c r="S13" i="4" s="1"/>
  <c r="T13" i="4"/>
  <c r="H13" i="4"/>
  <c r="F13" i="4"/>
  <c r="U19" i="4"/>
  <c r="S19" i="4" s="1"/>
  <c r="T19" i="4"/>
  <c r="H19" i="4"/>
  <c r="F19" i="4"/>
  <c r="U18" i="4"/>
  <c r="S18" i="4" s="1"/>
  <c r="T18" i="4"/>
  <c r="H18" i="4"/>
  <c r="F18" i="4"/>
  <c r="U17" i="4"/>
  <c r="S17" i="4" s="1"/>
  <c r="T17" i="4"/>
  <c r="H17" i="4"/>
  <c r="F17" i="4"/>
  <c r="U16" i="4"/>
  <c r="S16" i="4" s="1"/>
  <c r="T16" i="4"/>
  <c r="U14" i="4"/>
  <c r="S14" i="4" s="1"/>
  <c r="T14" i="4"/>
  <c r="H14" i="4"/>
  <c r="F14" i="4"/>
  <c r="M22" i="2"/>
  <c r="P9" i="6" s="1"/>
  <c r="B9" i="6" s="1"/>
  <c r="N18" i="2"/>
  <c r="N22" i="2" s="1"/>
  <c r="R11" i="2"/>
  <c r="R4" i="2"/>
  <c r="R5" i="2"/>
  <c r="R6" i="2"/>
  <c r="R7" i="2"/>
  <c r="R8" i="2"/>
  <c r="R9" i="2"/>
  <c r="R10" i="2"/>
  <c r="Q38" i="2"/>
  <c r="P11" i="6" s="1"/>
  <c r="R37" i="2"/>
  <c r="O11" i="6" s="1"/>
  <c r="Q37" i="2"/>
  <c r="N11" i="6" s="1"/>
  <c r="R36" i="2"/>
  <c r="M11" i="6" s="1"/>
  <c r="Q36" i="2"/>
  <c r="L11" i="6" s="1"/>
  <c r="R35" i="2"/>
  <c r="K11" i="6" s="1"/>
  <c r="Q35" i="2"/>
  <c r="J11" i="6" s="1"/>
  <c r="R34" i="2"/>
  <c r="I11" i="6" s="1"/>
  <c r="Q34" i="2"/>
  <c r="H11" i="6" s="1"/>
  <c r="R33" i="2"/>
  <c r="G11" i="6" s="1"/>
  <c r="Q33" i="2"/>
  <c r="F11" i="6" s="1"/>
  <c r="R32" i="2"/>
  <c r="E11" i="6" s="1"/>
  <c r="Q32" i="2"/>
  <c r="N4" i="2"/>
  <c r="N5" i="2"/>
  <c r="G37" i="2"/>
  <c r="O7" i="6" s="1"/>
  <c r="G36" i="2"/>
  <c r="M7" i="6" s="1"/>
  <c r="G35" i="2"/>
  <c r="K7" i="6" s="1"/>
  <c r="F35" i="2"/>
  <c r="J7" i="6" s="1"/>
  <c r="G34" i="2"/>
  <c r="I7" i="6" s="1"/>
  <c r="F34" i="2"/>
  <c r="H7" i="6" s="1"/>
  <c r="G33" i="2"/>
  <c r="G7" i="6" s="1"/>
  <c r="F33" i="2"/>
  <c r="F7" i="6" s="1"/>
  <c r="G32" i="2"/>
  <c r="E7" i="6" s="1"/>
  <c r="C38" i="2"/>
  <c r="I6" i="1" s="1"/>
  <c r="B38" i="2"/>
  <c r="P5" i="6" s="1"/>
  <c r="C37" i="2"/>
  <c r="O5" i="6" s="1"/>
  <c r="B37" i="2"/>
  <c r="N5" i="6" s="1"/>
  <c r="C36" i="2"/>
  <c r="M5" i="6" s="1"/>
  <c r="B36" i="2"/>
  <c r="L5" i="6" s="1"/>
  <c r="C35" i="2"/>
  <c r="K5" i="6" s="1"/>
  <c r="B35" i="2"/>
  <c r="J5" i="6" s="1"/>
  <c r="C34" i="2"/>
  <c r="I5" i="6" s="1"/>
  <c r="B34" i="2"/>
  <c r="H5" i="6" s="1"/>
  <c r="C33" i="2"/>
  <c r="G5" i="6" s="1"/>
  <c r="B33" i="2"/>
  <c r="F5" i="6" s="1"/>
  <c r="C32" i="2"/>
  <c r="E5" i="6" s="1"/>
  <c r="B32" i="2"/>
  <c r="A1" i="6"/>
  <c r="B6" i="6"/>
  <c r="B8" i="6"/>
  <c r="B10" i="6"/>
  <c r="B12" i="6"/>
  <c r="C6" i="6"/>
  <c r="C8" i="6"/>
  <c r="C10" i="6"/>
  <c r="C12" i="6"/>
  <c r="C30" i="5"/>
  <c r="M30" i="5"/>
  <c r="K30" i="5"/>
  <c r="O30" i="5"/>
  <c r="C29" i="5"/>
  <c r="K29" i="5"/>
  <c r="O29" i="5"/>
  <c r="B29" i="5"/>
  <c r="J29" i="5"/>
  <c r="N29" i="5"/>
  <c r="B30" i="5"/>
  <c r="J30" i="5"/>
  <c r="N30" i="5"/>
  <c r="E29" i="5"/>
  <c r="E30" i="5"/>
  <c r="D29" i="5"/>
  <c r="D30" i="5"/>
  <c r="F32" i="4"/>
  <c r="F31" i="4"/>
  <c r="F30" i="4"/>
  <c r="F29" i="4"/>
  <c r="F28" i="4"/>
  <c r="F27" i="4"/>
  <c r="F26" i="4"/>
  <c r="F25" i="4"/>
  <c r="F24" i="4"/>
  <c r="F23" i="4"/>
  <c r="F22" i="4"/>
  <c r="F20" i="4"/>
  <c r="F5" i="4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1" i="2"/>
  <c r="S10" i="2"/>
  <c r="S9" i="2"/>
  <c r="S8" i="2"/>
  <c r="S7" i="2"/>
  <c r="S6" i="2"/>
  <c r="S5" i="2"/>
  <c r="S4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4" i="2"/>
  <c r="B55" i="3"/>
  <c r="F28" i="1" s="1"/>
  <c r="F45" i="1"/>
  <c r="F31" i="1"/>
  <c r="D32" i="1"/>
  <c r="N55" i="3"/>
  <c r="H29" i="1" s="1"/>
  <c r="J55" i="3"/>
  <c r="H28" i="1" s="1"/>
  <c r="H15" i="1" s="1"/>
  <c r="N53" i="3"/>
  <c r="AH87" i="3"/>
  <c r="N52" i="3" s="1"/>
  <c r="AG87" i="3"/>
  <c r="N51" i="3" s="1"/>
  <c r="AF87" i="3"/>
  <c r="N50" i="3" s="1"/>
  <c r="AE87" i="3"/>
  <c r="N49" i="3" s="1"/>
  <c r="AD87" i="3"/>
  <c r="N48" i="3" s="1"/>
  <c r="AC87" i="3"/>
  <c r="N47" i="3" s="1"/>
  <c r="AB87" i="3"/>
  <c r="N46" i="3" s="1"/>
  <c r="AA87" i="3"/>
  <c r="Z87" i="3"/>
  <c r="N45" i="3" s="1"/>
  <c r="Y87" i="3"/>
  <c r="N44" i="3" s="1"/>
  <c r="AH84" i="3"/>
  <c r="J52" i="3" s="1"/>
  <c r="AG84" i="3"/>
  <c r="J51" i="3" s="1"/>
  <c r="AF84" i="3"/>
  <c r="J50" i="3" s="1"/>
  <c r="AE84" i="3"/>
  <c r="J49" i="3" s="1"/>
  <c r="AD84" i="3"/>
  <c r="J48" i="3" s="1"/>
  <c r="AC84" i="3"/>
  <c r="J47" i="3" s="1"/>
  <c r="AB84" i="3"/>
  <c r="J46" i="3" s="1"/>
  <c r="AA84" i="3"/>
  <c r="Z84" i="3"/>
  <c r="J45" i="3" s="1"/>
  <c r="Y84" i="3"/>
  <c r="J44" i="3" s="1"/>
  <c r="AH81" i="3"/>
  <c r="AG81" i="3"/>
  <c r="F51" i="3" s="1"/>
  <c r="AF81" i="3"/>
  <c r="F50" i="3" s="1"/>
  <c r="AE81" i="3"/>
  <c r="F49" i="3" s="1"/>
  <c r="AD81" i="3"/>
  <c r="F48" i="3" s="1"/>
  <c r="AC81" i="3"/>
  <c r="F47" i="3" s="1"/>
  <c r="AB81" i="3"/>
  <c r="F46" i="3" s="1"/>
  <c r="AA81" i="3"/>
  <c r="Z81" i="3"/>
  <c r="F45" i="3" s="1"/>
  <c r="Y81" i="3"/>
  <c r="F44" i="3" s="1"/>
  <c r="Y78" i="3"/>
  <c r="B44" i="3" s="1"/>
  <c r="AH78" i="3"/>
  <c r="B52" i="3" s="1"/>
  <c r="AG78" i="3"/>
  <c r="B51" i="3" s="1"/>
  <c r="AF78" i="3"/>
  <c r="B50" i="3" s="1"/>
  <c r="AE78" i="3"/>
  <c r="B49" i="3" s="1"/>
  <c r="AD78" i="3"/>
  <c r="B48" i="3" s="1"/>
  <c r="AC78" i="3"/>
  <c r="B47" i="3" s="1"/>
  <c r="AB78" i="3"/>
  <c r="B46" i="3" s="1"/>
  <c r="AA78" i="3"/>
  <c r="Z78" i="3"/>
  <c r="B45" i="3" s="1"/>
  <c r="B53" i="3"/>
  <c r="J53" i="3"/>
  <c r="J54" i="3" s="1"/>
  <c r="H32" i="4"/>
  <c r="H31" i="4"/>
  <c r="H30" i="4"/>
  <c r="H29" i="4"/>
  <c r="H28" i="4"/>
  <c r="H27" i="4"/>
  <c r="H26" i="4"/>
  <c r="H25" i="4"/>
  <c r="H24" i="4"/>
  <c r="H23" i="4"/>
  <c r="H22" i="4"/>
  <c r="H20" i="4"/>
  <c r="U32" i="4"/>
  <c r="U31" i="4"/>
  <c r="U30" i="4"/>
  <c r="U29" i="4"/>
  <c r="U28" i="4"/>
  <c r="U27" i="4"/>
  <c r="U26" i="4"/>
  <c r="U25" i="4"/>
  <c r="U24" i="4"/>
  <c r="U23" i="4"/>
  <c r="U22" i="4"/>
  <c r="U21" i="4"/>
  <c r="S21" i="4" s="1"/>
  <c r="U20" i="4"/>
  <c r="S20" i="4" s="1"/>
  <c r="S5" i="4"/>
  <c r="C33" i="4"/>
  <c r="C34" i="4"/>
  <c r="T35" i="4"/>
  <c r="S35" i="4"/>
  <c r="H35" i="4"/>
  <c r="T34" i="4"/>
  <c r="S34" i="4"/>
  <c r="H34" i="4"/>
  <c r="T33" i="4"/>
  <c r="S33" i="4"/>
  <c r="H33" i="4"/>
  <c r="T32" i="4"/>
  <c r="S32" i="4"/>
  <c r="T31" i="4"/>
  <c r="S31" i="4"/>
  <c r="T30" i="4"/>
  <c r="S30" i="4"/>
  <c r="T29" i="4"/>
  <c r="S29" i="4"/>
  <c r="T28" i="4"/>
  <c r="S28" i="4"/>
  <c r="T27" i="4"/>
  <c r="S27" i="4"/>
  <c r="T26" i="4"/>
  <c r="S26" i="4"/>
  <c r="T25" i="4"/>
  <c r="S25" i="4"/>
  <c r="T24" i="4"/>
  <c r="S24" i="4"/>
  <c r="T23" i="4"/>
  <c r="S23" i="4"/>
  <c r="T22" i="4"/>
  <c r="S22" i="4"/>
  <c r="T21" i="4"/>
  <c r="T20" i="4"/>
  <c r="T5" i="4"/>
  <c r="I29" i="5"/>
  <c r="G29" i="5"/>
  <c r="I30" i="5"/>
  <c r="G30" i="5"/>
  <c r="H29" i="5"/>
  <c r="F29" i="5"/>
  <c r="H30" i="5"/>
  <c r="F30" i="5"/>
  <c r="B3" i="5"/>
  <c r="Q1" i="4"/>
  <c r="A1" i="3"/>
  <c r="R1" i="2"/>
  <c r="D47" i="1"/>
  <c r="D46" i="1"/>
  <c r="H45" i="1"/>
  <c r="D45" i="1"/>
  <c r="D43" i="1"/>
  <c r="D42" i="1"/>
  <c r="D41" i="1"/>
  <c r="D40" i="1"/>
  <c r="D39" i="1"/>
  <c r="D38" i="1"/>
  <c r="D37" i="1"/>
  <c r="D36" i="1"/>
  <c r="D35" i="1"/>
  <c r="D34" i="1"/>
  <c r="D33" i="1"/>
  <c r="D31" i="1"/>
  <c r="H31" i="1"/>
  <c r="D26" i="1"/>
  <c r="D25" i="1"/>
  <c r="D22" i="1"/>
  <c r="D24" i="1"/>
  <c r="D23" i="1"/>
  <c r="H22" i="1"/>
  <c r="F22" i="1"/>
  <c r="D17" i="1"/>
  <c r="D18" i="1"/>
  <c r="F19" i="1"/>
  <c r="D20" i="1"/>
  <c r="D19" i="1" s="1"/>
  <c r="D21" i="1"/>
  <c r="H19" i="1"/>
  <c r="E7" i="1"/>
  <c r="E9" i="1"/>
  <c r="E11" i="1"/>
  <c r="D7" i="1"/>
  <c r="D9" i="1"/>
  <c r="D11" i="1"/>
  <c r="M38" i="7"/>
  <c r="F55" i="3"/>
  <c r="F29" i="1" s="1"/>
  <c r="H12" i="1" l="1"/>
  <c r="L1" i="5"/>
  <c r="O31" i="5"/>
  <c r="F12" i="1"/>
  <c r="D12" i="1" s="1"/>
  <c r="H31" i="5"/>
  <c r="Q9" i="6"/>
  <c r="C9" i="6" s="1"/>
  <c r="I10" i="1"/>
  <c r="E10" i="1" s="1"/>
  <c r="H10" i="1"/>
  <c r="D10" i="1" s="1"/>
  <c r="G12" i="1"/>
  <c r="L2" i="5"/>
  <c r="F52" i="3"/>
  <c r="D38" i="7"/>
  <c r="Q39" i="2"/>
  <c r="E38" i="7"/>
  <c r="I38" i="7"/>
  <c r="N14" i="2"/>
  <c r="R38" i="2"/>
  <c r="R39" i="2" s="1"/>
  <c r="G38" i="7"/>
  <c r="D11" i="6"/>
  <c r="B11" i="6" s="1"/>
  <c r="F38" i="7"/>
  <c r="K31" i="5"/>
  <c r="N38" i="7"/>
  <c r="H38" i="7"/>
  <c r="B31" i="5"/>
  <c r="Q5" i="6"/>
  <c r="C5" i="6" s="1"/>
  <c r="H6" i="1"/>
  <c r="B54" i="3"/>
  <c r="D28" i="1"/>
  <c r="F15" i="1"/>
  <c r="D15" i="1" s="1"/>
  <c r="C38" i="7"/>
  <c r="L38" i="7"/>
  <c r="N31" i="5"/>
  <c r="I31" i="5"/>
  <c r="F31" i="5"/>
  <c r="D31" i="5"/>
  <c r="E31" i="5"/>
  <c r="G31" i="5"/>
  <c r="C31" i="5"/>
  <c r="N4" i="6"/>
  <c r="F6" i="1"/>
  <c r="D5" i="6"/>
  <c r="B39" i="2"/>
  <c r="O4" i="6"/>
  <c r="I4" i="6"/>
  <c r="G8" i="1"/>
  <c r="G4" i="6"/>
  <c r="J4" i="6"/>
  <c r="L4" i="6"/>
  <c r="H4" i="6"/>
  <c r="M4" i="6"/>
  <c r="F8" i="1"/>
  <c r="F4" i="6"/>
  <c r="K4" i="6"/>
  <c r="E4" i="6"/>
  <c r="C39" i="2"/>
  <c r="G6" i="1"/>
  <c r="H16" i="1"/>
  <c r="H14" i="1" s="1"/>
  <c r="H27" i="1"/>
  <c r="N54" i="3"/>
  <c r="D29" i="1"/>
  <c r="F27" i="1"/>
  <c r="F16" i="1"/>
  <c r="F54" i="3"/>
  <c r="C35" i="4"/>
  <c r="J31" i="5"/>
  <c r="N1" i="5"/>
  <c r="M31" i="5"/>
  <c r="L31" i="5"/>
  <c r="N2" i="5"/>
  <c r="L2" i="7"/>
  <c r="N1" i="7"/>
  <c r="O38" i="7"/>
  <c r="N2" i="7"/>
  <c r="B38" i="7"/>
  <c r="L1" i="7"/>
  <c r="Q11" i="6" l="1"/>
  <c r="C11" i="6" s="1"/>
  <c r="L3" i="5"/>
  <c r="I12" i="1"/>
  <c r="E12" i="1" s="1"/>
  <c r="D4" i="6"/>
  <c r="B5" i="6"/>
  <c r="F5" i="1"/>
  <c r="D6" i="1"/>
  <c r="D27" i="1"/>
  <c r="L3" i="7"/>
  <c r="E6" i="1"/>
  <c r="G5" i="1"/>
  <c r="F14" i="1"/>
  <c r="D16" i="1"/>
  <c r="D14" i="1" s="1"/>
  <c r="N3" i="5"/>
  <c r="G38" i="2"/>
  <c r="Q7" i="6" s="1"/>
  <c r="C7" i="6" s="1"/>
  <c r="C4" i="6" s="1"/>
  <c r="F38" i="2"/>
  <c r="N3" i="7"/>
  <c r="I8" i="1" l="1"/>
  <c r="E8" i="1" s="1"/>
  <c r="E5" i="1" s="1"/>
  <c r="Q4" i="6"/>
  <c r="G39" i="2"/>
  <c r="H8" i="1"/>
  <c r="F39" i="2"/>
  <c r="P7" i="6"/>
  <c r="I5" i="1" l="1"/>
  <c r="D8" i="1"/>
  <c r="D5" i="1" s="1"/>
  <c r="H5" i="1"/>
  <c r="B7" i="6"/>
  <c r="B4" i="6" s="1"/>
  <c r="P4" i="6"/>
</calcChain>
</file>

<file path=xl/comments1.xml><?xml version="1.0" encoding="utf-8"?>
<comments xmlns="http://schemas.openxmlformats.org/spreadsheetml/2006/main">
  <authors>
    <author>kumamoto</author>
  </authors>
  <commentList>
    <comment ref="M4" authorId="0" shapeId="0">
      <text>
        <r>
          <rPr>
            <sz val="14"/>
            <color indexed="81"/>
            <rFont val="MS P ゴシック"/>
            <family val="3"/>
            <charset val="128"/>
          </rPr>
          <t>・台風による欠航状況の確認が必要
・例年、元日は運休</t>
        </r>
      </text>
    </comment>
  </commentList>
</comments>
</file>

<file path=xl/sharedStrings.xml><?xml version="1.0" encoding="utf-8"?>
<sst xmlns="http://schemas.openxmlformats.org/spreadsheetml/2006/main" count="1011" uniqueCount="391">
  <si>
    <t>集  計  表   （ 月 報 ）</t>
    <rPh sb="0" eb="7">
      <t>シュウケイヒョウ</t>
    </rPh>
    <rPh sb="12" eb="15">
      <t>ゲッポウ</t>
    </rPh>
    <phoneticPr fontId="2"/>
  </si>
  <si>
    <t>三角港</t>
    <rPh sb="0" eb="2">
      <t>ミスミ</t>
    </rPh>
    <rPh sb="2" eb="3">
      <t>クマモトコウ</t>
    </rPh>
    <phoneticPr fontId="2"/>
  </si>
  <si>
    <t>入　港　船　舶</t>
    <rPh sb="0" eb="3">
      <t>ニュウコウ</t>
    </rPh>
    <rPh sb="4" eb="7">
      <t>センパク</t>
    </rPh>
    <phoneticPr fontId="2"/>
  </si>
  <si>
    <t>区　　　　　　　分</t>
    <rPh sb="0" eb="9">
      <t>クブン</t>
    </rPh>
    <phoneticPr fontId="2"/>
  </si>
  <si>
    <t>計</t>
    <rPh sb="0" eb="1">
      <t>ケイ</t>
    </rPh>
    <phoneticPr fontId="2"/>
  </si>
  <si>
    <t>５００総㌧以上</t>
    <rPh sb="3" eb="4">
      <t>ソウ</t>
    </rPh>
    <rPh sb="5" eb="7">
      <t>イジョウ</t>
    </rPh>
    <phoneticPr fontId="2"/>
  </si>
  <si>
    <t>５～５００総㌧未満</t>
    <rPh sb="5" eb="6">
      <t>ソウ</t>
    </rPh>
    <rPh sb="7" eb="9">
      <t>ミマン</t>
    </rPh>
    <phoneticPr fontId="2"/>
  </si>
  <si>
    <t>隻　　数</t>
    <rPh sb="0" eb="4">
      <t>セキスウ</t>
    </rPh>
    <phoneticPr fontId="2"/>
  </si>
  <si>
    <t>総トン数</t>
    <rPh sb="0" eb="4">
      <t>ソウトンスウ</t>
    </rPh>
    <phoneticPr fontId="2"/>
  </si>
  <si>
    <t>外　航　商　船</t>
    <rPh sb="0" eb="3">
      <t>ガイコウ</t>
    </rPh>
    <rPh sb="4" eb="7">
      <t>ショウセン</t>
    </rPh>
    <phoneticPr fontId="2"/>
  </si>
  <si>
    <t>外　航　自　船</t>
    <rPh sb="0" eb="3">
      <t>ガイコウ</t>
    </rPh>
    <rPh sb="4" eb="5">
      <t>ジ</t>
    </rPh>
    <rPh sb="6" eb="7">
      <t>セン</t>
    </rPh>
    <phoneticPr fontId="2"/>
  </si>
  <si>
    <t>内　港　商　船</t>
    <rPh sb="0" eb="1">
      <t>ナイ</t>
    </rPh>
    <rPh sb="2" eb="3">
      <t>コウ</t>
    </rPh>
    <rPh sb="4" eb="7">
      <t>ショウセン</t>
    </rPh>
    <phoneticPr fontId="2"/>
  </si>
  <si>
    <t>内　港　自　船</t>
    <rPh sb="0" eb="3">
      <t>ナイコウ</t>
    </rPh>
    <rPh sb="4" eb="7">
      <t>ジセン</t>
    </rPh>
    <phoneticPr fontId="2"/>
  </si>
  <si>
    <t>漁　　　　　　船</t>
    <rPh sb="0" eb="8">
      <t>ギョセン</t>
    </rPh>
    <phoneticPr fontId="2"/>
  </si>
  <si>
    <t>避　　難　　船</t>
    <rPh sb="0" eb="7">
      <t>ヒナンセン</t>
    </rPh>
    <phoneticPr fontId="2"/>
  </si>
  <si>
    <t>そ　　の　　他</t>
    <rPh sb="0" eb="7">
      <t>ソノタ</t>
    </rPh>
    <phoneticPr fontId="2"/>
  </si>
  <si>
    <t>出</t>
    <rPh sb="0" eb="1">
      <t>デ</t>
    </rPh>
    <phoneticPr fontId="2"/>
  </si>
  <si>
    <t>入</t>
    <rPh sb="0" eb="1">
      <t>イ</t>
    </rPh>
    <phoneticPr fontId="2"/>
  </si>
  <si>
    <t>合　　　計</t>
    <rPh sb="0" eb="5">
      <t>ゴウケイ</t>
    </rPh>
    <phoneticPr fontId="2"/>
  </si>
  <si>
    <t>小　　　計</t>
    <rPh sb="0" eb="5">
      <t>ショウケイ</t>
    </rPh>
    <phoneticPr fontId="2"/>
  </si>
  <si>
    <t>外　　　貿</t>
    <rPh sb="0" eb="1">
      <t>ガイ</t>
    </rPh>
    <rPh sb="4" eb="5">
      <t>ボウ</t>
    </rPh>
    <phoneticPr fontId="2"/>
  </si>
  <si>
    <t>内　　　貿</t>
    <rPh sb="0" eb="1">
      <t>ナイ</t>
    </rPh>
    <rPh sb="4" eb="5">
      <t>ボウ</t>
    </rPh>
    <phoneticPr fontId="2"/>
  </si>
  <si>
    <t>船　用　品</t>
    <rPh sb="0" eb="1">
      <t>フネ</t>
    </rPh>
    <rPh sb="2" eb="5">
      <t>ヨウヒン</t>
    </rPh>
    <phoneticPr fontId="2"/>
  </si>
  <si>
    <t>相手海上</t>
    <rPh sb="0" eb="2">
      <t>アイテ</t>
    </rPh>
    <rPh sb="2" eb="4">
      <t>カイジョウ</t>
    </rPh>
    <phoneticPr fontId="2"/>
  </si>
  <si>
    <t>コンテナ貨物</t>
    <rPh sb="4" eb="6">
      <t>カモツ</t>
    </rPh>
    <phoneticPr fontId="2"/>
  </si>
  <si>
    <t>シャーシ貨物</t>
    <rPh sb="4" eb="6">
      <t>カモツ</t>
    </rPh>
    <phoneticPr fontId="2"/>
  </si>
  <si>
    <t>外　　　貿</t>
    <rPh sb="0" eb="5">
      <t>ガイボウ</t>
    </rPh>
    <phoneticPr fontId="2"/>
  </si>
  <si>
    <t>うちｼｬｰｺﾝﾃﾅ</t>
    <phoneticPr fontId="2"/>
  </si>
  <si>
    <t>うちｼｬｰｺﾝﾃﾅ</t>
    <phoneticPr fontId="2"/>
  </si>
  <si>
    <t>そ　の　他</t>
    <rPh sb="0" eb="5">
      <t>ソノタ</t>
    </rPh>
    <phoneticPr fontId="2"/>
  </si>
  <si>
    <t>バ　　　ス</t>
    <phoneticPr fontId="2"/>
  </si>
  <si>
    <t>特　　　大</t>
    <rPh sb="0" eb="5">
      <t>トクダイ</t>
    </rPh>
    <phoneticPr fontId="2"/>
  </si>
  <si>
    <t>大　　　型</t>
    <rPh sb="0" eb="5">
      <t>オオガタ</t>
    </rPh>
    <phoneticPr fontId="2"/>
  </si>
  <si>
    <t>普　　　通</t>
    <rPh sb="0" eb="5">
      <t>フツウ</t>
    </rPh>
    <phoneticPr fontId="2"/>
  </si>
  <si>
    <t>小　　　型</t>
    <rPh sb="0" eb="5">
      <t>コガタ</t>
    </rPh>
    <phoneticPr fontId="2"/>
  </si>
  <si>
    <t>トラック</t>
    <phoneticPr fontId="2"/>
  </si>
  <si>
    <t>乗　用　車</t>
    <rPh sb="0" eb="5">
      <t>ジョウヨウシャ</t>
    </rPh>
    <phoneticPr fontId="2"/>
  </si>
  <si>
    <t>普通・小型</t>
    <rPh sb="0" eb="2">
      <t>フツウ</t>
    </rPh>
    <rPh sb="3" eb="5">
      <t>コガタ</t>
    </rPh>
    <phoneticPr fontId="2"/>
  </si>
  <si>
    <t>軽　四　輪</t>
    <rPh sb="0" eb="1">
      <t>ケイ</t>
    </rPh>
    <rPh sb="2" eb="3">
      <t>４</t>
    </rPh>
    <rPh sb="4" eb="5">
      <t>リン</t>
    </rPh>
    <phoneticPr fontId="2"/>
  </si>
  <si>
    <t>軽トラック</t>
    <rPh sb="0" eb="1">
      <t>ケイ</t>
    </rPh>
    <phoneticPr fontId="2"/>
  </si>
  <si>
    <t>三　輪　車</t>
    <rPh sb="0" eb="1">
      <t>３</t>
    </rPh>
    <rPh sb="2" eb="3">
      <t>リン</t>
    </rPh>
    <rPh sb="4" eb="5">
      <t>シャ</t>
    </rPh>
    <phoneticPr fontId="2"/>
  </si>
  <si>
    <t>コンテナ個数</t>
    <rPh sb="4" eb="6">
      <t>コスウ</t>
    </rPh>
    <phoneticPr fontId="2"/>
  </si>
  <si>
    <t>外貿コンテナ個数（ＴＥＵ）</t>
    <rPh sb="0" eb="2">
      <t>ガイボウ</t>
    </rPh>
    <rPh sb="6" eb="8">
      <t>コスウ</t>
    </rPh>
    <phoneticPr fontId="2"/>
  </si>
  <si>
    <t>内貿コンテナ個数（ＴＥＵ）</t>
    <rPh sb="0" eb="1">
      <t>ナイ</t>
    </rPh>
    <rPh sb="1" eb="2">
      <t>ボウ</t>
    </rPh>
    <rPh sb="6" eb="8">
      <t>コスウ</t>
    </rPh>
    <phoneticPr fontId="2"/>
  </si>
  <si>
    <r>
      <t>自動車航走車両(台</t>
    </r>
    <r>
      <rPr>
        <sz val="11"/>
        <rFont val="ＭＳ Ｐゴシック"/>
        <family val="3"/>
        <charset val="128"/>
      </rPr>
      <t>)</t>
    </r>
    <rPh sb="0" eb="3">
      <t>ジドウシャ</t>
    </rPh>
    <rPh sb="3" eb="5">
      <t>コウソウセン</t>
    </rPh>
    <rPh sb="5" eb="7">
      <t>シャリョウ</t>
    </rPh>
    <rPh sb="8" eb="9">
      <t>ダイ</t>
    </rPh>
    <phoneticPr fontId="2"/>
  </si>
  <si>
    <r>
      <t>海上出入貨物(除くフェリー</t>
    </r>
    <r>
      <rPr>
        <sz val="11"/>
        <rFont val="ＭＳ Ｐゴシック"/>
        <family val="3"/>
        <charset val="128"/>
      </rPr>
      <t>)</t>
    </r>
    <rPh sb="0" eb="2">
      <t>カイジョウ</t>
    </rPh>
    <rPh sb="2" eb="4">
      <t>デイ</t>
    </rPh>
    <rPh sb="4" eb="6">
      <t>カモツ</t>
    </rPh>
    <rPh sb="7" eb="8">
      <t>ノゾ</t>
    </rPh>
    <phoneticPr fontId="2"/>
  </si>
  <si>
    <t>外航船入港調</t>
    <rPh sb="0" eb="3">
      <t>ガイコウセン</t>
    </rPh>
    <rPh sb="3" eb="5">
      <t>ニュウコウ</t>
    </rPh>
    <rPh sb="5" eb="6">
      <t>シラ</t>
    </rPh>
    <phoneticPr fontId="2"/>
  </si>
  <si>
    <t>船名</t>
    <rPh sb="0" eb="1">
      <t>セン</t>
    </rPh>
    <rPh sb="1" eb="2">
      <t>メイ</t>
    </rPh>
    <phoneticPr fontId="2"/>
  </si>
  <si>
    <t>国籍</t>
    <rPh sb="0" eb="2">
      <t>コクセキ</t>
    </rPh>
    <phoneticPr fontId="2"/>
  </si>
  <si>
    <t>総トン数</t>
    <rPh sb="0" eb="1">
      <t>ソウ</t>
    </rPh>
    <rPh sb="3" eb="4">
      <t>スウ</t>
    </rPh>
    <phoneticPr fontId="2"/>
  </si>
  <si>
    <t>階級</t>
    <rPh sb="0" eb="2">
      <t>カイキュウ</t>
    </rPh>
    <phoneticPr fontId="2"/>
  </si>
  <si>
    <t>船名</t>
    <rPh sb="0" eb="2">
      <t>センメイ</t>
    </rPh>
    <phoneticPr fontId="2"/>
  </si>
  <si>
    <t>隻数</t>
    <rPh sb="0" eb="2">
      <t>セキスウ</t>
    </rPh>
    <phoneticPr fontId="2"/>
  </si>
  <si>
    <t>業者名</t>
    <rPh sb="0" eb="2">
      <t>ギョウシャ</t>
    </rPh>
    <rPh sb="2" eb="3">
      <t>メイ</t>
    </rPh>
    <phoneticPr fontId="2"/>
  </si>
  <si>
    <t>日回数</t>
    <rPh sb="0" eb="1">
      <t>ヒ</t>
    </rPh>
    <rPh sb="1" eb="3">
      <t>カイスウ</t>
    </rPh>
    <phoneticPr fontId="2"/>
  </si>
  <si>
    <t>月回数</t>
    <rPh sb="0" eb="1">
      <t>ツキ</t>
    </rPh>
    <rPh sb="1" eb="3">
      <t>カイスウ</t>
    </rPh>
    <phoneticPr fontId="2"/>
  </si>
  <si>
    <t>延総トン数</t>
    <rPh sb="0" eb="1">
      <t>ノ</t>
    </rPh>
    <rPh sb="1" eb="2">
      <t>ソウ</t>
    </rPh>
    <rPh sb="4" eb="5">
      <t>スウ</t>
    </rPh>
    <phoneticPr fontId="2"/>
  </si>
  <si>
    <t>その他船舶入港調</t>
    <rPh sb="2" eb="3">
      <t>タ</t>
    </rPh>
    <rPh sb="3" eb="5">
      <t>センパク</t>
    </rPh>
    <rPh sb="5" eb="7">
      <t>ニュウコウ</t>
    </rPh>
    <rPh sb="7" eb="8">
      <t>シラ</t>
    </rPh>
    <phoneticPr fontId="2"/>
  </si>
  <si>
    <t>事務所名</t>
    <rPh sb="0" eb="3">
      <t>ジムショ</t>
    </rPh>
    <rPh sb="3" eb="4">
      <t>メイ</t>
    </rPh>
    <phoneticPr fontId="2"/>
  </si>
  <si>
    <t>品種</t>
    <rPh sb="0" eb="2">
      <t>ヒンシュ</t>
    </rPh>
    <phoneticPr fontId="2"/>
  </si>
  <si>
    <t>トン数</t>
    <rPh sb="2" eb="3">
      <t>スウ</t>
    </rPh>
    <phoneticPr fontId="2"/>
  </si>
  <si>
    <t>国名</t>
    <rPh sb="0" eb="2">
      <t>コクメイ</t>
    </rPh>
    <phoneticPr fontId="2"/>
  </si>
  <si>
    <t>港名</t>
    <rPh sb="0" eb="1">
      <t>ミナト</t>
    </rPh>
    <rPh sb="1" eb="2">
      <t>メイ</t>
    </rPh>
    <phoneticPr fontId="2"/>
  </si>
  <si>
    <t>（船用品）</t>
    <rPh sb="1" eb="3">
      <t>センヨウ</t>
    </rPh>
    <rPh sb="3" eb="4">
      <t>ヒン</t>
    </rPh>
    <phoneticPr fontId="2"/>
  </si>
  <si>
    <t>県名</t>
    <rPh sb="0" eb="2">
      <t>ケンメイ</t>
    </rPh>
    <phoneticPr fontId="2"/>
  </si>
  <si>
    <t>海上</t>
    <rPh sb="0" eb="2">
      <t>カイジョウ</t>
    </rPh>
    <phoneticPr fontId="2"/>
  </si>
  <si>
    <t>品目名
（中分類名）</t>
    <rPh sb="0" eb="3">
      <t>ヒンモクメイ</t>
    </rPh>
    <rPh sb="5" eb="6">
      <t>チュウ</t>
    </rPh>
    <rPh sb="6" eb="8">
      <t>ブンルイ</t>
    </rPh>
    <rPh sb="8" eb="9">
      <t>メイ</t>
    </rPh>
    <phoneticPr fontId="2"/>
  </si>
  <si>
    <t>貨物数量</t>
    <rPh sb="0" eb="2">
      <t>カモツ</t>
    </rPh>
    <rPh sb="2" eb="4">
      <t>スウリョウ</t>
    </rPh>
    <phoneticPr fontId="2"/>
  </si>
  <si>
    <t>申請書</t>
    <rPh sb="0" eb="3">
      <t>シンセイショ</t>
    </rPh>
    <phoneticPr fontId="2"/>
  </si>
  <si>
    <t>調査票</t>
    <rPh sb="0" eb="3">
      <t>チョウサヒョウ</t>
    </rPh>
    <phoneticPr fontId="2"/>
  </si>
  <si>
    <t>入港届</t>
    <rPh sb="0" eb="2">
      <t>ニュウコウ</t>
    </rPh>
    <rPh sb="2" eb="3">
      <t>トドケ</t>
    </rPh>
    <phoneticPr fontId="2"/>
  </si>
  <si>
    <t>荷物</t>
    <rPh sb="0" eb="2">
      <t>ニモツ</t>
    </rPh>
    <phoneticPr fontId="2"/>
  </si>
  <si>
    <t>仕出国</t>
    <rPh sb="0" eb="2">
      <t>シダ</t>
    </rPh>
    <rPh sb="2" eb="3">
      <t>コク</t>
    </rPh>
    <phoneticPr fontId="2"/>
  </si>
  <si>
    <t>仕出港</t>
    <rPh sb="0" eb="2">
      <t>シダ</t>
    </rPh>
    <rPh sb="2" eb="3">
      <t>コウ</t>
    </rPh>
    <phoneticPr fontId="2"/>
  </si>
  <si>
    <t>仕向国</t>
    <rPh sb="0" eb="2">
      <t>シムケ</t>
    </rPh>
    <rPh sb="2" eb="3">
      <t>コク</t>
    </rPh>
    <phoneticPr fontId="2"/>
  </si>
  <si>
    <t>仕向港</t>
    <rPh sb="0" eb="2">
      <t>シムケ</t>
    </rPh>
    <rPh sb="2" eb="3">
      <t>コウ</t>
    </rPh>
    <phoneticPr fontId="2"/>
  </si>
  <si>
    <t>入港
月日</t>
    <rPh sb="0" eb="2">
      <t>ニュウコウ</t>
    </rPh>
    <rPh sb="3" eb="5">
      <t>ガッピ</t>
    </rPh>
    <phoneticPr fontId="2"/>
  </si>
  <si>
    <t>入港
船舶名</t>
    <rPh sb="0" eb="2">
      <t>ニュウコウ</t>
    </rPh>
    <rPh sb="3" eb="5">
      <t>センパク</t>
    </rPh>
    <rPh sb="5" eb="6">
      <t>メイ</t>
    </rPh>
    <phoneticPr fontId="2"/>
  </si>
  <si>
    <t>内外
航別</t>
    <rPh sb="0" eb="2">
      <t>ナイガイ</t>
    </rPh>
    <rPh sb="3" eb="4">
      <t>コウ</t>
    </rPh>
    <rPh sb="4" eb="5">
      <t>ベツ</t>
    </rPh>
    <phoneticPr fontId="2"/>
  </si>
  <si>
    <t>船舶
国籍</t>
    <rPh sb="0" eb="2">
      <t>センパク</t>
    </rPh>
    <rPh sb="3" eb="5">
      <t>コクセキ</t>
    </rPh>
    <phoneticPr fontId="2"/>
  </si>
  <si>
    <t>船舶
トン数</t>
    <rPh sb="0" eb="2">
      <t>センパク</t>
    </rPh>
    <rPh sb="5" eb="6">
      <t>スウ</t>
    </rPh>
    <phoneticPr fontId="2"/>
  </si>
  <si>
    <t>貨物
数量</t>
    <rPh sb="0" eb="2">
      <t>カモツ</t>
    </rPh>
    <rPh sb="3" eb="5">
      <t>スウリョウ</t>
    </rPh>
    <phoneticPr fontId="2"/>
  </si>
  <si>
    <t>積
卸</t>
    <rPh sb="0" eb="1">
      <t>ツ</t>
    </rPh>
    <rPh sb="2" eb="3">
      <t>オロシ</t>
    </rPh>
    <phoneticPr fontId="2"/>
  </si>
  <si>
    <t>係留
岸壁</t>
    <rPh sb="0" eb="2">
      <t>ケイリュウ</t>
    </rPh>
    <rPh sb="3" eb="5">
      <t>ガンペキ</t>
    </rPh>
    <phoneticPr fontId="2"/>
  </si>
  <si>
    <t>入 港 船 舶 調</t>
    <rPh sb="0" eb="1">
      <t>イリ</t>
    </rPh>
    <rPh sb="2" eb="3">
      <t>ミナト</t>
    </rPh>
    <rPh sb="4" eb="5">
      <t>セン</t>
    </rPh>
    <rPh sb="6" eb="7">
      <t>ハク</t>
    </rPh>
    <rPh sb="8" eb="9">
      <t>シラ</t>
    </rPh>
    <phoneticPr fontId="2"/>
  </si>
  <si>
    <t>　※立法（㎥）等からの換算法
　　砂（数量×1.66）　　 砕石（数量×1.6）
　　砂利（数量×2.16）　石材（数量×2.7）</t>
    <rPh sb="2" eb="4">
      <t>リッポウ</t>
    </rPh>
    <rPh sb="7" eb="8">
      <t>トウ</t>
    </rPh>
    <rPh sb="11" eb="13">
      <t>カンザン</t>
    </rPh>
    <rPh sb="13" eb="14">
      <t>ホウ</t>
    </rPh>
    <rPh sb="17" eb="18">
      <t>スナ</t>
    </rPh>
    <rPh sb="19" eb="21">
      <t>スウリョウ</t>
    </rPh>
    <rPh sb="30" eb="32">
      <t>サイセキ</t>
    </rPh>
    <rPh sb="33" eb="35">
      <t>スウリョウ</t>
    </rPh>
    <rPh sb="43" eb="45">
      <t>ジャリ</t>
    </rPh>
    <rPh sb="46" eb="48">
      <t>スウリョウ</t>
    </rPh>
    <rPh sb="55" eb="57">
      <t>セキザイ</t>
    </rPh>
    <rPh sb="58" eb="60">
      <t>スウリョウ</t>
    </rPh>
    <phoneticPr fontId="2"/>
  </si>
  <si>
    <t>Ａ岸壁</t>
    <rPh sb="1" eb="3">
      <t>ガンペキ</t>
    </rPh>
    <phoneticPr fontId="2"/>
  </si>
  <si>
    <t>Ｂ岸壁</t>
    <rPh sb="1" eb="3">
      <t>ガンペキ</t>
    </rPh>
    <phoneticPr fontId="2"/>
  </si>
  <si>
    <t>Ｃ岸壁</t>
    <rPh sb="1" eb="3">
      <t>ガンペキ</t>
    </rPh>
    <phoneticPr fontId="2"/>
  </si>
  <si>
    <t>物揚場</t>
    <rPh sb="0" eb="1">
      <t>モノ</t>
    </rPh>
    <rPh sb="1" eb="3">
      <t>アゲバ</t>
    </rPh>
    <phoneticPr fontId="2"/>
  </si>
  <si>
    <t>波多埠頭</t>
    <rPh sb="0" eb="1">
      <t>ハ</t>
    </rPh>
    <rPh sb="1" eb="2">
      <t>タ</t>
    </rPh>
    <rPh sb="2" eb="4">
      <t>フトウ</t>
    </rPh>
    <phoneticPr fontId="2"/>
  </si>
  <si>
    <t>新岸壁</t>
    <rPh sb="0" eb="1">
      <t>シン</t>
    </rPh>
    <rPh sb="1" eb="3">
      <t>ガンペキ</t>
    </rPh>
    <phoneticPr fontId="2"/>
  </si>
  <si>
    <t>その他岸壁</t>
    <rPh sb="2" eb="3">
      <t>タ</t>
    </rPh>
    <rPh sb="3" eb="5">
      <t>ガンペキ</t>
    </rPh>
    <phoneticPr fontId="2"/>
  </si>
  <si>
    <t>（係留岸壁別）　入港船舶表　【現金領収分】</t>
    <rPh sb="1" eb="3">
      <t>ケイリュウ</t>
    </rPh>
    <rPh sb="3" eb="5">
      <t>ガンペキ</t>
    </rPh>
    <rPh sb="5" eb="6">
      <t>ベツ</t>
    </rPh>
    <rPh sb="8" eb="10">
      <t>ニュウコウ</t>
    </rPh>
    <rPh sb="10" eb="12">
      <t>センパク</t>
    </rPh>
    <rPh sb="12" eb="13">
      <t>ヒョウ</t>
    </rPh>
    <rPh sb="15" eb="17">
      <t>ゲンキン</t>
    </rPh>
    <rPh sb="17" eb="19">
      <t>リョウシュウ</t>
    </rPh>
    <rPh sb="19" eb="20">
      <t>ブン</t>
    </rPh>
    <phoneticPr fontId="2"/>
  </si>
  <si>
    <t>隻</t>
    <rPh sb="0" eb="1">
      <t>セキ</t>
    </rPh>
    <phoneticPr fontId="2"/>
  </si>
  <si>
    <t>500t以上</t>
    <rPh sb="4" eb="6">
      <t>イジョウ</t>
    </rPh>
    <phoneticPr fontId="2"/>
  </si>
  <si>
    <t>合計</t>
    <rPh sb="0" eb="2">
      <t>ゴウケイ</t>
    </rPh>
    <phoneticPr fontId="2"/>
  </si>
  <si>
    <t>&gt;=500</t>
    <phoneticPr fontId="2"/>
  </si>
  <si>
    <t>整理番号</t>
    <rPh sb="0" eb="2">
      <t>セイリ</t>
    </rPh>
    <rPh sb="2" eb="4">
      <t>バンゴウ</t>
    </rPh>
    <phoneticPr fontId="2"/>
  </si>
  <si>
    <t>トン</t>
    <phoneticPr fontId="2"/>
  </si>
  <si>
    <r>
      <t>　500</t>
    </r>
    <r>
      <rPr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以上</t>
    </r>
    <rPh sb="5" eb="7">
      <t>イジョウ</t>
    </rPh>
    <phoneticPr fontId="2"/>
  </si>
  <si>
    <t>　</t>
  </si>
  <si>
    <t xml:space="preserve"> </t>
    <phoneticPr fontId="2"/>
  </si>
  <si>
    <t>修理</t>
    <rPh sb="0" eb="2">
      <t>シュウリ</t>
    </rPh>
    <phoneticPr fontId="2"/>
  </si>
  <si>
    <t>入港</t>
    <rPh sb="0" eb="2">
      <t>ニュウコウ</t>
    </rPh>
    <phoneticPr fontId="2"/>
  </si>
  <si>
    <t>出港</t>
    <rPh sb="0" eb="2">
      <t>シュッコウ</t>
    </rPh>
    <phoneticPr fontId="2"/>
  </si>
  <si>
    <t>係留時間</t>
    <rPh sb="0" eb="2">
      <t>ケイリュウ</t>
    </rPh>
    <rPh sb="2" eb="4">
      <t>ジカン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</si>
  <si>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</si>
  <si>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</si>
  <si>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合計（隻）</t>
    <rPh sb="0" eb="2">
      <t>ゴウケイ</t>
    </rPh>
    <rPh sb="3" eb="4">
      <t>セキ</t>
    </rPh>
    <phoneticPr fontId="2"/>
  </si>
  <si>
    <t>※船舶給水日誌より記入（宮田技師に確認）
※「0.5t」は「 1t 」 に換算</t>
    <rPh sb="1" eb="3">
      <t>センパク</t>
    </rPh>
    <rPh sb="3" eb="5">
      <t>キュウスイ</t>
    </rPh>
    <rPh sb="5" eb="7">
      <t>ニッシ</t>
    </rPh>
    <rPh sb="9" eb="11">
      <t>キニュウ</t>
    </rPh>
    <rPh sb="12" eb="14">
      <t>ミヤタ</t>
    </rPh>
    <rPh sb="14" eb="16">
      <t>ギシ</t>
    </rPh>
    <rPh sb="17" eb="19">
      <t>カクニン</t>
    </rPh>
    <rPh sb="37" eb="39">
      <t>カンザン</t>
    </rPh>
    <phoneticPr fontId="2"/>
  </si>
  <si>
    <t>※港湾調査より記入・・・（２）移出
※船用品（船舶給水）も含める。
※品目ごとに小計</t>
    <rPh sb="1" eb="3">
      <t>コウワン</t>
    </rPh>
    <rPh sb="3" eb="5">
      <t>チョウサ</t>
    </rPh>
    <rPh sb="7" eb="9">
      <t>キニュウ</t>
    </rPh>
    <rPh sb="15" eb="17">
      <t>イシュツ</t>
    </rPh>
    <rPh sb="19" eb="22">
      <t>センヨウヒン</t>
    </rPh>
    <rPh sb="23" eb="25">
      <t>センパク</t>
    </rPh>
    <rPh sb="25" eb="27">
      <t>キュウスイ</t>
    </rPh>
    <rPh sb="29" eb="30">
      <t>フク</t>
    </rPh>
    <rPh sb="35" eb="37">
      <t>ヒンモク</t>
    </rPh>
    <rPh sb="40" eb="42">
      <t>ショウケイ</t>
    </rPh>
    <phoneticPr fontId="2"/>
  </si>
  <si>
    <t>その他</t>
    <rPh sb="2" eb="3">
      <t>タ</t>
    </rPh>
    <phoneticPr fontId="2"/>
  </si>
  <si>
    <t>輸出（外航） (1)</t>
    <rPh sb="0" eb="2">
      <t>ユシュツ</t>
    </rPh>
    <rPh sb="3" eb="5">
      <t>ガイコウ</t>
    </rPh>
    <phoneticPr fontId="2"/>
  </si>
  <si>
    <t>移出（内航） (2)</t>
    <rPh sb="0" eb="2">
      <t>イシュツ</t>
    </rPh>
    <rPh sb="3" eb="4">
      <t>ナイ</t>
    </rPh>
    <rPh sb="4" eb="5">
      <t>コウ</t>
    </rPh>
    <phoneticPr fontId="2"/>
  </si>
  <si>
    <t>輸入（外航） (3)</t>
    <rPh sb="0" eb="2">
      <t>ユニュウ</t>
    </rPh>
    <rPh sb="3" eb="5">
      <t>ガイコウ</t>
    </rPh>
    <phoneticPr fontId="2"/>
  </si>
  <si>
    <t>移入（内航） (4)</t>
    <rPh sb="0" eb="2">
      <t>イニュウ</t>
    </rPh>
    <rPh sb="3" eb="4">
      <t>ナイ</t>
    </rPh>
    <rPh sb="4" eb="5">
      <t>コウ</t>
    </rPh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</si>
  <si>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</si>
  <si>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</si>
  <si>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</si>
  <si>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</si>
  <si>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船舶階級</t>
    <rPh sb="0" eb="2">
      <t>センパク</t>
    </rPh>
    <rPh sb="2" eb="4">
      <t>カイキュウ</t>
    </rPh>
    <phoneticPr fontId="2"/>
  </si>
  <si>
    <t>&gt;=5</t>
    <phoneticPr fontId="2"/>
  </si>
  <si>
    <t>&lt;500</t>
    <phoneticPr fontId="2"/>
  </si>
  <si>
    <t>&gt;=500</t>
    <phoneticPr fontId="2"/>
  </si>
  <si>
    <t>&lt;1000</t>
    <phoneticPr fontId="2"/>
  </si>
  <si>
    <t>&gt;=1000</t>
    <phoneticPr fontId="2"/>
  </si>
  <si>
    <t>&lt;3000</t>
    <phoneticPr fontId="2"/>
  </si>
  <si>
    <t>&gt;=3000</t>
    <phoneticPr fontId="2"/>
  </si>
  <si>
    <t>&lt;6000</t>
    <phoneticPr fontId="2"/>
  </si>
  <si>
    <t>&gt;=6000</t>
    <phoneticPr fontId="2"/>
  </si>
  <si>
    <t>&lt;10000</t>
    <phoneticPr fontId="2"/>
  </si>
  <si>
    <t>&gt;=10000</t>
    <phoneticPr fontId="2"/>
  </si>
  <si>
    <t>内航船（定期船）入港調</t>
    <rPh sb="0" eb="3">
      <t>ナイコウセン</t>
    </rPh>
    <rPh sb="4" eb="7">
      <t>テイキセン</t>
    </rPh>
    <rPh sb="8" eb="10">
      <t>ニュウコウ</t>
    </rPh>
    <rPh sb="10" eb="11">
      <t>シラ</t>
    </rPh>
    <phoneticPr fontId="2"/>
  </si>
  <si>
    <t>漁船</t>
    <rPh sb="0" eb="2">
      <t>ギョセン</t>
    </rPh>
    <phoneticPr fontId="2"/>
  </si>
  <si>
    <t>漁船入港調</t>
    <rPh sb="0" eb="2">
      <t>ギョセン</t>
    </rPh>
    <rPh sb="2" eb="4">
      <t>ニュウコウ</t>
    </rPh>
    <rPh sb="4" eb="5">
      <t>シラ</t>
    </rPh>
    <phoneticPr fontId="2"/>
  </si>
  <si>
    <t>内航船（定期船以外）入港調</t>
    <rPh sb="0" eb="3">
      <t>ナイコウセン</t>
    </rPh>
    <rPh sb="4" eb="7">
      <t>テイキセン</t>
    </rPh>
    <rPh sb="7" eb="9">
      <t>イガイ</t>
    </rPh>
    <rPh sb="10" eb="12">
      <t>ニュウコウ</t>
    </rPh>
    <rPh sb="12" eb="13">
      <t>シラ</t>
    </rPh>
    <phoneticPr fontId="2"/>
  </si>
  <si>
    <t>スーパー
イーグル</t>
    <phoneticPr fontId="2"/>
  </si>
  <si>
    <t>くまかぜ</t>
  </si>
  <si>
    <t>ひごかぜ</t>
  </si>
  <si>
    <t>あまくさ</t>
  </si>
  <si>
    <t>ひご</t>
  </si>
  <si>
    <t>あそぎり</t>
    <phoneticPr fontId="2"/>
  </si>
  <si>
    <t>保安部</t>
    <rPh sb="0" eb="3">
      <t>ホアンブ</t>
    </rPh>
    <phoneticPr fontId="2"/>
  </si>
  <si>
    <t>漁業取締</t>
    <rPh sb="0" eb="2">
      <t>ギョギョウ</t>
    </rPh>
    <rPh sb="2" eb="4">
      <t>トリシマリ</t>
    </rPh>
    <phoneticPr fontId="2"/>
  </si>
  <si>
    <t>6,000t以上 10,000t未満</t>
  </si>
  <si>
    <t>3,000t以上 6,000t未満</t>
  </si>
  <si>
    <t>1,000t以上 3,000t未満</t>
  </si>
  <si>
    <t>500t以上 1,000t未満</t>
  </si>
  <si>
    <t>原木</t>
    <rPh sb="0" eb="2">
      <t>ゲンボク</t>
    </rPh>
    <phoneticPr fontId="2"/>
  </si>
  <si>
    <t>砂利・砂（砂）</t>
    <rPh sb="0" eb="2">
      <t>ジャリ</t>
    </rPh>
    <rPh sb="3" eb="4">
      <t>スナ</t>
    </rPh>
    <rPh sb="5" eb="6">
      <t>スナ</t>
    </rPh>
    <phoneticPr fontId="2"/>
  </si>
  <si>
    <t>石材</t>
    <rPh sb="0" eb="2">
      <t>セキザイ</t>
    </rPh>
    <phoneticPr fontId="2"/>
  </si>
  <si>
    <t>鉄鋼（シリコンマンガン）</t>
    <rPh sb="0" eb="2">
      <t>テッコウ</t>
    </rPh>
    <phoneticPr fontId="2"/>
  </si>
  <si>
    <t>重油</t>
    <rPh sb="0" eb="2">
      <t>ジュウユ</t>
    </rPh>
    <phoneticPr fontId="2"/>
  </si>
  <si>
    <t>化学薬品（モノマー）</t>
    <rPh sb="0" eb="2">
      <t>カガク</t>
    </rPh>
    <rPh sb="2" eb="4">
      <t>ヤクヒン</t>
    </rPh>
    <phoneticPr fontId="2"/>
  </si>
  <si>
    <t>化学薬品（酢酸）</t>
    <rPh sb="0" eb="2">
      <t>カガク</t>
    </rPh>
    <rPh sb="2" eb="4">
      <t>ヤクヒン</t>
    </rPh>
    <rPh sb="5" eb="7">
      <t>サクサン</t>
    </rPh>
    <phoneticPr fontId="2"/>
  </si>
  <si>
    <t>砂糖（糖蜜）</t>
    <rPh sb="0" eb="2">
      <t>サトウ</t>
    </rPh>
    <rPh sb="3" eb="5">
      <t>トウミツ</t>
    </rPh>
    <phoneticPr fontId="2"/>
  </si>
  <si>
    <t>製造食品（タピオカ）</t>
    <rPh sb="0" eb="2">
      <t>セイゾウ</t>
    </rPh>
    <rPh sb="2" eb="4">
      <t>ショクヒン</t>
    </rPh>
    <phoneticPr fontId="2"/>
  </si>
  <si>
    <t>製造食品（澱粉）</t>
    <rPh sb="0" eb="2">
      <t>セイゾウ</t>
    </rPh>
    <rPh sb="2" eb="4">
      <t>ショクヒン</t>
    </rPh>
    <rPh sb="5" eb="7">
      <t>デンプン</t>
    </rPh>
    <phoneticPr fontId="2"/>
  </si>
  <si>
    <t>水</t>
    <rPh sb="0" eb="1">
      <t>ミズ</t>
    </rPh>
    <phoneticPr fontId="2"/>
  </si>
  <si>
    <t>金属くず（スクラップ）</t>
    <rPh sb="0" eb="2">
      <t>キンゾク</t>
    </rPh>
    <phoneticPr fontId="2"/>
  </si>
  <si>
    <t>再利用資材（カレット）</t>
    <rPh sb="0" eb="3">
      <t>サイリヨウ</t>
    </rPh>
    <rPh sb="3" eb="5">
      <t>シザイ</t>
    </rPh>
    <phoneticPr fontId="2"/>
  </si>
  <si>
    <t>水産品（魚介類）</t>
    <rPh sb="0" eb="3">
      <t>スイサンヒン</t>
    </rPh>
    <rPh sb="4" eb="7">
      <t>ギョカイルイ</t>
    </rPh>
    <phoneticPr fontId="2"/>
  </si>
  <si>
    <t>マリソル</t>
    <phoneticPr fontId="2"/>
  </si>
  <si>
    <t>なつかぜ</t>
    <phoneticPr fontId="2"/>
  </si>
  <si>
    <t>小型船舶</t>
    <rPh sb="0" eb="2">
      <t>コガタ</t>
    </rPh>
    <rPh sb="2" eb="4">
      <t>センパク</t>
    </rPh>
    <phoneticPr fontId="2"/>
  </si>
  <si>
    <t>船舶検査</t>
    <rPh sb="0" eb="2">
      <t>センパク</t>
    </rPh>
    <rPh sb="2" eb="4">
      <t>ケンサ</t>
    </rPh>
    <phoneticPr fontId="2"/>
  </si>
  <si>
    <t>産業機械</t>
    <rPh sb="0" eb="2">
      <t>サンギョウ</t>
    </rPh>
    <rPh sb="2" eb="4">
      <t>キカイ</t>
    </rPh>
    <phoneticPr fontId="2"/>
  </si>
  <si>
    <t>外航船（隻）</t>
    <rPh sb="0" eb="2">
      <t>ガイコウ</t>
    </rPh>
    <rPh sb="2" eb="3">
      <t>セン</t>
    </rPh>
    <rPh sb="4" eb="5">
      <t>セキ</t>
    </rPh>
    <phoneticPr fontId="2"/>
  </si>
  <si>
    <t>内航船（隻）</t>
    <rPh sb="0" eb="3">
      <t>ナイコウセン</t>
    </rPh>
    <rPh sb="4" eb="5">
      <t>セキ</t>
    </rPh>
    <phoneticPr fontId="2"/>
  </si>
  <si>
    <t xml:space="preserve">  船舶トン数は、小数点以下を切捨てる。
  貨物数量は、小数点第１位を四捨五入する。 （「調査票」欄に記入。）</t>
    <rPh sb="2" eb="4">
      <t>センパク</t>
    </rPh>
    <rPh sb="6" eb="7">
      <t>スウ</t>
    </rPh>
    <rPh sb="9" eb="12">
      <t>ショウスウテン</t>
    </rPh>
    <rPh sb="12" eb="14">
      <t>イカ</t>
    </rPh>
    <rPh sb="15" eb="16">
      <t>キ</t>
    </rPh>
    <rPh sb="16" eb="17">
      <t>ス</t>
    </rPh>
    <rPh sb="23" eb="25">
      <t>カモツ</t>
    </rPh>
    <rPh sb="25" eb="27">
      <t>スウリョウ</t>
    </rPh>
    <rPh sb="29" eb="32">
      <t>ショウスウテン</t>
    </rPh>
    <rPh sb="32" eb="33">
      <t>ダイ</t>
    </rPh>
    <rPh sb="34" eb="35">
      <t>イ</t>
    </rPh>
    <rPh sb="36" eb="40">
      <t>シシャゴニュウ</t>
    </rPh>
    <rPh sb="46" eb="49">
      <t>チョウサヒョウ</t>
    </rPh>
    <rPh sb="50" eb="51">
      <t>ラン</t>
    </rPh>
    <rPh sb="52" eb="54">
      <t>キニュウ</t>
    </rPh>
    <phoneticPr fontId="2"/>
  </si>
  <si>
    <t>30,000t以上</t>
  </si>
  <si>
    <t>10,000t以上 30,000t未満</t>
  </si>
  <si>
    <t>5t以上 500t未満</t>
  </si>
  <si>
    <t>（※漁船 5t以上 500t未満として集計）</t>
    <rPh sb="2" eb="4">
      <t>ギョセン</t>
    </rPh>
    <rPh sb="6" eb="9">
      <t>トンイジョウ</t>
    </rPh>
    <rPh sb="14" eb="16">
      <t>ミマン</t>
    </rPh>
    <rPh sb="19" eb="21">
      <t>シュウケイ</t>
    </rPh>
    <phoneticPr fontId="2"/>
  </si>
  <si>
    <t>（※内航商船 5t以上 500t未満として集計）</t>
    <rPh sb="2" eb="4">
      <t>ナイコウ</t>
    </rPh>
    <rPh sb="4" eb="6">
      <t>ショウセン</t>
    </rPh>
    <rPh sb="8" eb="11">
      <t>トンイジョウ</t>
    </rPh>
    <rPh sb="16" eb="18">
      <t>ミマン</t>
    </rPh>
    <rPh sb="21" eb="23">
      <t>シュウケイ</t>
    </rPh>
    <phoneticPr fontId="2"/>
  </si>
  <si>
    <t>&lt;500</t>
  </si>
  <si>
    <t>&gt;=500</t>
  </si>
  <si>
    <t>&lt;1000</t>
  </si>
  <si>
    <t>&gt;=1000</t>
  </si>
  <si>
    <t>&lt;3000</t>
  </si>
  <si>
    <t>&gt;=3000</t>
  </si>
  <si>
    <t>&lt;6000</t>
  </si>
  <si>
    <t>&gt;=6000</t>
  </si>
  <si>
    <t>&lt;10000</t>
  </si>
  <si>
    <t>&gt;=10000</t>
  </si>
  <si>
    <t>&lt;30000</t>
  </si>
  <si>
    <t>&lt;30000</t>
    <phoneticPr fontId="2"/>
  </si>
  <si>
    <t>&gt;=30000</t>
  </si>
  <si>
    <t>&gt;=30000</t>
    <phoneticPr fontId="2"/>
  </si>
  <si>
    <t xml:space="preserve"> </t>
  </si>
  <si>
    <t>&gt;=5</t>
  </si>
  <si>
    <r>
      <t>500t</t>
    </r>
    <r>
      <rPr>
        <sz val="11"/>
        <rFont val="ＭＳ Ｐゴシック"/>
        <family val="3"/>
        <charset val="128"/>
      </rPr>
      <t>未満</t>
    </r>
    <rPh sb="4" eb="6">
      <t>ミマン</t>
    </rPh>
    <phoneticPr fontId="2"/>
  </si>
  <si>
    <r>
      <t>　500</t>
    </r>
    <r>
      <rPr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未満</t>
    </r>
    <rPh sb="5" eb="7">
      <t>ミマン</t>
    </rPh>
    <phoneticPr fontId="2"/>
  </si>
  <si>
    <t>石油製品（軽油）</t>
    <rPh sb="0" eb="2">
      <t>セキユ</t>
    </rPh>
    <rPh sb="2" eb="4">
      <t>セイヒン</t>
    </rPh>
    <rPh sb="5" eb="7">
      <t>ケイユ</t>
    </rPh>
    <phoneticPr fontId="2"/>
  </si>
  <si>
    <t>※港湾調査より記入・・・（４）移入
※水産品（魚）も含める。
※品目ごとに小計</t>
    <rPh sb="1" eb="3">
      <t>コウワン</t>
    </rPh>
    <rPh sb="3" eb="5">
      <t>チョウサ</t>
    </rPh>
    <rPh sb="7" eb="9">
      <t>キニュウ</t>
    </rPh>
    <rPh sb="15" eb="17">
      <t>イニュウ</t>
    </rPh>
    <rPh sb="19" eb="22">
      <t>スイサンヒン</t>
    </rPh>
    <rPh sb="23" eb="24">
      <t>サカナ</t>
    </rPh>
    <rPh sb="26" eb="27">
      <t>フク</t>
    </rPh>
    <rPh sb="32" eb="34">
      <t>ヒンモク</t>
    </rPh>
    <rPh sb="37" eb="39">
      <t>ショウケイ</t>
    </rPh>
    <phoneticPr fontId="2"/>
  </si>
  <si>
    <t>様式Ｎｏ．６</t>
    <rPh sb="0" eb="2">
      <t>ヨウシキ</t>
    </rPh>
    <phoneticPr fontId="2"/>
  </si>
  <si>
    <t>　（５００トン以上の外航船）
　（５００トン以上の内航船）</t>
    <rPh sb="7" eb="9">
      <t>イジョウ</t>
    </rPh>
    <rPh sb="10" eb="12">
      <t>ガイコウ</t>
    </rPh>
    <rPh sb="12" eb="13">
      <t>セン</t>
    </rPh>
    <rPh sb="22" eb="24">
      <t>イジョウ</t>
    </rPh>
    <rPh sb="25" eb="28">
      <t>ナイコウセン</t>
    </rPh>
    <phoneticPr fontId="2"/>
  </si>
  <si>
    <t>※港湾調査より記入・・・（１）輸出
※品目ごとに小計
※入港船舶調の外航船「積」の貨物数量と突合
　（ただし、500ｔ未満の外航船貨物がある場合は一致しない）</t>
    <rPh sb="1" eb="3">
      <t>コウワン</t>
    </rPh>
    <rPh sb="3" eb="5">
      <t>チョウサ</t>
    </rPh>
    <rPh sb="7" eb="9">
      <t>キニュウ</t>
    </rPh>
    <rPh sb="15" eb="17">
      <t>ユシュツ</t>
    </rPh>
    <rPh sb="19" eb="21">
      <t>ヒンモク</t>
    </rPh>
    <rPh sb="24" eb="26">
      <t>ショウケイ</t>
    </rPh>
    <rPh sb="28" eb="30">
      <t>ニュウコウ</t>
    </rPh>
    <rPh sb="30" eb="32">
      <t>センパク</t>
    </rPh>
    <rPh sb="32" eb="33">
      <t>シラベ</t>
    </rPh>
    <rPh sb="34" eb="37">
      <t>ガイコウセン</t>
    </rPh>
    <rPh sb="38" eb="39">
      <t>ツミ</t>
    </rPh>
    <rPh sb="41" eb="43">
      <t>カモツ</t>
    </rPh>
    <rPh sb="43" eb="45">
      <t>スウリョウ</t>
    </rPh>
    <rPh sb="46" eb="47">
      <t>トツ</t>
    </rPh>
    <rPh sb="47" eb="48">
      <t>ゴウ</t>
    </rPh>
    <rPh sb="59" eb="61">
      <t>ミマン</t>
    </rPh>
    <rPh sb="62" eb="65">
      <t>ガイコウセン</t>
    </rPh>
    <rPh sb="65" eb="67">
      <t>カモツ</t>
    </rPh>
    <rPh sb="70" eb="72">
      <t>バアイ</t>
    </rPh>
    <rPh sb="73" eb="75">
      <t>イッチ</t>
    </rPh>
    <phoneticPr fontId="2"/>
  </si>
  <si>
    <t>※港湾調査より記入・・・（３）輸入
※品目ごとに小計
※入港船舶調の外航船「卸」の貨物数量と突合
　　（ただし、500ｔ未満の外航船貨物がある場合は一致しない）</t>
    <rPh sb="1" eb="3">
      <t>コウワン</t>
    </rPh>
    <rPh sb="3" eb="5">
      <t>チョウサ</t>
    </rPh>
    <rPh sb="7" eb="9">
      <t>キニュウ</t>
    </rPh>
    <rPh sb="15" eb="17">
      <t>ユニュウ</t>
    </rPh>
    <rPh sb="19" eb="20">
      <t>ヒン</t>
    </rPh>
    <rPh sb="20" eb="21">
      <t>モク</t>
    </rPh>
    <rPh sb="24" eb="26">
      <t>ショウケイ</t>
    </rPh>
    <rPh sb="38" eb="39">
      <t>オロシ</t>
    </rPh>
    <phoneticPr fontId="2"/>
  </si>
  <si>
    <t>※１．港湾調査より、500ｔ以上の「外航船」及び「内航船」を記入。（貨物数量は「調査票」欄に記入。）</t>
    <rPh sb="3" eb="5">
      <t>コウワン</t>
    </rPh>
    <rPh sb="5" eb="7">
      <t>チョウサ</t>
    </rPh>
    <rPh sb="14" eb="16">
      <t>イジョウ</t>
    </rPh>
    <rPh sb="18" eb="21">
      <t>ガイコウセン</t>
    </rPh>
    <rPh sb="22" eb="23">
      <t>オヨ</t>
    </rPh>
    <rPh sb="25" eb="28">
      <t>ナイコウセン</t>
    </rPh>
    <rPh sb="30" eb="32">
      <t>キニュウ</t>
    </rPh>
    <rPh sb="34" eb="36">
      <t>カモツ</t>
    </rPh>
    <rPh sb="36" eb="38">
      <t>スウリョウ</t>
    </rPh>
    <rPh sb="40" eb="43">
      <t>チョウサヒョウ</t>
    </rPh>
    <rPh sb="44" eb="45">
      <t>ラン</t>
    </rPh>
    <rPh sb="46" eb="48">
      <t>キニュウ</t>
    </rPh>
    <phoneticPr fontId="2"/>
  </si>
  <si>
    <t>※２．「入港調（集計）」シートに１隻ごとに転記。</t>
    <rPh sb="4" eb="6">
      <t>ニュウコウ</t>
    </rPh>
    <rPh sb="6" eb="7">
      <t>シラ</t>
    </rPh>
    <rPh sb="8" eb="10">
      <t>シュウケイ</t>
    </rPh>
    <rPh sb="17" eb="18">
      <t>セキ</t>
    </rPh>
    <rPh sb="21" eb="23">
      <t>テンキ</t>
    </rPh>
    <phoneticPr fontId="2"/>
  </si>
  <si>
    <t>※３．「入港船舶表（現金領収分）」及び「収入調定書（納通分）」から500ｔ以上を上記１とダブりがないように記入。（貨物内容、貨物数量、仕出・仕向国港は記入不要。）</t>
    <rPh sb="4" eb="6">
      <t>ニュウコウ</t>
    </rPh>
    <rPh sb="6" eb="8">
      <t>センパク</t>
    </rPh>
    <rPh sb="8" eb="9">
      <t>ヒョウ</t>
    </rPh>
    <rPh sb="10" eb="12">
      <t>ゲンキン</t>
    </rPh>
    <rPh sb="12" eb="14">
      <t>リョウシュウ</t>
    </rPh>
    <rPh sb="14" eb="15">
      <t>ブン</t>
    </rPh>
    <rPh sb="17" eb="18">
      <t>オヨ</t>
    </rPh>
    <rPh sb="20" eb="22">
      <t>シュウニュウ</t>
    </rPh>
    <rPh sb="22" eb="23">
      <t>チョウ</t>
    </rPh>
    <rPh sb="23" eb="24">
      <t>テイ</t>
    </rPh>
    <rPh sb="24" eb="25">
      <t>ショ</t>
    </rPh>
    <rPh sb="26" eb="27">
      <t>ノウ</t>
    </rPh>
    <rPh sb="27" eb="29">
      <t>ツウブン</t>
    </rPh>
    <rPh sb="37" eb="39">
      <t>イジョウ</t>
    </rPh>
    <rPh sb="40" eb="42">
      <t>ジョウキ</t>
    </rPh>
    <rPh sb="53" eb="55">
      <t>キニュウ</t>
    </rPh>
    <rPh sb="57" eb="59">
      <t>カモツ</t>
    </rPh>
    <rPh sb="59" eb="61">
      <t>ナイヨウ</t>
    </rPh>
    <rPh sb="62" eb="64">
      <t>カモツ</t>
    </rPh>
    <rPh sb="64" eb="65">
      <t>スウ</t>
    </rPh>
    <rPh sb="65" eb="66">
      <t>リョウ</t>
    </rPh>
    <rPh sb="67" eb="68">
      <t>シ</t>
    </rPh>
    <rPh sb="68" eb="69">
      <t>ダ</t>
    </rPh>
    <rPh sb="70" eb="72">
      <t>シムケ</t>
    </rPh>
    <rPh sb="72" eb="73">
      <t>コク</t>
    </rPh>
    <rPh sb="73" eb="74">
      <t>コウ</t>
    </rPh>
    <rPh sb="75" eb="77">
      <t>キニュウ</t>
    </rPh>
    <rPh sb="77" eb="79">
      <t>フヨウ</t>
    </rPh>
    <phoneticPr fontId="2"/>
  </si>
  <si>
    <t>※４．「入港調（集計）」シートの500ｔ以上の「外航船」及び「内航船」の隻数、総トン数と突合。</t>
    <rPh sb="4" eb="6">
      <t>ニュウコウ</t>
    </rPh>
    <rPh sb="6" eb="7">
      <t>シラ</t>
    </rPh>
    <rPh sb="8" eb="10">
      <t>シュウケイ</t>
    </rPh>
    <rPh sb="20" eb="22">
      <t>イジョウ</t>
    </rPh>
    <rPh sb="24" eb="27">
      <t>ガイコウセン</t>
    </rPh>
    <rPh sb="28" eb="29">
      <t>オヨ</t>
    </rPh>
    <rPh sb="31" eb="34">
      <t>ナイコウセン</t>
    </rPh>
    <rPh sb="36" eb="38">
      <t>セキスウ</t>
    </rPh>
    <rPh sb="39" eb="40">
      <t>ソウ</t>
    </rPh>
    <rPh sb="42" eb="43">
      <t>スウ</t>
    </rPh>
    <rPh sb="44" eb="45">
      <t>トツ</t>
    </rPh>
    <rPh sb="45" eb="46">
      <t>ゴウ</t>
    </rPh>
    <phoneticPr fontId="2"/>
  </si>
  <si>
    <t>※５．外航船の貨物数量を「海上出入貨物調」シートの（１）輸出（外航）（３）輸入（外航）と突合。（ただし、500ｔ未満の外航船貨物がある場合は一致しない）</t>
    <rPh sb="44" eb="45">
      <t>トツ</t>
    </rPh>
    <rPh sb="45" eb="46">
      <t>ゴウ</t>
    </rPh>
    <phoneticPr fontId="2"/>
  </si>
  <si>
    <t>種別</t>
    <rPh sb="0" eb="2">
      <t>シュベツ</t>
    </rPh>
    <phoneticPr fontId="2"/>
  </si>
  <si>
    <t>30,000総ﾄﾝ以上</t>
    <rPh sb="6" eb="7">
      <t>ソウ</t>
    </rPh>
    <rPh sb="9" eb="11">
      <t>イジョウ</t>
    </rPh>
    <phoneticPr fontId="2"/>
  </si>
  <si>
    <t>10,000総ﾄﾝ数以上
30,000総ﾄﾝ数未満</t>
    <rPh sb="6" eb="7">
      <t>ソウ</t>
    </rPh>
    <rPh sb="9" eb="10">
      <t>スウ</t>
    </rPh>
    <rPh sb="10" eb="12">
      <t>イジョウ</t>
    </rPh>
    <rPh sb="19" eb="20">
      <t>ソウ</t>
    </rPh>
    <rPh sb="22" eb="23">
      <t>スウ</t>
    </rPh>
    <rPh sb="23" eb="25">
      <t>ミマン</t>
    </rPh>
    <phoneticPr fontId="2"/>
  </si>
  <si>
    <t xml:space="preserve">  6,000総ﾄﾝ数以上
10,000総ﾄﾝ数未満</t>
    <rPh sb="7" eb="8">
      <t>ソウ</t>
    </rPh>
    <rPh sb="10" eb="11">
      <t>スウ</t>
    </rPh>
    <rPh sb="11" eb="13">
      <t>イジョウ</t>
    </rPh>
    <rPh sb="20" eb="21">
      <t>ソウ</t>
    </rPh>
    <rPh sb="23" eb="24">
      <t>スウ</t>
    </rPh>
    <rPh sb="24" eb="26">
      <t>ミマン</t>
    </rPh>
    <phoneticPr fontId="2"/>
  </si>
  <si>
    <t>3,000総ﾄﾝ数以上
6,000総ﾄﾝ数未満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</si>
  <si>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>1,000総ﾄﾝ数以上
3,000総ﾄﾝ数未満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</si>
  <si>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 xml:space="preserve">  500総ﾄﾝ数以上
1,000総ﾄﾝ数未満</t>
    <rPh sb="5" eb="6">
      <t>ソウ</t>
    </rPh>
    <rPh sb="8" eb="9">
      <t>スウ</t>
    </rPh>
    <rPh sb="9" eb="11">
      <t>イジョウ</t>
    </rPh>
    <rPh sb="17" eb="18">
      <t>ソウ</t>
    </rPh>
    <rPh sb="20" eb="21">
      <t>スウ</t>
    </rPh>
    <rPh sb="21" eb="23">
      <t>ミマン</t>
    </rPh>
    <phoneticPr fontId="2"/>
  </si>
  <si>
    <t xml:space="preserve">   5総ﾄﾝ数以上
500総ﾄﾝ数未満</t>
    <rPh sb="4" eb="5">
      <t>ソウ</t>
    </rPh>
    <rPh sb="7" eb="8">
      <t>スウ</t>
    </rPh>
    <rPh sb="8" eb="10">
      <t>イジョウ</t>
    </rPh>
    <rPh sb="14" eb="15">
      <t>ソウ</t>
    </rPh>
    <rPh sb="17" eb="18">
      <t>スウ</t>
    </rPh>
    <rPh sb="18" eb="20">
      <t>ミマン</t>
    </rPh>
    <phoneticPr fontId="2"/>
  </si>
  <si>
    <t>総ﾄﾝ数</t>
    <rPh sb="0" eb="1">
      <t>ソウ</t>
    </rPh>
    <rPh sb="3" eb="4">
      <t>スウ</t>
    </rPh>
    <phoneticPr fontId="2"/>
  </si>
  <si>
    <t>外航商船</t>
    <rPh sb="0" eb="2">
      <t>ガイコウ</t>
    </rPh>
    <rPh sb="2" eb="4">
      <t>ショウセン</t>
    </rPh>
    <phoneticPr fontId="2"/>
  </si>
  <si>
    <t>外航自航</t>
    <rPh sb="0" eb="2">
      <t>ガイコウ</t>
    </rPh>
    <rPh sb="2" eb="3">
      <t>ジ</t>
    </rPh>
    <rPh sb="3" eb="4">
      <t>コウ</t>
    </rPh>
    <phoneticPr fontId="2"/>
  </si>
  <si>
    <t>内航商船</t>
    <rPh sb="0" eb="2">
      <t>ナイコウ</t>
    </rPh>
    <rPh sb="2" eb="4">
      <t>ショウセン</t>
    </rPh>
    <phoneticPr fontId="2"/>
  </si>
  <si>
    <t>内航自航</t>
    <rPh sb="0" eb="2">
      <t>ナイコウ</t>
    </rPh>
    <rPh sb="2" eb="3">
      <t>ジ</t>
    </rPh>
    <rPh sb="3" eb="4">
      <t>コウ</t>
    </rPh>
    <phoneticPr fontId="2"/>
  </si>
  <si>
    <t>避難船</t>
    <rPh sb="0" eb="2">
      <t>ヒナン</t>
    </rPh>
    <rPh sb="2" eb="3">
      <t>セン</t>
    </rPh>
    <phoneticPr fontId="2"/>
  </si>
  <si>
    <t>その他</t>
    <rPh sb="0" eb="3">
      <t>ソノタ</t>
    </rPh>
    <phoneticPr fontId="2"/>
  </si>
  <si>
    <t>鉄道連絡船</t>
    <rPh sb="0" eb="2">
      <t>テツドウ</t>
    </rPh>
    <rPh sb="2" eb="4">
      <t>レンラク</t>
    </rPh>
    <rPh sb="4" eb="5">
      <t>セン</t>
    </rPh>
    <phoneticPr fontId="2"/>
  </si>
  <si>
    <t>①「入港船舶調」シートの「外航船」を総トン数にかかわらず１隻ごとに全て転記。
②「港湾調査」より「500t未満の外航船」を１隻ごとに記入。
③「収入調定書（納通分）」より、外航船１隻ごとに記入。
　（①、②の外航船と重複しないように注意。）
　（500ｔ以上の外航船は「入港船舶調」シートへ転記）
④「入港船舶調」シートの「500ｔ以上の外航船」について、総トン数区分ごとに隻数、総トン数の合計が一致するか突合。</t>
    <rPh sb="2" eb="4">
      <t>ニュウコウ</t>
    </rPh>
    <rPh sb="4" eb="6">
      <t>センパク</t>
    </rPh>
    <rPh sb="6" eb="7">
      <t>シラ</t>
    </rPh>
    <rPh sb="13" eb="16">
      <t>ガイコウセン</t>
    </rPh>
    <rPh sb="18" eb="19">
      <t>ソウ</t>
    </rPh>
    <rPh sb="21" eb="22">
      <t>スウ</t>
    </rPh>
    <rPh sb="29" eb="30">
      <t>セキ</t>
    </rPh>
    <rPh sb="33" eb="34">
      <t>スベ</t>
    </rPh>
    <rPh sb="35" eb="37">
      <t>テンキ</t>
    </rPh>
    <rPh sb="57" eb="58">
      <t>ガイ</t>
    </rPh>
    <rPh sb="63" eb="64">
      <t>セキ</t>
    </rPh>
    <rPh sb="88" eb="91">
      <t>ガイコウセン</t>
    </rPh>
    <rPh sb="106" eb="109">
      <t>ガイコウセン</t>
    </rPh>
    <rPh sb="110" eb="112">
      <t>ジュウフク</t>
    </rPh>
    <rPh sb="118" eb="120">
      <t>チュウイ</t>
    </rPh>
    <rPh sb="129" eb="131">
      <t>イジョウ</t>
    </rPh>
    <rPh sb="132" eb="135">
      <t>ガイコウセン</t>
    </rPh>
    <rPh sb="137" eb="139">
      <t>ニュウコウ</t>
    </rPh>
    <rPh sb="139" eb="141">
      <t>センパク</t>
    </rPh>
    <rPh sb="141" eb="142">
      <t>シラ</t>
    </rPh>
    <rPh sb="147" eb="149">
      <t>テンキ</t>
    </rPh>
    <rPh sb="154" eb="156">
      <t>ニュウコウ</t>
    </rPh>
    <rPh sb="156" eb="158">
      <t>センパク</t>
    </rPh>
    <rPh sb="158" eb="159">
      <t>シラベ</t>
    </rPh>
    <rPh sb="169" eb="171">
      <t>イジョウ</t>
    </rPh>
    <rPh sb="172" eb="175">
      <t>ガイコウセン</t>
    </rPh>
    <rPh sb="181" eb="182">
      <t>ソウ</t>
    </rPh>
    <rPh sb="184" eb="185">
      <t>スウ</t>
    </rPh>
    <rPh sb="185" eb="187">
      <t>クブン</t>
    </rPh>
    <rPh sb="190" eb="192">
      <t>セキスウ</t>
    </rPh>
    <rPh sb="193" eb="194">
      <t>ソウ</t>
    </rPh>
    <rPh sb="196" eb="197">
      <t>スウ</t>
    </rPh>
    <rPh sb="198" eb="200">
      <t>ゴウケイ</t>
    </rPh>
    <rPh sb="201" eb="203">
      <t>イッチ</t>
    </rPh>
    <rPh sb="206" eb="207">
      <t>トツ</t>
    </rPh>
    <rPh sb="207" eb="208">
      <t>ゴウ</t>
    </rPh>
    <phoneticPr fontId="2"/>
  </si>
  <si>
    <t>①「入港船舶調」シートの「500t以上の内航船」を１隻ごとに転記。
②「港湾調査」より「500t未満の内航船」をまとめて記入。
③「入港船舶表（現金領収分）」シートの「500ｔ以上の内航船」は１隻ごとに、「500ｔ未満の内航船」はまとめて記入。
④「収入調定書（納通分）」より、１隻ごとに記入（500t未満はまとめて記入でも可）。
※記入の際は、500t以上はダブらないように注意。（500t未満はダブっても可）。
⑤「入港船舶調」シートの「500ｔ以上の内航船」について、総トン数区分ごとに隻数、総トン数の合計が一致するか突合。
⑥現金分の隻数、総トン数が「入港船舶表（現金領収分）」シートの５００トン以上と未満ごとに一致するか突合。</t>
    <rPh sb="2" eb="4">
      <t>ニュウコウ</t>
    </rPh>
    <rPh sb="4" eb="6">
      <t>センパク</t>
    </rPh>
    <rPh sb="6" eb="7">
      <t>シラ</t>
    </rPh>
    <rPh sb="17" eb="19">
      <t>イジョウ</t>
    </rPh>
    <rPh sb="20" eb="23">
      <t>ナイコウセン</t>
    </rPh>
    <rPh sb="26" eb="27">
      <t>セキ</t>
    </rPh>
    <rPh sb="30" eb="32">
      <t>テンキ</t>
    </rPh>
    <rPh sb="51" eb="54">
      <t>ナイコウセン</t>
    </rPh>
    <rPh sb="60" eb="62">
      <t>キニュウ</t>
    </rPh>
    <rPh sb="66" eb="68">
      <t>ニュウコウ</t>
    </rPh>
    <rPh sb="68" eb="70">
      <t>センパク</t>
    </rPh>
    <rPh sb="70" eb="71">
      <t>ヒョウ</t>
    </rPh>
    <rPh sb="72" eb="74">
      <t>ゲンキン</t>
    </rPh>
    <rPh sb="74" eb="76">
      <t>リョウシュウ</t>
    </rPh>
    <rPh sb="76" eb="77">
      <t>ブン</t>
    </rPh>
    <rPh sb="88" eb="90">
      <t>イジョウ</t>
    </rPh>
    <rPh sb="91" eb="94">
      <t>ナイコウセン</t>
    </rPh>
    <rPh sb="97" eb="98">
      <t>セキ</t>
    </rPh>
    <rPh sb="107" eb="109">
      <t>ミマン</t>
    </rPh>
    <rPh sb="110" eb="113">
      <t>ナイコウセン</t>
    </rPh>
    <rPh sb="119" eb="121">
      <t>キニュウ</t>
    </rPh>
    <rPh sb="125" eb="127">
      <t>シュウニュウ</t>
    </rPh>
    <rPh sb="127" eb="128">
      <t>チョウ</t>
    </rPh>
    <rPh sb="128" eb="129">
      <t>テイ</t>
    </rPh>
    <rPh sb="129" eb="130">
      <t>ショ</t>
    </rPh>
    <rPh sb="131" eb="132">
      <t>ノウ</t>
    </rPh>
    <rPh sb="132" eb="134">
      <t>ツウブン</t>
    </rPh>
    <rPh sb="140" eb="141">
      <t>セキ</t>
    </rPh>
    <rPh sb="144" eb="146">
      <t>キニュウ</t>
    </rPh>
    <rPh sb="151" eb="153">
      <t>ミマン</t>
    </rPh>
    <rPh sb="158" eb="160">
      <t>キニュウ</t>
    </rPh>
    <rPh sb="162" eb="163">
      <t>カ</t>
    </rPh>
    <rPh sb="167" eb="169">
      <t>キニュウ</t>
    </rPh>
    <rPh sb="170" eb="171">
      <t>サイ</t>
    </rPh>
    <rPh sb="177" eb="179">
      <t>イジョウ</t>
    </rPh>
    <rPh sb="188" eb="190">
      <t>チュウイ</t>
    </rPh>
    <rPh sb="196" eb="198">
      <t>ミマン</t>
    </rPh>
    <rPh sb="204" eb="205">
      <t>カ</t>
    </rPh>
    <rPh sb="225" eb="227">
      <t>イジョウ</t>
    </rPh>
    <rPh sb="228" eb="231">
      <t>ナイコウセン</t>
    </rPh>
    <rPh sb="237" eb="238">
      <t>ソウ</t>
    </rPh>
    <rPh sb="240" eb="241">
      <t>スウ</t>
    </rPh>
    <rPh sb="241" eb="243">
      <t>クブン</t>
    </rPh>
    <rPh sb="267" eb="269">
      <t>ゲンキン</t>
    </rPh>
    <rPh sb="269" eb="270">
      <t>ブン</t>
    </rPh>
    <rPh sb="271" eb="272">
      <t>セキ</t>
    </rPh>
    <rPh sb="272" eb="273">
      <t>スウ</t>
    </rPh>
    <rPh sb="274" eb="275">
      <t>ソウ</t>
    </rPh>
    <rPh sb="277" eb="278">
      <t>スウ</t>
    </rPh>
    <rPh sb="280" eb="282">
      <t>ニュウコウ</t>
    </rPh>
    <rPh sb="282" eb="284">
      <t>センパク</t>
    </rPh>
    <rPh sb="284" eb="285">
      <t>ヒョウ</t>
    </rPh>
    <rPh sb="286" eb="288">
      <t>ゲンキン</t>
    </rPh>
    <rPh sb="288" eb="290">
      <t>リョウシュウ</t>
    </rPh>
    <rPh sb="290" eb="291">
      <t>ブン</t>
    </rPh>
    <rPh sb="302" eb="304">
      <t>イジョウ</t>
    </rPh>
    <rPh sb="305" eb="307">
      <t>ミマン</t>
    </rPh>
    <rPh sb="310" eb="312">
      <t>イッチ</t>
    </rPh>
    <rPh sb="315" eb="316">
      <t>トツ</t>
    </rPh>
    <rPh sb="316" eb="317">
      <t>ゴウ</t>
    </rPh>
    <phoneticPr fontId="2"/>
  </si>
  <si>
    <t>※定期船は、集計表（月報）の集計の際に内航商船に含めて集計。</t>
    <rPh sb="1" eb="4">
      <t>テイキセン</t>
    </rPh>
    <rPh sb="14" eb="16">
      <t>シュウケイ</t>
    </rPh>
    <rPh sb="17" eb="18">
      <t>サイ</t>
    </rPh>
    <phoneticPr fontId="2"/>
  </si>
  <si>
    <t xml:space="preserve">※月ごとの報告書等で確認。
</t>
    <rPh sb="1" eb="2">
      <t>ツキ</t>
    </rPh>
    <rPh sb="5" eb="8">
      <t>ホウコクショ</t>
    </rPh>
    <rPh sb="8" eb="9">
      <t>トウ</t>
    </rPh>
    <rPh sb="10" eb="12">
      <t>カクニン</t>
    </rPh>
    <phoneticPr fontId="2"/>
  </si>
  <si>
    <t>※「収入調定（現金領収分）」より記入。（隻数算定のため１隻ごと記入要）</t>
    <rPh sb="2" eb="4">
      <t>シュウニュウ</t>
    </rPh>
    <rPh sb="4" eb="5">
      <t>チョウ</t>
    </rPh>
    <rPh sb="5" eb="6">
      <t>テイ</t>
    </rPh>
    <rPh sb="7" eb="9">
      <t>ゲンキン</t>
    </rPh>
    <rPh sb="9" eb="11">
      <t>リョウシュウ</t>
    </rPh>
    <rPh sb="11" eb="12">
      <t>ブン</t>
    </rPh>
    <rPh sb="16" eb="18">
      <t>キニュウ</t>
    </rPh>
    <rPh sb="20" eb="22">
      <t>セキスウ</t>
    </rPh>
    <rPh sb="22" eb="24">
      <t>サンテイ</t>
    </rPh>
    <rPh sb="28" eb="29">
      <t>セキ</t>
    </rPh>
    <rPh sb="31" eb="33">
      <t>キニュウ</t>
    </rPh>
    <rPh sb="33" eb="34">
      <t>ヨウ</t>
    </rPh>
    <phoneticPr fontId="2"/>
  </si>
  <si>
    <t>　</t>
    <phoneticPr fontId="2"/>
  </si>
  <si>
    <t xml:space="preserve"> </t>
    <phoneticPr fontId="2"/>
  </si>
  <si>
    <t>あそ</t>
    <phoneticPr fontId="2"/>
  </si>
  <si>
    <t>金属製品</t>
    <rPh sb="0" eb="2">
      <t>キンゾク</t>
    </rPh>
    <rPh sb="2" eb="4">
      <t>セイヒン</t>
    </rPh>
    <phoneticPr fontId="2"/>
  </si>
  <si>
    <t>鋼材</t>
    <rPh sb="0" eb="2">
      <t>コウザイ</t>
    </rPh>
    <phoneticPr fontId="2"/>
  </si>
  <si>
    <t>（係留岸壁別）　入港船舶表　【現金領収外】</t>
    <rPh sb="1" eb="3">
      <t>ケイリュウ</t>
    </rPh>
    <rPh sb="3" eb="5">
      <t>ガンペキ</t>
    </rPh>
    <rPh sb="5" eb="6">
      <t>ベツ</t>
    </rPh>
    <rPh sb="8" eb="10">
      <t>ニュウコウ</t>
    </rPh>
    <rPh sb="10" eb="12">
      <t>センパク</t>
    </rPh>
    <rPh sb="12" eb="13">
      <t>ヒョウ</t>
    </rPh>
    <rPh sb="15" eb="17">
      <t>ゲンキン</t>
    </rPh>
    <rPh sb="17" eb="19">
      <t>リョウシュウ</t>
    </rPh>
    <rPh sb="19" eb="20">
      <t>ガイ</t>
    </rPh>
    <phoneticPr fontId="2"/>
  </si>
  <si>
    <t>木材チップ（瓦礫木材）</t>
    <rPh sb="0" eb="2">
      <t>モクザイ</t>
    </rPh>
    <rPh sb="6" eb="8">
      <t>ガレキ</t>
    </rPh>
    <rPh sb="8" eb="10">
      <t>モクザイ</t>
    </rPh>
    <phoneticPr fontId="2"/>
  </si>
  <si>
    <t>木材チップ</t>
    <rPh sb="0" eb="2">
      <t>モクザイ</t>
    </rPh>
    <phoneticPr fontId="2"/>
  </si>
  <si>
    <t>合計</t>
    <rPh sb="0" eb="2">
      <t>ゴウケイ</t>
    </rPh>
    <phoneticPr fontId="2"/>
  </si>
  <si>
    <t>第七冨貴丸</t>
    <rPh sb="0" eb="2">
      <t>ダイナナ</t>
    </rPh>
    <rPh sb="2" eb="4">
      <t>フキ</t>
    </rPh>
    <rPh sb="4" eb="5">
      <t>マル</t>
    </rPh>
    <phoneticPr fontId="3"/>
  </si>
  <si>
    <t>矢矧一号</t>
    <rPh sb="0" eb="2">
      <t>ヤハギ</t>
    </rPh>
    <rPh sb="2" eb="4">
      <t>イチゴウ</t>
    </rPh>
    <phoneticPr fontId="3"/>
  </si>
  <si>
    <t>第二辰巳丸</t>
    <rPh sb="0" eb="2">
      <t>ダイニ</t>
    </rPh>
    <rPh sb="2" eb="5">
      <t>タツミマル</t>
    </rPh>
    <phoneticPr fontId="3"/>
  </si>
  <si>
    <t>令和3年１０月分</t>
    <rPh sb="0" eb="2">
      <t>レイワ</t>
    </rPh>
    <rPh sb="3" eb="4">
      <t>ネン</t>
    </rPh>
    <rPh sb="6" eb="7">
      <t>ガツ</t>
    </rPh>
    <rPh sb="7" eb="8">
      <t>ブン</t>
    </rPh>
    <phoneticPr fontId="2"/>
  </si>
  <si>
    <t>天海丸</t>
    <rPh sb="0" eb="1">
      <t>テン</t>
    </rPh>
    <rPh sb="1" eb="2">
      <t>ウミ</t>
    </rPh>
    <rPh sb="2" eb="3">
      <t>マル</t>
    </rPh>
    <phoneticPr fontId="3"/>
  </si>
  <si>
    <t>やしろ</t>
  </si>
  <si>
    <t>ほくしん</t>
  </si>
  <si>
    <t>第拾八平成丸</t>
    <rPh sb="0" eb="1">
      <t>ダイ</t>
    </rPh>
    <rPh sb="1" eb="2">
      <t>ジュウ</t>
    </rPh>
    <rPh sb="2" eb="3">
      <t>ハチ</t>
    </rPh>
    <rPh sb="3" eb="6">
      <t>ヘイセイマル</t>
    </rPh>
    <phoneticPr fontId="3"/>
  </si>
  <si>
    <t>平神丸</t>
    <rPh sb="0" eb="1">
      <t>タイラ</t>
    </rPh>
    <rPh sb="1" eb="2">
      <t>カミ</t>
    </rPh>
    <rPh sb="2" eb="3">
      <t>マル</t>
    </rPh>
    <phoneticPr fontId="3"/>
  </si>
  <si>
    <t>なでしこ丸</t>
    <rPh sb="4" eb="5">
      <t>マル</t>
    </rPh>
    <phoneticPr fontId="3"/>
  </si>
  <si>
    <t>有駿</t>
    <rPh sb="0" eb="2">
      <t>ユウシュン</t>
    </rPh>
    <phoneticPr fontId="3"/>
  </si>
  <si>
    <t>第二十五旭丸</t>
    <rPh sb="0" eb="1">
      <t>ダイ</t>
    </rPh>
    <rPh sb="1" eb="4">
      <t>ニジュウゴ</t>
    </rPh>
    <rPh sb="4" eb="5">
      <t>アサヒ</t>
    </rPh>
    <rPh sb="5" eb="6">
      <t>マル</t>
    </rPh>
    <phoneticPr fontId="3"/>
  </si>
  <si>
    <t>第八栄福丸</t>
    <rPh sb="0" eb="2">
      <t>ダイハチ</t>
    </rPh>
    <rPh sb="2" eb="3">
      <t>サカエ</t>
    </rPh>
    <rPh sb="3" eb="4">
      <t>フク</t>
    </rPh>
    <rPh sb="4" eb="5">
      <t>マル</t>
    </rPh>
    <phoneticPr fontId="3"/>
  </si>
  <si>
    <t>第三大盛丸</t>
    <rPh sb="0" eb="2">
      <t>ダイサン</t>
    </rPh>
    <rPh sb="2" eb="4">
      <t>オオモリ</t>
    </rPh>
    <rPh sb="4" eb="5">
      <t>マル</t>
    </rPh>
    <phoneticPr fontId="3"/>
  </si>
  <si>
    <t>鐵翔丸</t>
    <rPh sb="0" eb="1">
      <t>テツ</t>
    </rPh>
    <rPh sb="1" eb="2">
      <t>ショウ</t>
    </rPh>
    <rPh sb="2" eb="3">
      <t>マル</t>
    </rPh>
    <phoneticPr fontId="3"/>
  </si>
  <si>
    <t>第八冨貴丸</t>
    <rPh sb="0" eb="1">
      <t>ダイ</t>
    </rPh>
    <rPh sb="1" eb="2">
      <t>ハチ</t>
    </rPh>
    <rPh sb="2" eb="4">
      <t>フキ</t>
    </rPh>
    <rPh sb="4" eb="5">
      <t>マル</t>
    </rPh>
    <phoneticPr fontId="3"/>
  </si>
  <si>
    <t>伸和丸</t>
    <rPh sb="0" eb="1">
      <t>シン</t>
    </rPh>
    <rPh sb="1" eb="2">
      <t>ワ</t>
    </rPh>
    <rPh sb="2" eb="3">
      <t>マル</t>
    </rPh>
    <phoneticPr fontId="3"/>
  </si>
  <si>
    <t>ＳＴＡＲＲＥＸ</t>
  </si>
  <si>
    <t>第二十八盛山丸</t>
    <rPh sb="0" eb="1">
      <t>ダイ</t>
    </rPh>
    <rPh sb="1" eb="6">
      <t>ニジュウハチモリヤマ</t>
    </rPh>
    <rPh sb="6" eb="7">
      <t>マル</t>
    </rPh>
    <phoneticPr fontId="3"/>
  </si>
  <si>
    <t>ＲＩＳＵＮ６</t>
  </si>
  <si>
    <t>富栄丸</t>
    <rPh sb="0" eb="3">
      <t>トミエイマル</t>
    </rPh>
    <phoneticPr fontId="3"/>
  </si>
  <si>
    <t>第五祐公丸</t>
    <rPh sb="0" eb="1">
      <t>ダイ</t>
    </rPh>
    <rPh sb="1" eb="2">
      <t>ゴ</t>
    </rPh>
    <rPh sb="2" eb="5">
      <t>ユウコウマル</t>
    </rPh>
    <phoneticPr fontId="3"/>
  </si>
  <si>
    <t>ＦＯＲＴＵＮＥＬＵＣＫＹ</t>
  </si>
  <si>
    <t>とばせ２</t>
  </si>
  <si>
    <t>朝陽丸</t>
    <rPh sb="0" eb="1">
      <t>アサ</t>
    </rPh>
    <rPh sb="1" eb="2">
      <t>ヨウ</t>
    </rPh>
    <rPh sb="2" eb="3">
      <t>マル</t>
    </rPh>
    <phoneticPr fontId="3"/>
  </si>
  <si>
    <t>平神丸</t>
    <rPh sb="0" eb="2">
      <t>ヘイシン</t>
    </rPh>
    <rPh sb="2" eb="3">
      <t>マル</t>
    </rPh>
    <phoneticPr fontId="3"/>
  </si>
  <si>
    <t>千姫</t>
    <rPh sb="0" eb="2">
      <t>センヒメ</t>
    </rPh>
    <phoneticPr fontId="3"/>
  </si>
  <si>
    <t>とばせ</t>
  </si>
  <si>
    <t>鳴門丸</t>
    <rPh sb="0" eb="2">
      <t>ナルト</t>
    </rPh>
    <rPh sb="2" eb="3">
      <t>マル</t>
    </rPh>
    <phoneticPr fontId="3"/>
  </si>
  <si>
    <t>金剛丸</t>
    <rPh sb="0" eb="3">
      <t>コンゴウマル</t>
    </rPh>
    <phoneticPr fontId="3"/>
  </si>
  <si>
    <t>天翔丸</t>
    <rPh sb="0" eb="3">
      <t>テンショウマル</t>
    </rPh>
    <phoneticPr fontId="3"/>
  </si>
  <si>
    <t>大島丸</t>
    <rPh sb="0" eb="3">
      <t>オオシママル</t>
    </rPh>
    <phoneticPr fontId="3"/>
  </si>
  <si>
    <t>伊豆</t>
    <rPh sb="0" eb="2">
      <t>イズ</t>
    </rPh>
    <phoneticPr fontId="3"/>
  </si>
  <si>
    <t>明</t>
    <rPh sb="0" eb="1">
      <t>メイ</t>
    </rPh>
    <phoneticPr fontId="3"/>
  </si>
  <si>
    <t>サンド１号</t>
    <rPh sb="4" eb="5">
      <t>ゴウ</t>
    </rPh>
    <phoneticPr fontId="3"/>
  </si>
  <si>
    <t>みすみ</t>
  </si>
  <si>
    <t>１２０五大</t>
    <rPh sb="3" eb="5">
      <t>ゴダイ</t>
    </rPh>
    <phoneticPr fontId="3"/>
  </si>
  <si>
    <t>第八大栄丸</t>
    <rPh sb="0" eb="1">
      <t>ダイ</t>
    </rPh>
    <rPh sb="1" eb="2">
      <t>ハチ</t>
    </rPh>
    <rPh sb="2" eb="4">
      <t>ダイエイ</t>
    </rPh>
    <rPh sb="4" eb="5">
      <t>マル</t>
    </rPh>
    <phoneticPr fontId="3"/>
  </si>
  <si>
    <t>第十八丸光丸</t>
    <rPh sb="0" eb="1">
      <t>ダイ</t>
    </rPh>
    <rPh sb="1" eb="3">
      <t>ジュウハチ</t>
    </rPh>
    <rPh sb="3" eb="6">
      <t>マルコウマル</t>
    </rPh>
    <phoneticPr fontId="3"/>
  </si>
  <si>
    <t>第六大栄</t>
    <rPh sb="0" eb="1">
      <t>ダイ</t>
    </rPh>
    <rPh sb="1" eb="2">
      <t>ロク</t>
    </rPh>
    <rPh sb="2" eb="4">
      <t>ダイエイ</t>
    </rPh>
    <phoneticPr fontId="3"/>
  </si>
  <si>
    <t>翔宝</t>
    <rPh sb="0" eb="1">
      <t>ショウ</t>
    </rPh>
    <rPh sb="1" eb="2">
      <t>タカラ</t>
    </rPh>
    <phoneticPr fontId="3"/>
  </si>
  <si>
    <t>ＬＩＷＡＴＯＯＮＭＯＵＲ</t>
  </si>
  <si>
    <t>第八明旺号</t>
    <rPh sb="0" eb="2">
      <t>ダイハチ</t>
    </rPh>
    <rPh sb="2" eb="4">
      <t>メイオウ</t>
    </rPh>
    <rPh sb="4" eb="5">
      <t>ゴウ</t>
    </rPh>
    <phoneticPr fontId="3"/>
  </si>
  <si>
    <t>外</t>
  </si>
  <si>
    <t>内</t>
  </si>
  <si>
    <t>韓国</t>
    <rPh sb="0" eb="2">
      <t>カンコク</t>
    </rPh>
    <phoneticPr fontId="2"/>
  </si>
  <si>
    <t>日本</t>
    <rPh sb="0" eb="2">
      <t>ニホン</t>
    </rPh>
    <phoneticPr fontId="2"/>
  </si>
  <si>
    <t>ベリーズ</t>
    <phoneticPr fontId="2"/>
  </si>
  <si>
    <t>外</t>
    <phoneticPr fontId="2"/>
  </si>
  <si>
    <t>台湾</t>
    <rPh sb="0" eb="2">
      <t>タイワン</t>
    </rPh>
    <phoneticPr fontId="2"/>
  </si>
  <si>
    <t>POHANG</t>
  </si>
  <si>
    <t>POHANG</t>
    <phoneticPr fontId="2"/>
  </si>
  <si>
    <t>KWANGYANG</t>
  </si>
  <si>
    <t>KWANGYANG</t>
    <phoneticPr fontId="2"/>
  </si>
  <si>
    <t>INCHEON</t>
  </si>
  <si>
    <t>INCHEON</t>
    <phoneticPr fontId="2"/>
  </si>
  <si>
    <t>TAICHUNG</t>
  </si>
  <si>
    <t>TAICHUNG</t>
    <phoneticPr fontId="2"/>
  </si>
  <si>
    <t>積</t>
  </si>
  <si>
    <t>A</t>
  </si>
  <si>
    <t>C</t>
  </si>
  <si>
    <t>10/11</t>
    <phoneticPr fontId="2"/>
  </si>
  <si>
    <t>10/28</t>
    <phoneticPr fontId="2"/>
  </si>
  <si>
    <t>10/6</t>
    <phoneticPr fontId="2"/>
  </si>
  <si>
    <t>15:35</t>
    <phoneticPr fontId="2"/>
  </si>
  <si>
    <t>11/1</t>
    <phoneticPr fontId="2"/>
  </si>
  <si>
    <t>12:00</t>
    <phoneticPr fontId="2"/>
  </si>
  <si>
    <t>16:45</t>
    <phoneticPr fontId="2"/>
  </si>
  <si>
    <t>10/7</t>
    <phoneticPr fontId="2"/>
  </si>
  <si>
    <t>17:00</t>
    <phoneticPr fontId="2"/>
  </si>
  <si>
    <t>9:10</t>
    <phoneticPr fontId="2"/>
  </si>
  <si>
    <t>10/28</t>
    <phoneticPr fontId="2"/>
  </si>
  <si>
    <t>17:20</t>
    <phoneticPr fontId="2"/>
  </si>
  <si>
    <t>10/11</t>
    <phoneticPr fontId="2"/>
  </si>
  <si>
    <t>17:00</t>
    <phoneticPr fontId="2"/>
  </si>
  <si>
    <t>7:45</t>
    <phoneticPr fontId="2"/>
  </si>
  <si>
    <t>10/6</t>
    <phoneticPr fontId="2"/>
  </si>
  <si>
    <t>10/23</t>
    <phoneticPr fontId="2"/>
  </si>
  <si>
    <t>10/1</t>
    <phoneticPr fontId="2"/>
  </si>
  <si>
    <t>10/15</t>
    <phoneticPr fontId="2"/>
  </si>
  <si>
    <t>10/15</t>
    <phoneticPr fontId="2"/>
  </si>
  <si>
    <t>10/20</t>
    <phoneticPr fontId="2"/>
  </si>
  <si>
    <t>10/21</t>
    <phoneticPr fontId="2"/>
  </si>
  <si>
    <t>8:00</t>
    <phoneticPr fontId="2"/>
  </si>
  <si>
    <t>8:00</t>
    <phoneticPr fontId="2"/>
  </si>
  <si>
    <t>9:00</t>
    <phoneticPr fontId="2"/>
  </si>
  <si>
    <t>17:30</t>
    <phoneticPr fontId="2"/>
  </si>
  <si>
    <t>12:00</t>
    <phoneticPr fontId="2"/>
  </si>
  <si>
    <t>8:00</t>
    <phoneticPr fontId="2"/>
  </si>
  <si>
    <t>11:00</t>
    <phoneticPr fontId="2"/>
  </si>
  <si>
    <t>6:30</t>
    <phoneticPr fontId="2"/>
  </si>
  <si>
    <t>10:00</t>
    <phoneticPr fontId="2"/>
  </si>
  <si>
    <t>10/8</t>
    <phoneticPr fontId="2"/>
  </si>
  <si>
    <t>10/8</t>
    <phoneticPr fontId="2"/>
  </si>
  <si>
    <t>10/3</t>
    <phoneticPr fontId="2"/>
  </si>
  <si>
    <t>10/15</t>
    <phoneticPr fontId="2"/>
  </si>
  <si>
    <t>9:00</t>
    <phoneticPr fontId="2"/>
  </si>
  <si>
    <t>10/17</t>
    <phoneticPr fontId="2"/>
  </si>
  <si>
    <t>10/10</t>
    <phoneticPr fontId="2"/>
  </si>
  <si>
    <t>10/13</t>
    <phoneticPr fontId="2"/>
  </si>
  <si>
    <t>10:30</t>
    <phoneticPr fontId="2"/>
  </si>
  <si>
    <t>10/20</t>
    <phoneticPr fontId="2"/>
  </si>
  <si>
    <t>10/16</t>
    <phoneticPr fontId="2"/>
  </si>
  <si>
    <t>なでしこ丸</t>
    <rPh sb="4" eb="5">
      <t>マル</t>
    </rPh>
    <phoneticPr fontId="2"/>
  </si>
  <si>
    <t>内</t>
    <phoneticPr fontId="2"/>
  </si>
  <si>
    <t>15:00</t>
    <phoneticPr fontId="2"/>
  </si>
  <si>
    <t>10/18</t>
    <phoneticPr fontId="2"/>
  </si>
  <si>
    <t>9:00</t>
    <phoneticPr fontId="2"/>
  </si>
  <si>
    <t>第二十五旭丸</t>
    <rPh sb="0" eb="1">
      <t>ダイ</t>
    </rPh>
    <rPh sb="1" eb="4">
      <t>ニジュウゴ</t>
    </rPh>
    <rPh sb="4" eb="5">
      <t>アサヒ</t>
    </rPh>
    <rPh sb="5" eb="6">
      <t>マル</t>
    </rPh>
    <phoneticPr fontId="2"/>
  </si>
  <si>
    <t>内</t>
    <phoneticPr fontId="2"/>
  </si>
  <si>
    <t>7:30</t>
    <phoneticPr fontId="2"/>
  </si>
  <si>
    <t>10/18</t>
    <phoneticPr fontId="2"/>
  </si>
  <si>
    <t>10/18</t>
    <phoneticPr fontId="2"/>
  </si>
  <si>
    <t>第二辰巳丸</t>
    <rPh sb="0" eb="1">
      <t>ダイ</t>
    </rPh>
    <rPh sb="2" eb="4">
      <t>タツミ</t>
    </rPh>
    <rPh sb="4" eb="5">
      <t>マル</t>
    </rPh>
    <phoneticPr fontId="2"/>
  </si>
  <si>
    <t>内</t>
    <phoneticPr fontId="2"/>
  </si>
  <si>
    <t>15:00</t>
    <phoneticPr fontId="2"/>
  </si>
  <si>
    <t>10/19</t>
    <phoneticPr fontId="2"/>
  </si>
  <si>
    <t>7:00</t>
    <phoneticPr fontId="2"/>
  </si>
  <si>
    <t>第三大盛丸</t>
    <rPh sb="0" eb="2">
      <t>ダイサン</t>
    </rPh>
    <rPh sb="2" eb="4">
      <t>オオモリ</t>
    </rPh>
    <rPh sb="4" eb="5">
      <t>マル</t>
    </rPh>
    <phoneticPr fontId="2"/>
  </si>
  <si>
    <t>13:15</t>
    <phoneticPr fontId="2"/>
  </si>
  <si>
    <t>10/21</t>
    <phoneticPr fontId="2"/>
  </si>
  <si>
    <t>13:00</t>
    <phoneticPr fontId="2"/>
  </si>
  <si>
    <t>10/29</t>
    <phoneticPr fontId="2"/>
  </si>
  <si>
    <t>伸和丸</t>
    <rPh sb="0" eb="3">
      <t>シンワマル</t>
    </rPh>
    <phoneticPr fontId="2"/>
  </si>
  <si>
    <t>内</t>
    <phoneticPr fontId="2"/>
  </si>
  <si>
    <t>10/31</t>
    <phoneticPr fontId="2"/>
  </si>
  <si>
    <t>長崎</t>
    <rPh sb="0" eb="2">
      <t>ナガサキ</t>
    </rPh>
    <phoneticPr fontId="2"/>
  </si>
  <si>
    <t>芦辺</t>
    <rPh sb="0" eb="2">
      <t>アシベ</t>
    </rPh>
    <phoneticPr fontId="2"/>
  </si>
  <si>
    <t>岡山</t>
    <rPh sb="0" eb="2">
      <t>オカヤマ</t>
    </rPh>
    <phoneticPr fontId="2"/>
  </si>
  <si>
    <t>水島</t>
    <rPh sb="0" eb="2">
      <t>ミズシマ</t>
    </rPh>
    <phoneticPr fontId="2"/>
  </si>
  <si>
    <t>神奈川</t>
    <rPh sb="0" eb="3">
      <t>カナガワ</t>
    </rPh>
    <phoneticPr fontId="2"/>
  </si>
  <si>
    <t>横浜</t>
    <rPh sb="0" eb="2">
      <t>ヨコハマ</t>
    </rPh>
    <phoneticPr fontId="2"/>
  </si>
  <si>
    <t>10/19</t>
    <phoneticPr fontId="2"/>
  </si>
  <si>
    <t>内</t>
    <phoneticPr fontId="2"/>
  </si>
  <si>
    <t>卸</t>
  </si>
  <si>
    <t>日本</t>
    <rPh sb="0" eb="2">
      <t>ニホン</t>
    </rPh>
    <phoneticPr fontId="2"/>
  </si>
  <si>
    <t>中之島</t>
    <rPh sb="0" eb="3">
      <t>ナカノシマ</t>
    </rPh>
    <phoneticPr fontId="2"/>
  </si>
  <si>
    <t>波多</t>
  </si>
  <si>
    <t>7:30</t>
    <phoneticPr fontId="2"/>
  </si>
  <si>
    <t>10/19</t>
    <phoneticPr fontId="2"/>
  </si>
  <si>
    <t>10:30</t>
    <phoneticPr fontId="2"/>
  </si>
  <si>
    <t>大築島</t>
    <rPh sb="0" eb="1">
      <t>ダイ</t>
    </rPh>
    <rPh sb="1" eb="2">
      <t>チク</t>
    </rPh>
    <rPh sb="2" eb="3">
      <t>シマ</t>
    </rPh>
    <phoneticPr fontId="2"/>
  </si>
  <si>
    <t>熊本</t>
    <rPh sb="0" eb="2">
      <t>クマモト</t>
    </rPh>
    <phoneticPr fontId="2"/>
  </si>
  <si>
    <t>鹿児島</t>
    <rPh sb="0" eb="3">
      <t>カゴシマ</t>
    </rPh>
    <phoneticPr fontId="2"/>
  </si>
  <si>
    <t>八代</t>
    <rPh sb="0" eb="2">
      <t>ヤツシロ</t>
    </rPh>
    <phoneticPr fontId="2"/>
  </si>
  <si>
    <t>牛深</t>
    <rPh sb="0" eb="2">
      <t>ウシブカ</t>
    </rPh>
    <phoneticPr fontId="2"/>
  </si>
  <si>
    <t>本渡</t>
    <rPh sb="0" eb="2">
      <t>ホンド</t>
    </rPh>
    <phoneticPr fontId="2"/>
  </si>
  <si>
    <t>ベリーズ</t>
  </si>
  <si>
    <t>（株）村上工業</t>
    <rPh sb="0" eb="3">
      <t>カブ</t>
    </rPh>
    <rPh sb="3" eb="7">
      <t>ムラカミコウギョウ</t>
    </rPh>
    <phoneticPr fontId="2"/>
  </si>
  <si>
    <t>（株）五大</t>
    <rPh sb="0" eb="3">
      <t>カブ</t>
    </rPh>
    <rPh sb="3" eb="5">
      <t>ゴダイ</t>
    </rPh>
    <phoneticPr fontId="2"/>
  </si>
  <si>
    <t>（株）丸雄海運</t>
    <rPh sb="0" eb="3">
      <t>カブ</t>
    </rPh>
    <rPh sb="3" eb="4">
      <t>マル</t>
    </rPh>
    <rPh sb="4" eb="5">
      <t>オス</t>
    </rPh>
    <rPh sb="5" eb="7">
      <t>カイウン</t>
    </rPh>
    <phoneticPr fontId="2"/>
  </si>
  <si>
    <t>旭海運(有)</t>
    <rPh sb="0" eb="1">
      <t>アサヒ</t>
    </rPh>
    <rPh sb="1" eb="3">
      <t>カイウン</t>
    </rPh>
    <rPh sb="3" eb="6">
      <t>ユウ</t>
    </rPh>
    <phoneticPr fontId="2"/>
  </si>
  <si>
    <t>（株）辰巳商会</t>
    <rPh sb="0" eb="3">
      <t>カブ</t>
    </rPh>
    <rPh sb="3" eb="5">
      <t>タツミ</t>
    </rPh>
    <rPh sb="5" eb="7">
      <t>ショウカイ</t>
    </rPh>
    <phoneticPr fontId="2"/>
  </si>
  <si>
    <t>（株）三洋海運商会</t>
    <rPh sb="0" eb="3">
      <t>カブ</t>
    </rPh>
    <rPh sb="3" eb="5">
      <t>サンヨウ</t>
    </rPh>
    <rPh sb="5" eb="7">
      <t>カイウン</t>
    </rPh>
    <rPh sb="7" eb="9">
      <t>ショウカイ</t>
    </rPh>
    <phoneticPr fontId="2"/>
  </si>
  <si>
    <t>（株）篠崎造船鉄工所</t>
    <rPh sb="0" eb="3">
      <t>カブ</t>
    </rPh>
    <rPh sb="3" eb="10">
      <t>シノザキ</t>
    </rPh>
    <phoneticPr fontId="2"/>
  </si>
  <si>
    <t>サンド工業（株）</t>
    <rPh sb="3" eb="5">
      <t>コウギョウ</t>
    </rPh>
    <rPh sb="5" eb="8">
      <t>カブ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</si>
</sst>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/d;@"/>
    <numFmt numFmtId="177" formatCode="h:mm;@"/>
    <numFmt numFmtId="178" formatCode="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62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510">
    <xf numFmtId="0" fontId="0" fillId="0" borderId="0" xfId="0">
      <alignment vertical="center"/>
    </xf>
    <xf numFmtId="38" fontId="1" fillId="0" borderId="0" xfId="1"/>
    <xf numFmtId="38" fontId="1" fillId="0" borderId="1" xfId="1" applyBorder="1" applyAlignment="1">
      <alignment horizontal="center" vertical="center"/>
    </xf>
    <xf numFmtId="38" fontId="1" fillId="0" borderId="2" xfId="1" applyBorder="1" applyAlignment="1">
      <alignment horizontal="center" vertical="center"/>
    </xf>
    <xf numFmtId="38" fontId="1" fillId="0" borderId="3" xfId="1" applyBorder="1" applyAlignment="1">
      <alignment horizontal="center" vertical="center"/>
    </xf>
    <xf numFmtId="38" fontId="1" fillId="0" borderId="4" xfId="1" applyBorder="1" applyAlignment="1">
      <alignment horizontal="center" vertical="center"/>
    </xf>
    <xf numFmtId="38" fontId="1" fillId="0" borderId="5" xfId="1" applyBorder="1" applyAlignment="1">
      <alignment horizontal="right" vertical="center"/>
    </xf>
    <xf numFmtId="38" fontId="1" fillId="0" borderId="6" xfId="1" applyBorder="1" applyAlignment="1">
      <alignment horizontal="right" vertical="center"/>
    </xf>
    <xf numFmtId="38" fontId="1" fillId="0" borderId="7" xfId="1" applyBorder="1" applyAlignment="1">
      <alignment horizontal="right" vertical="center"/>
    </xf>
    <xf numFmtId="38" fontId="1" fillId="0" borderId="8" xfId="1" applyBorder="1" applyAlignment="1">
      <alignment horizontal="right" vertical="center"/>
    </xf>
    <xf numFmtId="38" fontId="1" fillId="0" borderId="9" xfId="1" applyBorder="1" applyAlignment="1">
      <alignment horizontal="right" vertical="center"/>
    </xf>
    <xf numFmtId="38" fontId="1" fillId="0" borderId="10" xfId="1" applyBorder="1" applyAlignment="1">
      <alignment horizontal="right" vertical="center"/>
    </xf>
    <xf numFmtId="38" fontId="1" fillId="0" borderId="11" xfId="1" applyBorder="1" applyAlignment="1">
      <alignment horizontal="center" vertical="center"/>
    </xf>
    <xf numFmtId="38" fontId="1" fillId="0" borderId="12" xfId="1" applyBorder="1" applyAlignment="1">
      <alignment horizontal="center" vertical="center"/>
    </xf>
    <xf numFmtId="38" fontId="1" fillId="0" borderId="13" xfId="1" applyBorder="1" applyAlignment="1">
      <alignment horizontal="center" vertical="center"/>
    </xf>
    <xf numFmtId="38" fontId="1" fillId="0" borderId="14" xfId="1" applyBorder="1" applyAlignment="1">
      <alignment horizontal="center" vertical="center"/>
    </xf>
    <xf numFmtId="38" fontId="1" fillId="0" borderId="15" xfId="1" applyBorder="1" applyAlignment="1">
      <alignment horizontal="center" vertical="center"/>
    </xf>
    <xf numFmtId="38" fontId="1" fillId="0" borderId="16" xfId="1" applyBorder="1" applyAlignment="1">
      <alignment horizontal="center" vertical="center"/>
    </xf>
    <xf numFmtId="38" fontId="1" fillId="0" borderId="17" xfId="1" applyBorder="1" applyAlignment="1">
      <alignment horizontal="center" vertical="center"/>
    </xf>
    <xf numFmtId="38" fontId="1" fillId="0" borderId="0" xfId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shrinkToFit="1"/>
    </xf>
    <xf numFmtId="38" fontId="0" fillId="0" borderId="18" xfId="0" applyNumberFormat="1" applyBorder="1" applyAlignment="1">
      <alignment horizontal="right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0" fontId="0" fillId="0" borderId="22" xfId="0" applyBorder="1" applyAlignment="1">
      <alignment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0" fillId="0" borderId="23" xfId="0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0" fontId="0" fillId="0" borderId="25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0" xfId="0" applyAlignment="1">
      <alignment vertical="center"/>
    </xf>
    <xf numFmtId="0" fontId="0" fillId="0" borderId="28" xfId="0" applyBorder="1" applyAlignment="1">
      <alignment vertical="center" shrinkToFit="1"/>
    </xf>
    <xf numFmtId="0" fontId="0" fillId="0" borderId="29" xfId="0" applyBorder="1" applyAlignment="1">
      <alignment vertical="center" shrinkToFit="1"/>
    </xf>
    <xf numFmtId="0" fontId="0" fillId="0" borderId="30" xfId="0" applyBorder="1" applyAlignment="1">
      <alignment vertical="center" shrinkToFit="1"/>
    </xf>
    <xf numFmtId="0" fontId="0" fillId="0" borderId="31" xfId="0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>
      <alignment vertical="center"/>
    </xf>
    <xf numFmtId="0" fontId="6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vertical="center" shrinkToFit="1"/>
    </xf>
    <xf numFmtId="38" fontId="1" fillId="0" borderId="32" xfId="0" applyNumberFormat="1" applyFont="1" applyBorder="1" applyAlignment="1">
      <alignment vertical="center" shrinkToFit="1"/>
    </xf>
    <xf numFmtId="0" fontId="0" fillId="0" borderId="33" xfId="0" applyBorder="1" applyAlignment="1">
      <alignment horizontal="center" vertical="center" shrinkToFit="1"/>
    </xf>
    <xf numFmtId="38" fontId="1" fillId="0" borderId="0" xfId="1" applyAlignment="1">
      <alignment vertical="center"/>
    </xf>
    <xf numFmtId="38" fontId="1" fillId="0" borderId="0" xfId="1" applyFont="1" applyAlignment="1">
      <alignment horizontal="center" vertical="center"/>
    </xf>
    <xf numFmtId="38" fontId="0" fillId="0" borderId="34" xfId="1" applyFont="1" applyBorder="1" applyAlignment="1">
      <alignment vertical="center" shrinkToFit="1"/>
    </xf>
    <xf numFmtId="0" fontId="0" fillId="0" borderId="35" xfId="0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0" fontId="0" fillId="0" borderId="37" xfId="0" applyBorder="1" applyAlignment="1">
      <alignment vertical="center" shrinkToFit="1"/>
    </xf>
    <xf numFmtId="0" fontId="0" fillId="0" borderId="38" xfId="0" applyBorder="1" applyAlignment="1">
      <alignment horizontal="center" vertical="center" shrinkToFit="1"/>
    </xf>
    <xf numFmtId="0" fontId="0" fillId="0" borderId="39" xfId="0" applyBorder="1" applyAlignment="1">
      <alignment vertical="center" shrinkToFit="1"/>
    </xf>
    <xf numFmtId="0" fontId="0" fillId="0" borderId="40" xfId="0" applyBorder="1" applyAlignment="1">
      <alignment vertical="center" shrinkToFit="1"/>
    </xf>
    <xf numFmtId="0" fontId="0" fillId="0" borderId="41" xfId="0" applyBorder="1" applyAlignment="1">
      <alignment horizontal="center" vertical="center" shrinkToFit="1"/>
    </xf>
    <xf numFmtId="38" fontId="0" fillId="0" borderId="42" xfId="1" applyFont="1" applyBorder="1" applyAlignment="1">
      <alignment vertical="center" shrinkToFit="1"/>
    </xf>
    <xf numFmtId="0" fontId="0" fillId="0" borderId="43" xfId="0" applyBorder="1" applyAlignment="1">
      <alignment vertical="center" shrinkToFit="1"/>
    </xf>
    <xf numFmtId="0" fontId="0" fillId="0" borderId="44" xfId="0" applyNumberFormat="1" applyBorder="1" applyAlignment="1">
      <alignment horizontal="center" vertical="center" shrinkToFit="1"/>
    </xf>
    <xf numFmtId="0" fontId="0" fillId="0" borderId="45" xfId="0" applyNumberFormat="1" applyBorder="1" applyAlignment="1">
      <alignment horizontal="center" vertical="center" shrinkToFit="1"/>
    </xf>
    <xf numFmtId="0" fontId="0" fillId="0" borderId="46" xfId="0" applyNumberFormat="1" applyBorder="1" applyAlignment="1">
      <alignment horizontal="center" vertical="center" shrinkToFit="1"/>
    </xf>
    <xf numFmtId="0" fontId="0" fillId="0" borderId="47" xfId="0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38" fontId="0" fillId="0" borderId="49" xfId="1" applyFont="1" applyBorder="1" applyAlignment="1">
      <alignment horizontal="center" vertical="center" shrinkToFit="1"/>
    </xf>
    <xf numFmtId="0" fontId="0" fillId="0" borderId="50" xfId="0" applyBorder="1" applyAlignment="1">
      <alignment horizontal="center" vertical="center" shrinkToFit="1"/>
    </xf>
    <xf numFmtId="0" fontId="0" fillId="0" borderId="44" xfId="0" applyBorder="1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0" fillId="0" borderId="46" xfId="0" applyBorder="1" applyAlignment="1">
      <alignment horizontal="center" vertical="center" shrinkToFit="1"/>
    </xf>
    <xf numFmtId="0" fontId="1" fillId="0" borderId="21" xfId="0" applyFont="1" applyBorder="1" applyAlignment="1">
      <alignment vertical="center" shrinkToFit="1"/>
    </xf>
    <xf numFmtId="38" fontId="1" fillId="0" borderId="21" xfId="0" applyNumberFormat="1" applyFont="1" applyBorder="1" applyAlignment="1">
      <alignment vertical="center" shrinkToFit="1"/>
    </xf>
    <xf numFmtId="0" fontId="1" fillId="0" borderId="22" xfId="0" applyFont="1" applyBorder="1" applyAlignment="1">
      <alignment horizontal="center" vertical="center" shrinkToFit="1"/>
    </xf>
    <xf numFmtId="0" fontId="0" fillId="2" borderId="21" xfId="0" applyFill="1" applyBorder="1" applyAlignment="1">
      <alignment vertical="center" shrinkToFit="1"/>
    </xf>
    <xf numFmtId="38" fontId="0" fillId="2" borderId="33" xfId="1" applyFont="1" applyFill="1" applyBorder="1" applyAlignment="1">
      <alignment vertical="center" shrinkToFit="1"/>
    </xf>
    <xf numFmtId="0" fontId="0" fillId="2" borderId="45" xfId="0" applyFill="1" applyBorder="1" applyAlignment="1">
      <alignment vertical="center" shrinkToFit="1"/>
    </xf>
    <xf numFmtId="38" fontId="0" fillId="2" borderId="34" xfId="1" applyFont="1" applyFill="1" applyBorder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8" fillId="0" borderId="20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Border="1" applyAlignment="1">
      <alignment horizontal="center" vertical="center"/>
    </xf>
    <xf numFmtId="38" fontId="7" fillId="0" borderId="20" xfId="1" applyFont="1" applyBorder="1" applyAlignment="1">
      <alignment vertical="center" shrinkToFit="1"/>
    </xf>
    <xf numFmtId="38" fontId="7" fillId="0" borderId="48" xfId="1" applyFont="1" applyBorder="1" applyAlignment="1">
      <alignment vertical="center" shrinkToFit="1"/>
    </xf>
    <xf numFmtId="38" fontId="7" fillId="0" borderId="51" xfId="1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wrapText="1"/>
    </xf>
    <xf numFmtId="177" fontId="0" fillId="0" borderId="0" xfId="0" applyNumberFormat="1">
      <alignment vertical="center"/>
    </xf>
    <xf numFmtId="0" fontId="8" fillId="0" borderId="33" xfId="0" applyFont="1" applyBorder="1" applyAlignment="1">
      <alignment horizontal="center" vertical="center" shrinkToFit="1"/>
    </xf>
    <xf numFmtId="0" fontId="7" fillId="0" borderId="33" xfId="0" applyNumberFormat="1" applyFont="1" applyBorder="1" applyAlignment="1">
      <alignment horizontal="center" vertical="center" shrinkToFit="1"/>
    </xf>
    <xf numFmtId="0" fontId="7" fillId="0" borderId="25" xfId="0" applyNumberFormat="1" applyFont="1" applyBorder="1" applyAlignment="1">
      <alignment horizontal="center" vertical="center" shrinkToFit="1"/>
    </xf>
    <xf numFmtId="0" fontId="7" fillId="0" borderId="30" xfId="0" applyNumberFormat="1" applyFont="1" applyBorder="1" applyAlignment="1">
      <alignment horizontal="center" vertical="center" shrinkToFit="1"/>
    </xf>
    <xf numFmtId="0" fontId="7" fillId="0" borderId="52" xfId="0" applyNumberFormat="1" applyFont="1" applyBorder="1" applyAlignment="1">
      <alignment horizontal="center" vertical="center" shrinkToFit="1"/>
    </xf>
    <xf numFmtId="49" fontId="7" fillId="0" borderId="30" xfId="0" applyNumberFormat="1" applyFont="1" applyBorder="1" applyAlignment="1">
      <alignment horizontal="center" vertical="center" shrinkToFit="1"/>
    </xf>
    <xf numFmtId="49" fontId="7" fillId="0" borderId="52" xfId="0" applyNumberFormat="1" applyFont="1" applyBorder="1" applyAlignment="1">
      <alignment horizontal="center" vertical="center" shrinkToFit="1"/>
    </xf>
    <xf numFmtId="49" fontId="7" fillId="0" borderId="53" xfId="0" applyNumberFormat="1" applyFont="1" applyBorder="1" applyAlignment="1">
      <alignment horizontal="center" vertical="center" shrinkToFit="1"/>
    </xf>
    <xf numFmtId="49" fontId="7" fillId="0" borderId="31" xfId="0" applyNumberFormat="1" applyFont="1" applyBorder="1" applyAlignment="1">
      <alignment horizontal="center" vertical="center" shrinkToFit="1"/>
    </xf>
    <xf numFmtId="0" fontId="7" fillId="0" borderId="54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shrinkToFit="1"/>
    </xf>
    <xf numFmtId="38" fontId="7" fillId="0" borderId="54" xfId="1" applyFont="1" applyBorder="1" applyAlignment="1">
      <alignment vertical="center" shrinkToFit="1"/>
    </xf>
    <xf numFmtId="38" fontId="7" fillId="0" borderId="45" xfId="1" applyFont="1" applyBorder="1" applyAlignment="1">
      <alignment horizontal="center" vertical="center" shrinkToFit="1"/>
    </xf>
    <xf numFmtId="0" fontId="7" fillId="0" borderId="55" xfId="0" applyNumberFormat="1" applyFont="1" applyBorder="1" applyAlignment="1">
      <alignment horizontal="center" vertical="center" shrinkToFit="1"/>
    </xf>
    <xf numFmtId="0" fontId="7" fillId="0" borderId="34" xfId="0" applyNumberFormat="1" applyFont="1" applyBorder="1" applyAlignment="1">
      <alignment horizontal="center" vertical="center" shrinkToFit="1"/>
    </xf>
    <xf numFmtId="49" fontId="7" fillId="0" borderId="55" xfId="0" applyNumberFormat="1" applyFont="1" applyBorder="1" applyAlignment="1">
      <alignment horizontal="center" vertical="center" shrinkToFit="1"/>
    </xf>
    <xf numFmtId="49" fontId="7" fillId="0" borderId="34" xfId="0" applyNumberFormat="1" applyFont="1" applyBorder="1" applyAlignment="1">
      <alignment horizontal="center" vertical="center" shrinkToFit="1"/>
    </xf>
    <xf numFmtId="49" fontId="7" fillId="0" borderId="56" xfId="0" applyNumberFormat="1" applyFont="1" applyBorder="1" applyAlignment="1">
      <alignment horizontal="center" vertical="center" shrinkToFit="1"/>
    </xf>
    <xf numFmtId="49" fontId="7" fillId="0" borderId="57" xfId="0" applyNumberFormat="1" applyFont="1" applyBorder="1" applyAlignment="1">
      <alignment horizontal="center" vertical="center" shrinkToFit="1"/>
    </xf>
    <xf numFmtId="0" fontId="7" fillId="0" borderId="58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 shrinkToFit="1"/>
    </xf>
    <xf numFmtId="38" fontId="7" fillId="0" borderId="58" xfId="1" applyFont="1" applyBorder="1" applyAlignment="1">
      <alignment vertical="center" shrinkToFit="1"/>
    </xf>
    <xf numFmtId="38" fontId="7" fillId="0" borderId="59" xfId="1" applyFont="1" applyBorder="1" applyAlignment="1">
      <alignment horizontal="center" vertical="center" shrinkToFit="1"/>
    </xf>
    <xf numFmtId="0" fontId="7" fillId="0" borderId="60" xfId="0" applyNumberFormat="1" applyFont="1" applyBorder="1" applyAlignment="1">
      <alignment horizontal="center" vertical="center" shrinkToFit="1"/>
    </xf>
    <xf numFmtId="0" fontId="7" fillId="0" borderId="61" xfId="0" applyNumberFormat="1" applyFont="1" applyBorder="1" applyAlignment="1">
      <alignment horizontal="center" vertical="center" shrinkToFit="1"/>
    </xf>
    <xf numFmtId="49" fontId="7" fillId="0" borderId="60" xfId="0" applyNumberFormat="1" applyFont="1" applyBorder="1" applyAlignment="1">
      <alignment horizontal="center" vertical="center" shrinkToFit="1"/>
    </xf>
    <xf numFmtId="49" fontId="7" fillId="0" borderId="61" xfId="0" applyNumberFormat="1" applyFont="1" applyBorder="1" applyAlignment="1">
      <alignment horizontal="center" vertical="center" shrinkToFit="1"/>
    </xf>
    <xf numFmtId="49" fontId="7" fillId="0" borderId="62" xfId="0" applyNumberFormat="1" applyFont="1" applyBorder="1" applyAlignment="1">
      <alignment horizontal="center" vertical="center" shrinkToFit="1"/>
    </xf>
    <xf numFmtId="49" fontId="7" fillId="0" borderId="63" xfId="0" applyNumberFormat="1" applyFont="1" applyBorder="1" applyAlignment="1">
      <alignment horizontal="center" vertical="center" shrinkToFit="1"/>
    </xf>
    <xf numFmtId="0" fontId="7" fillId="2" borderId="20" xfId="0" applyFont="1" applyFill="1" applyBorder="1" applyAlignment="1">
      <alignment vertical="center" shrinkToFit="1"/>
    </xf>
    <xf numFmtId="0" fontId="7" fillId="2" borderId="20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 shrinkToFit="1"/>
    </xf>
    <xf numFmtId="38" fontId="7" fillId="2" borderId="20" xfId="1" applyFont="1" applyFill="1" applyBorder="1" applyAlignment="1">
      <alignment vertical="center" shrinkToFit="1"/>
    </xf>
    <xf numFmtId="0" fontId="7" fillId="2" borderId="54" xfId="0" applyFont="1" applyFill="1" applyBorder="1" applyAlignment="1">
      <alignment vertical="center" shrinkToFit="1"/>
    </xf>
    <xf numFmtId="0" fontId="7" fillId="2" borderId="54" xfId="0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 shrinkToFit="1"/>
    </xf>
    <xf numFmtId="38" fontId="7" fillId="2" borderId="54" xfId="1" applyFont="1" applyFill="1" applyBorder="1" applyAlignment="1">
      <alignment vertical="center" shrinkToFit="1"/>
    </xf>
    <xf numFmtId="49" fontId="7" fillId="2" borderId="33" xfId="0" applyNumberFormat="1" applyFont="1" applyFill="1" applyBorder="1" applyAlignment="1">
      <alignment horizontal="center" vertical="center" shrinkToFit="1"/>
    </xf>
    <xf numFmtId="49" fontId="7" fillId="2" borderId="64" xfId="0" applyNumberFormat="1" applyFont="1" applyFill="1" applyBorder="1" applyAlignment="1">
      <alignment horizontal="center" vertical="center" shrinkToFit="1"/>
    </xf>
    <xf numFmtId="49" fontId="7" fillId="2" borderId="27" xfId="0" applyNumberFormat="1" applyFont="1" applyFill="1" applyBorder="1" applyAlignment="1">
      <alignment horizontal="center" vertical="center" shrinkToFit="1"/>
    </xf>
    <xf numFmtId="49" fontId="7" fillId="2" borderId="34" xfId="0" applyNumberFormat="1" applyFont="1" applyFill="1" applyBorder="1" applyAlignment="1">
      <alignment horizontal="center" vertical="center" shrinkToFit="1"/>
    </xf>
    <xf numFmtId="49" fontId="7" fillId="2" borderId="56" xfId="0" applyNumberFormat="1" applyFont="1" applyFill="1" applyBorder="1" applyAlignment="1">
      <alignment horizontal="center" vertical="center" shrinkToFit="1"/>
    </xf>
    <xf numFmtId="49" fontId="7" fillId="2" borderId="57" xfId="0" applyNumberFormat="1" applyFont="1" applyFill="1" applyBorder="1" applyAlignment="1">
      <alignment horizontal="center" vertical="center" shrinkToFit="1"/>
    </xf>
    <xf numFmtId="49" fontId="7" fillId="2" borderId="19" xfId="0" applyNumberFormat="1" applyFont="1" applyFill="1" applyBorder="1" applyAlignment="1">
      <alignment horizontal="center" vertical="center" shrinkToFit="1"/>
    </xf>
    <xf numFmtId="49" fontId="7" fillId="2" borderId="39" xfId="0" applyNumberFormat="1" applyFont="1" applyFill="1" applyBorder="1" applyAlignment="1">
      <alignment horizontal="center" vertical="center" shrinkToFit="1"/>
    </xf>
    <xf numFmtId="49" fontId="7" fillId="0" borderId="25" xfId="0" applyNumberFormat="1" applyFont="1" applyFill="1" applyBorder="1" applyAlignment="1">
      <alignment horizontal="center" vertical="center" shrinkToFit="1"/>
    </xf>
    <xf numFmtId="49" fontId="7" fillId="0" borderId="55" xfId="0" applyNumberFormat="1" applyFont="1" applyFill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wrapText="1" shrinkToFit="1"/>
    </xf>
    <xf numFmtId="0" fontId="7" fillId="0" borderId="28" xfId="0" applyFont="1" applyBorder="1" applyAlignment="1">
      <alignment horizontal="center" vertical="center" wrapText="1" shrinkToFit="1"/>
    </xf>
    <xf numFmtId="0" fontId="7" fillId="0" borderId="26" xfId="0" applyFont="1" applyBorder="1" applyAlignment="1">
      <alignment horizontal="center" vertical="center" wrapText="1" shrinkToFit="1"/>
    </xf>
    <xf numFmtId="0" fontId="7" fillId="0" borderId="65" xfId="0" applyFont="1" applyBorder="1" applyAlignment="1">
      <alignment horizontal="center" vertical="center" wrapText="1" shrinkToFit="1"/>
    </xf>
    <xf numFmtId="38" fontId="0" fillId="0" borderId="24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0" fontId="7" fillId="0" borderId="66" xfId="0" applyFont="1" applyBorder="1" applyAlignment="1">
      <alignment horizontal="center" vertical="center" wrapText="1" shrinkToFit="1"/>
    </xf>
    <xf numFmtId="38" fontId="0" fillId="0" borderId="67" xfId="1" applyFont="1" applyBorder="1" applyAlignment="1">
      <alignment vertical="center" shrinkToFit="1"/>
    </xf>
    <xf numFmtId="0" fontId="0" fillId="0" borderId="67" xfId="0" applyBorder="1" applyAlignment="1">
      <alignment vertical="center" shrinkToFit="1"/>
    </xf>
    <xf numFmtId="0" fontId="0" fillId="0" borderId="32" xfId="0" applyBorder="1" applyAlignment="1">
      <alignment vertical="center" shrinkToFit="1"/>
    </xf>
    <xf numFmtId="0" fontId="7" fillId="0" borderId="68" xfId="0" applyFont="1" applyBorder="1" applyAlignment="1">
      <alignment horizontal="center" vertical="center" wrapText="1" shrinkToFit="1"/>
    </xf>
    <xf numFmtId="0" fontId="0" fillId="0" borderId="69" xfId="0" applyBorder="1" applyAlignment="1">
      <alignment vertical="center" shrinkToFit="1"/>
    </xf>
    <xf numFmtId="0" fontId="0" fillId="0" borderId="66" xfId="0" applyBorder="1" applyAlignment="1">
      <alignment vertical="center" shrinkToFit="1"/>
    </xf>
    <xf numFmtId="38" fontId="0" fillId="0" borderId="70" xfId="1" applyFont="1" applyBorder="1" applyAlignment="1">
      <alignment vertical="center" shrinkToFit="1"/>
    </xf>
    <xf numFmtId="0" fontId="0" fillId="0" borderId="70" xfId="0" applyBorder="1" applyAlignment="1">
      <alignment horizontal="center" vertical="center" shrinkToFit="1"/>
    </xf>
    <xf numFmtId="0" fontId="0" fillId="0" borderId="71" xfId="0" applyBorder="1" applyAlignment="1">
      <alignment horizontal="center" vertical="center" shrinkToFit="1"/>
    </xf>
    <xf numFmtId="0" fontId="0" fillId="0" borderId="72" xfId="0" applyBorder="1" applyAlignment="1">
      <alignment horizontal="center" vertical="center" shrinkToFit="1"/>
    </xf>
    <xf numFmtId="38" fontId="0" fillId="0" borderId="73" xfId="1" applyFont="1" applyBorder="1" applyAlignment="1">
      <alignment vertical="center" shrinkToFit="1"/>
    </xf>
    <xf numFmtId="0" fontId="0" fillId="0" borderId="73" xfId="0" applyBorder="1" applyAlignment="1">
      <alignment horizontal="center" vertical="center" shrinkToFit="1"/>
    </xf>
    <xf numFmtId="0" fontId="0" fillId="0" borderId="74" xfId="0" applyBorder="1" applyAlignment="1">
      <alignment horizontal="center" vertical="center" shrinkToFit="1"/>
    </xf>
    <xf numFmtId="0" fontId="0" fillId="0" borderId="75" xfId="0" applyBorder="1" applyAlignment="1">
      <alignment horizontal="center" vertical="center" shrinkToFit="1"/>
    </xf>
    <xf numFmtId="0" fontId="0" fillId="0" borderId="76" xfId="0" applyBorder="1" applyAlignment="1">
      <alignment vertical="center" shrinkToFit="1"/>
    </xf>
    <xf numFmtId="0" fontId="1" fillId="2" borderId="23" xfId="0" applyFont="1" applyFill="1" applyBorder="1" applyAlignment="1">
      <alignment horizontal="center" vertical="center" shrinkToFit="1"/>
    </xf>
    <xf numFmtId="38" fontId="0" fillId="2" borderId="24" xfId="1" applyFont="1" applyFill="1" applyBorder="1" applyAlignment="1">
      <alignment vertical="center" shrinkToFit="1"/>
    </xf>
    <xf numFmtId="0" fontId="0" fillId="2" borderId="24" xfId="0" applyFill="1" applyBorder="1" applyAlignment="1">
      <alignment horizontal="center" vertical="center" shrinkToFit="1"/>
    </xf>
    <xf numFmtId="0" fontId="0" fillId="2" borderId="25" xfId="0" applyFill="1" applyBorder="1" applyAlignment="1">
      <alignment horizontal="center" vertical="center" shrinkToFit="1"/>
    </xf>
    <xf numFmtId="0" fontId="0" fillId="2" borderId="27" xfId="0" applyFill="1" applyBorder="1" applyAlignment="1">
      <alignment horizontal="center" vertical="center" shrinkToFit="1"/>
    </xf>
    <xf numFmtId="0" fontId="0" fillId="2" borderId="23" xfId="0" applyFill="1" applyBorder="1" applyAlignment="1">
      <alignment vertical="center" shrinkToFit="1"/>
    </xf>
    <xf numFmtId="38" fontId="0" fillId="2" borderId="77" xfId="1" applyFont="1" applyFill="1" applyBorder="1" applyAlignment="1">
      <alignment vertical="center" shrinkToFit="1"/>
    </xf>
    <xf numFmtId="0" fontId="0" fillId="2" borderId="77" xfId="0" applyFill="1" applyBorder="1" applyAlignment="1">
      <alignment horizontal="center" vertical="center" shrinkToFit="1"/>
    </xf>
    <xf numFmtId="0" fontId="0" fillId="2" borderId="55" xfId="0" applyFill="1" applyBorder="1" applyAlignment="1">
      <alignment horizontal="center" vertical="center" shrinkToFit="1"/>
    </xf>
    <xf numFmtId="0" fontId="0" fillId="2" borderId="57" xfId="0" applyFill="1" applyBorder="1" applyAlignment="1">
      <alignment horizontal="center" vertical="center" shrinkToFit="1"/>
    </xf>
    <xf numFmtId="0" fontId="0" fillId="2" borderId="78" xfId="0" applyFill="1" applyBorder="1" applyAlignment="1">
      <alignment vertical="center" shrinkToFit="1"/>
    </xf>
    <xf numFmtId="0" fontId="1" fillId="2" borderId="78" xfId="0" applyFont="1" applyFill="1" applyBorder="1" applyAlignment="1">
      <alignment horizontal="center" vertical="center" shrinkToFit="1"/>
    </xf>
    <xf numFmtId="0" fontId="1" fillId="2" borderId="26" xfId="0" applyFont="1" applyFill="1" applyBorder="1" applyAlignment="1">
      <alignment horizontal="center" vertical="center" shrinkToFit="1"/>
    </xf>
    <xf numFmtId="0" fontId="1" fillId="2" borderId="79" xfId="0" applyFont="1" applyFill="1" applyBorder="1" applyAlignment="1">
      <alignment horizontal="center" vertical="center" shrinkToFit="1"/>
    </xf>
    <xf numFmtId="0" fontId="0" fillId="0" borderId="20" xfId="0" applyFill="1" applyBorder="1" applyAlignment="1">
      <alignment horizontal="center" vertical="center" shrinkToFit="1"/>
    </xf>
    <xf numFmtId="0" fontId="1" fillId="3" borderId="80" xfId="0" applyFont="1" applyFill="1" applyBorder="1" applyAlignment="1">
      <alignment horizontal="center" vertical="center" shrinkToFit="1"/>
    </xf>
    <xf numFmtId="0" fontId="1" fillId="3" borderId="23" xfId="0" applyFont="1" applyFill="1" applyBorder="1" applyAlignment="1">
      <alignment horizontal="center" vertical="center" shrinkToFit="1"/>
    </xf>
    <xf numFmtId="0" fontId="1" fillId="3" borderId="76" xfId="0" applyFont="1" applyFill="1" applyBorder="1" applyAlignment="1">
      <alignment horizontal="center" vertical="center" shrinkToFit="1"/>
    </xf>
    <xf numFmtId="0" fontId="1" fillId="3" borderId="81" xfId="0" applyFont="1" applyFill="1" applyBorder="1" applyAlignment="1">
      <alignment horizontal="center" vertical="center" shrinkToFit="1"/>
    </xf>
    <xf numFmtId="0" fontId="1" fillId="3" borderId="26" xfId="0" applyFont="1" applyFill="1" applyBorder="1" applyAlignment="1">
      <alignment horizontal="center" vertical="center" shrinkToFit="1"/>
    </xf>
    <xf numFmtId="0" fontId="1" fillId="3" borderId="82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 shrinkToFit="1"/>
    </xf>
    <xf numFmtId="49" fontId="0" fillId="0" borderId="0" xfId="0" applyNumberFormat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38" fontId="7" fillId="0" borderId="21" xfId="1" applyFont="1" applyBorder="1" applyAlignment="1">
      <alignment horizontal="right" vertical="center" shrinkToFit="1"/>
    </xf>
    <xf numFmtId="38" fontId="7" fillId="0" borderId="45" xfId="1" applyFont="1" applyBorder="1" applyAlignment="1">
      <alignment horizontal="right" vertical="center" shrinkToFit="1"/>
    </xf>
    <xf numFmtId="38" fontId="0" fillId="0" borderId="20" xfId="1" applyFont="1" applyBorder="1" applyAlignment="1">
      <alignment vertical="center" shrinkToFit="1"/>
    </xf>
    <xf numFmtId="0" fontId="0" fillId="0" borderId="21" xfId="0" applyBorder="1" applyAlignment="1">
      <alignment horizontal="right" vertical="center" shrinkToFit="1"/>
    </xf>
    <xf numFmtId="0" fontId="0" fillId="0" borderId="20" xfId="0" applyBorder="1" applyAlignment="1">
      <alignment horizontal="right" vertical="center" shrinkToFit="1"/>
    </xf>
    <xf numFmtId="0" fontId="0" fillId="0" borderId="54" xfId="0" applyBorder="1" applyAlignment="1">
      <alignment vertical="center" shrinkToFit="1"/>
    </xf>
    <xf numFmtId="38" fontId="0" fillId="0" borderId="54" xfId="1" applyFont="1" applyBorder="1" applyAlignment="1">
      <alignment vertical="center" shrinkToFit="1"/>
    </xf>
    <xf numFmtId="0" fontId="0" fillId="0" borderId="45" xfId="0" applyBorder="1" applyAlignment="1">
      <alignment horizontal="right" vertical="center" shrinkToFit="1"/>
    </xf>
    <xf numFmtId="0" fontId="0" fillId="0" borderId="83" xfId="0" applyBorder="1" applyAlignment="1">
      <alignment vertical="center" shrinkToFit="1"/>
    </xf>
    <xf numFmtId="0" fontId="0" fillId="0" borderId="45" xfId="0" applyBorder="1" applyAlignment="1">
      <alignment vertical="center" shrinkToFit="1"/>
    </xf>
    <xf numFmtId="0" fontId="0" fillId="0" borderId="84" xfId="0" applyBorder="1" applyAlignment="1">
      <alignment vertical="center" shrinkToFit="1"/>
    </xf>
    <xf numFmtId="0" fontId="0" fillId="0" borderId="85" xfId="0" applyBorder="1" applyAlignment="1">
      <alignment vertical="center" shrinkToFit="1"/>
    </xf>
    <xf numFmtId="0" fontId="0" fillId="0" borderId="46" xfId="0" applyBorder="1" applyAlignment="1">
      <alignment vertical="center" shrinkToFit="1"/>
    </xf>
    <xf numFmtId="0" fontId="0" fillId="0" borderId="86" xfId="0" applyBorder="1" applyAlignment="1">
      <alignment vertical="center" shrinkToFit="1"/>
    </xf>
    <xf numFmtId="0" fontId="0" fillId="0" borderId="87" xfId="0" applyBorder="1" applyAlignment="1">
      <alignment vertical="center" shrinkToFit="1"/>
    </xf>
    <xf numFmtId="0" fontId="0" fillId="0" borderId="88" xfId="0" applyBorder="1" applyAlignment="1">
      <alignment vertical="center" shrinkToFit="1"/>
    </xf>
    <xf numFmtId="0" fontId="0" fillId="0" borderId="54" xfId="0" applyBorder="1" applyAlignment="1">
      <alignment horizontal="right" vertical="center" shrinkToFit="1"/>
    </xf>
    <xf numFmtId="0" fontId="0" fillId="3" borderId="41" xfId="0" applyFill="1" applyBorder="1" applyAlignment="1">
      <alignment horizontal="center" vertical="center" shrinkToFit="1"/>
    </xf>
    <xf numFmtId="0" fontId="0" fillId="3" borderId="84" xfId="0" applyFill="1" applyBorder="1" applyAlignment="1">
      <alignment vertical="center" shrinkToFit="1"/>
    </xf>
    <xf numFmtId="0" fontId="0" fillId="3" borderId="89" xfId="0" applyFill="1" applyBorder="1" applyAlignment="1">
      <alignment vertical="center" shrinkToFit="1"/>
    </xf>
    <xf numFmtId="0" fontId="0" fillId="3" borderId="86" xfId="0" applyFill="1" applyBorder="1" applyAlignment="1">
      <alignment vertical="center" shrinkToFit="1"/>
    </xf>
    <xf numFmtId="0" fontId="0" fillId="3" borderId="90" xfId="0" applyFill="1" applyBorder="1" applyAlignment="1">
      <alignment vertical="center" shrinkToFit="1"/>
    </xf>
    <xf numFmtId="0" fontId="0" fillId="3" borderId="20" xfId="0" applyFill="1" applyBorder="1" applyAlignment="1">
      <alignment vertical="center" shrinkToFit="1"/>
    </xf>
    <xf numFmtId="0" fontId="0" fillId="3" borderId="11" xfId="0" applyFill="1" applyBorder="1" applyAlignment="1">
      <alignment vertical="center" shrinkToFit="1"/>
    </xf>
    <xf numFmtId="0" fontId="0" fillId="3" borderId="54" xfId="0" applyFill="1" applyBorder="1" applyAlignment="1">
      <alignment vertical="center" shrinkToFit="1"/>
    </xf>
    <xf numFmtId="0" fontId="0" fillId="3" borderId="91" xfId="0" applyFill="1" applyBorder="1" applyAlignment="1">
      <alignment vertical="center" shrinkToFit="1"/>
    </xf>
    <xf numFmtId="0" fontId="0" fillId="3" borderId="92" xfId="0" applyFill="1" applyBorder="1" applyAlignment="1">
      <alignment horizontal="right" vertical="center" shrinkToFit="1"/>
    </xf>
    <xf numFmtId="0" fontId="0" fillId="3" borderId="19" xfId="0" applyFill="1" applyBorder="1" applyAlignment="1">
      <alignment horizontal="right" vertical="center" shrinkToFit="1"/>
    </xf>
    <xf numFmtId="0" fontId="0" fillId="3" borderId="39" xfId="0" applyFill="1" applyBorder="1" applyAlignment="1">
      <alignment horizontal="right" vertical="center" shrinkToFit="1"/>
    </xf>
    <xf numFmtId="38" fontId="0" fillId="3" borderId="86" xfId="1" applyFont="1" applyFill="1" applyBorder="1" applyAlignment="1">
      <alignment vertical="center" shrinkToFit="1"/>
    </xf>
    <xf numFmtId="0" fontId="0" fillId="3" borderId="88" xfId="0" applyFill="1" applyBorder="1" applyAlignment="1">
      <alignment horizontal="right" vertical="center" shrinkToFit="1"/>
    </xf>
    <xf numFmtId="38" fontId="0" fillId="3" borderId="20" xfId="1" applyFont="1" applyFill="1" applyBorder="1" applyAlignment="1">
      <alignment vertical="center" shrinkToFit="1"/>
    </xf>
    <xf numFmtId="0" fontId="0" fillId="3" borderId="21" xfId="0" applyFill="1" applyBorder="1" applyAlignment="1">
      <alignment horizontal="right" vertical="center" shrinkToFit="1"/>
    </xf>
    <xf numFmtId="38" fontId="0" fillId="3" borderId="54" xfId="1" applyFont="1" applyFill="1" applyBorder="1" applyAlignment="1">
      <alignment vertical="center" shrinkToFit="1"/>
    </xf>
    <xf numFmtId="0" fontId="0" fillId="3" borderId="45" xfId="0" applyFill="1" applyBorder="1" applyAlignment="1">
      <alignment horizontal="right" vertical="center" shrinkToFit="1"/>
    </xf>
    <xf numFmtId="38" fontId="0" fillId="3" borderId="84" xfId="1" applyFont="1" applyFill="1" applyBorder="1" applyAlignment="1">
      <alignment vertical="center" shrinkToFit="1"/>
    </xf>
    <xf numFmtId="0" fontId="0" fillId="3" borderId="46" xfId="0" applyFill="1" applyBorder="1" applyAlignment="1">
      <alignment horizontal="right" vertical="center" shrinkToFit="1"/>
    </xf>
    <xf numFmtId="38" fontId="0" fillId="0" borderId="21" xfId="1" applyFont="1" applyBorder="1" applyAlignment="1">
      <alignment vertical="center" shrinkToFit="1"/>
    </xf>
    <xf numFmtId="38" fontId="0" fillId="3" borderId="89" xfId="1" applyFont="1" applyFill="1" applyBorder="1" applyAlignment="1">
      <alignment vertical="center" shrinkToFit="1"/>
    </xf>
    <xf numFmtId="0" fontId="0" fillId="0" borderId="91" xfId="0" applyBorder="1" applyAlignment="1">
      <alignment horizontal="center" vertical="center" shrinkToFit="1"/>
    </xf>
    <xf numFmtId="0" fontId="0" fillId="3" borderId="86" xfId="0" applyFill="1" applyBorder="1" applyAlignment="1">
      <alignment horizontal="center" vertical="center" shrinkToFit="1"/>
    </xf>
    <xf numFmtId="0" fontId="0" fillId="3" borderId="20" xfId="0" applyFill="1" applyBorder="1" applyAlignment="1">
      <alignment horizontal="center" vertical="center" shrinkToFit="1"/>
    </xf>
    <xf numFmtId="0" fontId="0" fillId="3" borderId="54" xfId="0" applyFill="1" applyBorder="1" applyAlignment="1">
      <alignment horizontal="center" vertical="center" shrinkToFit="1"/>
    </xf>
    <xf numFmtId="0" fontId="0" fillId="3" borderId="84" xfId="0" applyFill="1" applyBorder="1" applyAlignment="1">
      <alignment horizontal="center" vertical="center" shrinkToFit="1"/>
    </xf>
    <xf numFmtId="38" fontId="0" fillId="3" borderId="86" xfId="1" applyFont="1" applyFill="1" applyBorder="1" applyAlignment="1">
      <alignment horizontal="center" vertical="center" shrinkToFit="1"/>
    </xf>
    <xf numFmtId="38" fontId="0" fillId="3" borderId="20" xfId="1" applyFont="1" applyFill="1" applyBorder="1" applyAlignment="1">
      <alignment horizontal="center" vertical="center" shrinkToFit="1"/>
    </xf>
    <xf numFmtId="38" fontId="0" fillId="3" borderId="54" xfId="1" applyFont="1" applyFill="1" applyBorder="1" applyAlignment="1">
      <alignment horizontal="center" vertical="center" shrinkToFit="1"/>
    </xf>
    <xf numFmtId="0" fontId="0" fillId="2" borderId="19" xfId="0" applyFill="1" applyBorder="1" applyAlignment="1">
      <alignment horizontal="center" vertical="center" shrinkToFit="1"/>
    </xf>
    <xf numFmtId="0" fontId="0" fillId="2" borderId="20" xfId="0" applyFill="1" applyBorder="1" applyAlignment="1">
      <alignment horizontal="center" vertical="center" shrinkToFit="1"/>
    </xf>
    <xf numFmtId="38" fontId="0" fillId="2" borderId="20" xfId="1" applyFont="1" applyFill="1" applyBorder="1" applyAlignment="1">
      <alignment vertical="center" shrinkToFit="1"/>
    </xf>
    <xf numFmtId="0" fontId="0" fillId="2" borderId="39" xfId="0" applyFill="1" applyBorder="1" applyAlignment="1">
      <alignment horizontal="center" vertical="center" shrinkToFit="1"/>
    </xf>
    <xf numFmtId="0" fontId="0" fillId="2" borderId="54" xfId="0" applyFill="1" applyBorder="1" applyAlignment="1">
      <alignment horizontal="center" vertical="center" shrinkToFit="1"/>
    </xf>
    <xf numFmtId="38" fontId="0" fillId="2" borderId="54" xfId="1" applyFont="1" applyFill="1" applyBorder="1" applyAlignment="1">
      <alignment vertical="center" shrinkToFit="1"/>
    </xf>
    <xf numFmtId="0" fontId="0" fillId="2" borderId="19" xfId="0" applyFill="1" applyBorder="1" applyAlignment="1">
      <alignment vertical="center" shrinkToFit="1"/>
    </xf>
    <xf numFmtId="0" fontId="0" fillId="2" borderId="11" xfId="0" applyFill="1" applyBorder="1" applyAlignment="1">
      <alignment vertical="center" shrinkToFit="1"/>
    </xf>
    <xf numFmtId="0" fontId="0" fillId="2" borderId="20" xfId="0" applyFill="1" applyBorder="1" applyAlignment="1">
      <alignment vertical="center" shrinkToFit="1"/>
    </xf>
    <xf numFmtId="0" fontId="0" fillId="2" borderId="20" xfId="0" applyFill="1" applyBorder="1" applyAlignment="1">
      <alignment horizontal="right" vertical="center" shrinkToFit="1"/>
    </xf>
    <xf numFmtId="38" fontId="1" fillId="3" borderId="9" xfId="1" applyFill="1" applyBorder="1" applyAlignment="1">
      <alignment horizontal="right" vertical="center"/>
    </xf>
    <xf numFmtId="38" fontId="1" fillId="3" borderId="93" xfId="1" applyFill="1" applyBorder="1" applyAlignment="1">
      <alignment horizontal="right" vertical="center"/>
    </xf>
    <xf numFmtId="38" fontId="1" fillId="3" borderId="94" xfId="1" applyFill="1" applyBorder="1" applyAlignment="1">
      <alignment horizontal="right" vertical="center"/>
    </xf>
    <xf numFmtId="38" fontId="1" fillId="3" borderId="8" xfId="1" applyFill="1" applyBorder="1" applyAlignment="1">
      <alignment horizontal="right" vertical="center"/>
    </xf>
    <xf numFmtId="38" fontId="1" fillId="3" borderId="9" xfId="1" applyFont="1" applyFill="1" applyBorder="1" applyAlignment="1">
      <alignment horizontal="right" vertical="center"/>
    </xf>
    <xf numFmtId="38" fontId="1" fillId="3" borderId="93" xfId="1" applyFont="1" applyFill="1" applyBorder="1" applyAlignment="1">
      <alignment horizontal="right" vertical="center"/>
    </xf>
    <xf numFmtId="38" fontId="1" fillId="3" borderId="94" xfId="1" applyFont="1" applyFill="1" applyBorder="1" applyAlignment="1">
      <alignment horizontal="right" vertical="center"/>
    </xf>
    <xf numFmtId="38" fontId="1" fillId="3" borderId="8" xfId="1" applyFont="1" applyFill="1" applyBorder="1" applyAlignment="1">
      <alignment horizontal="right" vertical="center"/>
    </xf>
    <xf numFmtId="38" fontId="1" fillId="3" borderId="5" xfId="1" applyFill="1" applyBorder="1" applyAlignment="1">
      <alignment horizontal="right" vertical="center"/>
    </xf>
    <xf numFmtId="38" fontId="1" fillId="3" borderId="95" xfId="1" applyFill="1" applyBorder="1" applyAlignment="1">
      <alignment horizontal="right" vertical="center"/>
    </xf>
    <xf numFmtId="38" fontId="1" fillId="3" borderId="96" xfId="1" applyFill="1" applyBorder="1" applyAlignment="1">
      <alignment horizontal="right" vertical="center"/>
    </xf>
    <xf numFmtId="38" fontId="1" fillId="3" borderId="10" xfId="1" applyFill="1" applyBorder="1" applyAlignment="1">
      <alignment horizontal="right" vertical="center"/>
    </xf>
    <xf numFmtId="0" fontId="0" fillId="0" borderId="20" xfId="0" applyFill="1" applyBorder="1" applyAlignment="1">
      <alignment horizontal="center" vertical="center" wrapText="1" shrinkToFit="1"/>
    </xf>
    <xf numFmtId="176" fontId="7" fillId="0" borderId="0" xfId="0" applyNumberFormat="1" applyFont="1" applyBorder="1" applyAlignment="1">
      <alignment vertical="center" wrapText="1"/>
    </xf>
    <xf numFmtId="38" fontId="0" fillId="3" borderId="84" xfId="0" applyNumberFormat="1" applyFill="1" applyBorder="1" applyAlignment="1">
      <alignment horizontal="center" vertical="center" shrinkToFit="1"/>
    </xf>
    <xf numFmtId="38" fontId="1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4" fillId="4" borderId="22" xfId="1" applyFont="1" applyFill="1" applyBorder="1" applyAlignment="1">
      <alignment horizontal="center" vertical="center"/>
    </xf>
    <xf numFmtId="38" fontId="4" fillId="4" borderId="97" xfId="1" applyFont="1" applyFill="1" applyBorder="1" applyAlignment="1">
      <alignment horizontal="center" vertical="center"/>
    </xf>
    <xf numFmtId="38" fontId="4" fillId="4" borderId="98" xfId="1" applyFont="1" applyFill="1" applyBorder="1" applyAlignment="1">
      <alignment horizontal="center" vertical="center"/>
    </xf>
    <xf numFmtId="38" fontId="4" fillId="4" borderId="64" xfId="1" applyFont="1" applyFill="1" applyBorder="1" applyAlignment="1">
      <alignment horizontal="center" vertical="center"/>
    </xf>
    <xf numFmtId="38" fontId="4" fillId="4" borderId="99" xfId="1" applyFont="1" applyFill="1" applyBorder="1" applyAlignment="1">
      <alignment horizontal="center" vertical="center"/>
    </xf>
    <xf numFmtId="38" fontId="4" fillId="2" borderId="100" xfId="1" applyFont="1" applyFill="1" applyBorder="1" applyAlignment="1">
      <alignment vertical="center"/>
    </xf>
    <xf numFmtId="38" fontId="4" fillId="0" borderId="101" xfId="1" applyFont="1" applyBorder="1" applyAlignment="1">
      <alignment vertical="center"/>
    </xf>
    <xf numFmtId="38" fontId="4" fillId="2" borderId="102" xfId="1" applyFont="1" applyFill="1" applyBorder="1" applyAlignment="1">
      <alignment vertical="center"/>
    </xf>
    <xf numFmtId="38" fontId="4" fillId="0" borderId="103" xfId="1" applyFont="1" applyBorder="1" applyAlignment="1">
      <alignment vertical="center"/>
    </xf>
    <xf numFmtId="38" fontId="4" fillId="4" borderId="104" xfId="1" applyFont="1" applyFill="1" applyBorder="1" applyAlignment="1">
      <alignment vertical="center"/>
    </xf>
    <xf numFmtId="38" fontId="4" fillId="2" borderId="105" xfId="1" applyFont="1" applyFill="1" applyBorder="1" applyAlignment="1">
      <alignment vertical="center"/>
    </xf>
    <xf numFmtId="38" fontId="4" fillId="0" borderId="106" xfId="1" applyFont="1" applyBorder="1" applyAlignment="1">
      <alignment vertical="center"/>
    </xf>
    <xf numFmtId="38" fontId="4" fillId="2" borderId="107" xfId="1" applyFont="1" applyFill="1" applyBorder="1" applyAlignment="1">
      <alignment vertical="center"/>
    </xf>
    <xf numFmtId="38" fontId="4" fillId="0" borderId="108" xfId="1" applyFont="1" applyFill="1" applyBorder="1" applyAlignment="1">
      <alignment vertical="center"/>
    </xf>
    <xf numFmtId="38" fontId="4" fillId="4" borderId="20" xfId="1" applyFont="1" applyFill="1" applyBorder="1" applyAlignment="1">
      <alignment vertical="center"/>
    </xf>
    <xf numFmtId="38" fontId="4" fillId="2" borderId="97" xfId="1" applyFont="1" applyFill="1" applyBorder="1" applyAlignment="1">
      <alignment vertical="center"/>
    </xf>
    <xf numFmtId="38" fontId="4" fillId="0" borderId="98" xfId="1" applyFont="1" applyBorder="1" applyAlignment="1">
      <alignment vertical="center"/>
    </xf>
    <xf numFmtId="38" fontId="4" fillId="2" borderId="64" xfId="1" applyFont="1" applyFill="1" applyBorder="1" applyAlignment="1">
      <alignment vertical="center"/>
    </xf>
    <xf numFmtId="38" fontId="4" fillId="0" borderId="22" xfId="1" applyFont="1" applyFill="1" applyBorder="1" applyAlignment="1">
      <alignment vertical="center"/>
    </xf>
    <xf numFmtId="38" fontId="4" fillId="2" borderId="109" xfId="1" applyFont="1" applyFill="1" applyBorder="1" applyAlignment="1">
      <alignment vertical="center"/>
    </xf>
    <xf numFmtId="0" fontId="0" fillId="0" borderId="110" xfId="0" applyBorder="1" applyAlignment="1">
      <alignment horizontal="center" vertical="center" shrinkToFit="1"/>
    </xf>
    <xf numFmtId="0" fontId="1" fillId="2" borderId="55" xfId="0" applyFont="1" applyFill="1" applyBorder="1" applyAlignment="1">
      <alignment horizontal="center" vertical="center" shrinkToFit="1"/>
    </xf>
    <xf numFmtId="0" fontId="1" fillId="0" borderId="111" xfId="0" applyFont="1" applyFill="1" applyBorder="1" applyAlignment="1">
      <alignment horizontal="center" vertical="center" shrinkToFit="1"/>
    </xf>
    <xf numFmtId="0" fontId="7" fillId="2" borderId="19" xfId="0" applyFont="1" applyFill="1" applyBorder="1" applyAlignment="1">
      <alignment vertical="center" shrinkToFit="1"/>
    </xf>
    <xf numFmtId="0" fontId="1" fillId="0" borderId="11" xfId="0" applyFont="1" applyBorder="1" applyAlignment="1">
      <alignment horizontal="right" vertical="center" shrinkToFit="1"/>
    </xf>
    <xf numFmtId="0" fontId="0" fillId="0" borderId="11" xfId="0" applyBorder="1" applyAlignment="1">
      <alignment horizontal="right" vertical="center" shrinkToFit="1"/>
    </xf>
    <xf numFmtId="0" fontId="4" fillId="2" borderId="20" xfId="0" applyFont="1" applyFill="1" applyBorder="1" applyAlignment="1">
      <alignment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38" fontId="4" fillId="0" borderId="0" xfId="0" applyNumberFormat="1" applyFont="1" applyBorder="1" applyAlignment="1">
      <alignment horizontal="center" vertical="center" shrinkToFit="1"/>
    </xf>
    <xf numFmtId="38" fontId="0" fillId="0" borderId="0" xfId="0" applyNumberFormat="1" applyBorder="1" applyAlignment="1">
      <alignment horizontal="right" vertical="center" shrinkToFit="1"/>
    </xf>
    <xf numFmtId="0" fontId="0" fillId="2" borderId="0" xfId="0" applyFill="1" applyBorder="1" applyAlignment="1">
      <alignment horizontal="center" vertical="center" shrinkToFit="1"/>
    </xf>
    <xf numFmtId="0" fontId="7" fillId="0" borderId="0" xfId="0" applyFont="1" applyBorder="1" applyAlignment="1">
      <alignment vertical="center"/>
    </xf>
    <xf numFmtId="38" fontId="0" fillId="0" borderId="11" xfId="1" applyFont="1" applyBorder="1" applyAlignment="1">
      <alignment vertical="center" shrinkToFit="1"/>
    </xf>
    <xf numFmtId="178" fontId="0" fillId="0" borderId="20" xfId="0" applyNumberFormat="1" applyBorder="1" applyAlignment="1">
      <alignment horizontal="right" vertical="center" shrinkToFit="1"/>
    </xf>
    <xf numFmtId="0" fontId="0" fillId="3" borderId="85" xfId="0" applyFill="1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2" fillId="0" borderId="83" xfId="0" applyFont="1" applyBorder="1" applyAlignment="1">
      <alignment horizontal="center" vertical="center" wrapText="1" shrinkToFit="1"/>
    </xf>
    <xf numFmtId="0" fontId="0" fillId="2" borderId="155" xfId="0" applyFill="1" applyBorder="1" applyAlignment="1">
      <alignment vertical="center" shrinkToFit="1"/>
    </xf>
    <xf numFmtId="0" fontId="0" fillId="2" borderId="48" xfId="0" applyFill="1" applyBorder="1" applyAlignment="1">
      <alignment horizontal="center" vertical="center" shrinkToFit="1"/>
    </xf>
    <xf numFmtId="38" fontId="0" fillId="2" borderId="48" xfId="1" applyFont="1" applyFill="1" applyBorder="1" applyAlignment="1">
      <alignment vertical="center" shrinkToFit="1"/>
    </xf>
    <xf numFmtId="0" fontId="0" fillId="2" borderId="48" xfId="0" applyFill="1" applyBorder="1" applyAlignment="1">
      <alignment horizontal="right" vertical="center" shrinkToFit="1"/>
    </xf>
    <xf numFmtId="0" fontId="0" fillId="2" borderId="157" xfId="0" applyFill="1" applyBorder="1" applyAlignment="1">
      <alignment vertical="center" shrinkToFit="1"/>
    </xf>
    <xf numFmtId="0" fontId="0" fillId="2" borderId="158" xfId="0" applyFill="1" applyBorder="1" applyAlignment="1">
      <alignment horizontal="center" vertical="center" shrinkToFit="1"/>
    </xf>
    <xf numFmtId="0" fontId="0" fillId="0" borderId="159" xfId="0" applyBorder="1">
      <alignment vertical="center"/>
    </xf>
    <xf numFmtId="0" fontId="0" fillId="0" borderId="160" xfId="0" applyBorder="1">
      <alignment vertical="center"/>
    </xf>
    <xf numFmtId="0" fontId="0" fillId="0" borderId="161" xfId="0" applyBorder="1">
      <alignment vertical="center"/>
    </xf>
    <xf numFmtId="38" fontId="4" fillId="2" borderId="20" xfId="1" applyFont="1" applyFill="1" applyBorder="1" applyAlignment="1">
      <alignment vertical="center" shrinkToFit="1"/>
    </xf>
    <xf numFmtId="38" fontId="4" fillId="2" borderId="33" xfId="1" applyFont="1" applyFill="1" applyBorder="1" applyAlignment="1">
      <alignment vertical="center" shrinkToFit="1"/>
    </xf>
    <xf numFmtId="38" fontId="4" fillId="2" borderId="54" xfId="1" applyFont="1" applyFill="1" applyBorder="1" applyAlignment="1">
      <alignment vertical="center" shrinkToFit="1"/>
    </xf>
    <xf numFmtId="0" fontId="4" fillId="2" borderId="21" xfId="0" applyFont="1" applyFill="1" applyBorder="1" applyAlignment="1">
      <alignment vertical="center" shrinkToFit="1"/>
    </xf>
    <xf numFmtId="0" fontId="4" fillId="2" borderId="20" xfId="0" applyFont="1" applyFill="1" applyBorder="1" applyAlignment="1">
      <alignment horizontal="center" vertical="center" shrinkToFit="1"/>
    </xf>
    <xf numFmtId="0" fontId="4" fillId="2" borderId="20" xfId="0" applyFont="1" applyFill="1" applyBorder="1" applyAlignment="1">
      <alignment horizontal="right" vertical="center" shrinkToFit="1"/>
    </xf>
    <xf numFmtId="0" fontId="4" fillId="2" borderId="11" xfId="0" applyFont="1" applyFill="1" applyBorder="1" applyAlignment="1">
      <alignment vertical="center" shrinkToFit="1"/>
    </xf>
    <xf numFmtId="0" fontId="4" fillId="2" borderId="19" xfId="0" applyFont="1" applyFill="1" applyBorder="1" applyAlignment="1">
      <alignment vertical="center" shrinkToFit="1"/>
    </xf>
    <xf numFmtId="0" fontId="0" fillId="0" borderId="20" xfId="0" applyBorder="1" applyAlignment="1">
      <alignment horizontal="center" vertical="center" shrinkToFit="1"/>
    </xf>
    <xf numFmtId="0" fontId="0" fillId="2" borderId="0" xfId="0" applyFill="1" applyBorder="1" applyAlignment="1">
      <alignment vertical="center"/>
    </xf>
    <xf numFmtId="0" fontId="0" fillId="2" borderId="19" xfId="0" applyFont="1" applyFill="1" applyBorder="1" applyAlignment="1">
      <alignment vertical="center" shrinkToFit="1"/>
    </xf>
    <xf numFmtId="0" fontId="0" fillId="2" borderId="20" xfId="0" applyFont="1" applyFill="1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38" fontId="4" fillId="4" borderId="54" xfId="1" applyFont="1" applyFill="1" applyBorder="1" applyAlignment="1">
      <alignment horizontal="center" vertical="center"/>
    </xf>
    <xf numFmtId="38" fontId="4" fillId="4" borderId="104" xfId="1" applyFont="1" applyFill="1" applyBorder="1" applyAlignment="1">
      <alignment horizontal="center" vertical="center"/>
    </xf>
    <xf numFmtId="38" fontId="9" fillId="0" borderId="32" xfId="1" applyFont="1" applyBorder="1" applyAlignment="1">
      <alignment horizontal="center" vertical="center"/>
    </xf>
    <xf numFmtId="38" fontId="4" fillId="4" borderId="20" xfId="1" applyFont="1" applyFill="1" applyBorder="1" applyAlignment="1">
      <alignment horizontal="center" vertical="center" wrapText="1"/>
    </xf>
    <xf numFmtId="38" fontId="4" fillId="4" borderId="20" xfId="1" applyFont="1" applyFill="1" applyBorder="1" applyAlignment="1">
      <alignment horizontal="center" vertical="center"/>
    </xf>
    <xf numFmtId="38" fontId="4" fillId="4" borderId="112" xfId="1" applyFont="1" applyFill="1" applyBorder="1" applyAlignment="1">
      <alignment horizontal="center" vertical="center"/>
    </xf>
    <xf numFmtId="38" fontId="4" fillId="4" borderId="22" xfId="1" applyFont="1" applyFill="1" applyBorder="1" applyAlignment="1">
      <alignment horizontal="center" vertical="center"/>
    </xf>
    <xf numFmtId="38" fontId="1" fillId="0" borderId="23" xfId="1" applyBorder="1" applyAlignment="1">
      <alignment horizontal="right" vertical="center"/>
    </xf>
    <xf numFmtId="38" fontId="1" fillId="0" borderId="27" xfId="1" applyBorder="1" applyAlignment="1">
      <alignment horizontal="right" vertical="center"/>
    </xf>
    <xf numFmtId="38" fontId="1" fillId="0" borderId="28" xfId="1" applyBorder="1" applyAlignment="1">
      <alignment horizontal="right" vertical="center"/>
    </xf>
    <xf numFmtId="38" fontId="1" fillId="0" borderId="31" xfId="1" applyBorder="1" applyAlignment="1">
      <alignment horizontal="right" vertical="center"/>
    </xf>
    <xf numFmtId="38" fontId="1" fillId="0" borderId="22" xfId="1" applyBorder="1" applyAlignment="1">
      <alignment horizontal="right" vertical="center"/>
    </xf>
    <xf numFmtId="38" fontId="1" fillId="3" borderId="21" xfId="1" applyFont="1" applyFill="1" applyBorder="1" applyAlignment="1">
      <alignment horizontal="right" vertical="center"/>
    </xf>
    <xf numFmtId="38" fontId="1" fillId="3" borderId="27" xfId="1" applyFill="1" applyBorder="1" applyAlignment="1">
      <alignment horizontal="right" vertical="center"/>
    </xf>
    <xf numFmtId="38" fontId="1" fillId="3" borderId="51" xfId="1" applyFill="1" applyBorder="1" applyAlignment="1">
      <alignment horizontal="right" vertical="center"/>
    </xf>
    <xf numFmtId="38" fontId="1" fillId="3" borderId="31" xfId="1" applyFill="1" applyBorder="1" applyAlignment="1">
      <alignment horizontal="right" vertical="center"/>
    </xf>
    <xf numFmtId="38" fontId="1" fillId="0" borderId="21" xfId="1" applyFont="1" applyBorder="1" applyAlignment="1">
      <alignment horizontal="center" vertical="center"/>
    </xf>
    <xf numFmtId="38" fontId="1" fillId="0" borderId="27" xfId="1" applyBorder="1" applyAlignment="1">
      <alignment horizontal="center" vertical="center"/>
    </xf>
    <xf numFmtId="38" fontId="1" fillId="3" borderId="23" xfId="1" applyFont="1" applyFill="1" applyBorder="1" applyAlignment="1">
      <alignment horizontal="right" vertical="center"/>
    </xf>
    <xf numFmtId="38" fontId="1" fillId="3" borderId="22" xfId="1" applyFill="1" applyBorder="1" applyAlignment="1">
      <alignment horizontal="right" vertical="center"/>
    </xf>
    <xf numFmtId="38" fontId="1" fillId="3" borderId="28" xfId="1" applyFill="1" applyBorder="1" applyAlignment="1">
      <alignment horizontal="right" vertical="center"/>
    </xf>
    <xf numFmtId="38" fontId="1" fillId="3" borderId="152" xfId="1" applyFill="1" applyBorder="1" applyAlignment="1">
      <alignment horizontal="right" vertical="center"/>
    </xf>
    <xf numFmtId="38" fontId="1" fillId="0" borderId="21" xfId="1" applyBorder="1" applyAlignment="1">
      <alignment horizontal="right" vertical="center"/>
    </xf>
    <xf numFmtId="38" fontId="3" fillId="0" borderId="0" xfId="1" applyFont="1" applyAlignment="1">
      <alignment horizontal="center"/>
    </xf>
    <xf numFmtId="38" fontId="1" fillId="0" borderId="146" xfId="1" applyBorder="1" applyAlignment="1">
      <alignment horizontal="center" vertical="center"/>
    </xf>
    <xf numFmtId="38" fontId="1" fillId="0" borderId="147" xfId="1" applyBorder="1" applyAlignment="1">
      <alignment horizontal="center" vertical="center"/>
    </xf>
    <xf numFmtId="38" fontId="1" fillId="0" borderId="148" xfId="1" applyBorder="1" applyAlignment="1">
      <alignment horizontal="center" vertical="center"/>
    </xf>
    <xf numFmtId="38" fontId="1" fillId="0" borderId="149" xfId="1" applyBorder="1" applyAlignment="1">
      <alignment horizontal="center" vertical="center"/>
    </xf>
    <xf numFmtId="38" fontId="0" fillId="0" borderId="18" xfId="1" applyFont="1" applyBorder="1" applyAlignment="1">
      <alignment horizontal="right" vertical="center"/>
    </xf>
    <xf numFmtId="38" fontId="1" fillId="0" borderId="18" xfId="1" applyFont="1" applyBorder="1" applyAlignment="1">
      <alignment horizontal="right" vertical="center"/>
    </xf>
    <xf numFmtId="38" fontId="1" fillId="0" borderId="59" xfId="1" applyBorder="1" applyAlignment="1">
      <alignment horizontal="center" vertical="center"/>
    </xf>
    <xf numFmtId="38" fontId="1" fillId="0" borderId="63" xfId="1" applyBorder="1" applyAlignment="1">
      <alignment horizontal="center" vertical="center"/>
    </xf>
    <xf numFmtId="38" fontId="1" fillId="0" borderId="44" xfId="1" applyBorder="1" applyAlignment="1">
      <alignment horizontal="center" vertical="center"/>
    </xf>
    <xf numFmtId="38" fontId="1" fillId="0" borderId="69" xfId="1" applyBorder="1" applyAlignment="1">
      <alignment horizontal="center" vertical="center"/>
    </xf>
    <xf numFmtId="38" fontId="1" fillId="0" borderId="88" xfId="1" applyBorder="1" applyAlignment="1">
      <alignment horizontal="center" vertical="center"/>
    </xf>
    <xf numFmtId="38" fontId="1" fillId="0" borderId="72" xfId="1" applyBorder="1" applyAlignment="1">
      <alignment horizontal="center" vertical="center"/>
    </xf>
    <xf numFmtId="38" fontId="1" fillId="0" borderId="7" xfId="1" applyBorder="1" applyAlignment="1">
      <alignment horizontal="center" vertical="center"/>
    </xf>
    <xf numFmtId="38" fontId="1" fillId="0" borderId="8" xfId="1" applyBorder="1" applyAlignment="1">
      <alignment horizontal="center" vertical="center"/>
    </xf>
    <xf numFmtId="38" fontId="1" fillId="0" borderId="144" xfId="1" applyBorder="1" applyAlignment="1">
      <alignment horizontal="center" vertical="center"/>
    </xf>
    <xf numFmtId="38" fontId="1" fillId="0" borderId="150" xfId="1" applyBorder="1" applyAlignment="1">
      <alignment horizontal="center" vertical="center"/>
    </xf>
    <xf numFmtId="38" fontId="1" fillId="0" borderId="151" xfId="1" applyBorder="1" applyAlignment="1">
      <alignment horizontal="center" vertical="center"/>
    </xf>
    <xf numFmtId="38" fontId="1" fillId="0" borderId="80" xfId="1" applyBorder="1" applyAlignment="1">
      <alignment horizontal="center" vertical="center"/>
    </xf>
    <xf numFmtId="38" fontId="1" fillId="0" borderId="87" xfId="1" applyBorder="1" applyAlignment="1">
      <alignment horizontal="center" vertical="center"/>
    </xf>
    <xf numFmtId="38" fontId="1" fillId="0" borderId="66" xfId="1" applyBorder="1" applyAlignment="1">
      <alignment horizontal="center" vertical="center"/>
    </xf>
    <xf numFmtId="38" fontId="1" fillId="0" borderId="137" xfId="1" applyBorder="1" applyAlignment="1">
      <alignment horizontal="center" vertical="center"/>
    </xf>
    <xf numFmtId="38" fontId="1" fillId="0" borderId="10" xfId="1" applyBorder="1" applyAlignment="1">
      <alignment horizontal="center" vertical="center"/>
    </xf>
    <xf numFmtId="38" fontId="1" fillId="0" borderId="138" xfId="1" applyFont="1" applyBorder="1" applyAlignment="1">
      <alignment horizontal="center" vertical="center" textRotation="255"/>
    </xf>
    <xf numFmtId="38" fontId="1" fillId="0" borderId="139" xfId="1" applyBorder="1" applyAlignment="1">
      <alignment horizontal="center" vertical="center" textRotation="255"/>
    </xf>
    <xf numFmtId="38" fontId="1" fillId="0" borderId="140" xfId="1" applyBorder="1" applyAlignment="1">
      <alignment horizontal="center" vertical="center" textRotation="255"/>
    </xf>
    <xf numFmtId="38" fontId="1" fillId="0" borderId="138" xfId="1" applyBorder="1" applyAlignment="1">
      <alignment horizontal="center" vertical="center" textRotation="255"/>
    </xf>
    <xf numFmtId="38" fontId="1" fillId="0" borderId="141" xfId="1" applyFont="1" applyBorder="1" applyAlignment="1">
      <alignment horizontal="center" vertical="center" textRotation="255" shrinkToFit="1"/>
    </xf>
    <xf numFmtId="38" fontId="1" fillId="0" borderId="142" xfId="1" applyBorder="1" applyAlignment="1">
      <alignment horizontal="center" vertical="center" textRotation="255" shrinkToFit="1"/>
    </xf>
    <xf numFmtId="38" fontId="1" fillId="0" borderId="143" xfId="1" applyBorder="1" applyAlignment="1">
      <alignment horizontal="center" vertical="center" textRotation="255" shrinkToFit="1"/>
    </xf>
    <xf numFmtId="38" fontId="1" fillId="0" borderId="145" xfId="1" applyBorder="1" applyAlignment="1">
      <alignment horizontal="center" vertical="center"/>
    </xf>
    <xf numFmtId="38" fontId="1" fillId="0" borderId="45" xfId="1" applyBorder="1" applyAlignment="1">
      <alignment horizontal="center" vertical="center"/>
    </xf>
    <xf numFmtId="38" fontId="1" fillId="0" borderId="141" xfId="1" applyFont="1" applyBorder="1" applyAlignment="1">
      <alignment horizontal="center" vertical="center" textRotation="255"/>
    </xf>
    <xf numFmtId="38" fontId="1" fillId="0" borderId="142" xfId="1" applyBorder="1" applyAlignment="1">
      <alignment horizontal="center" vertical="center" textRotation="255"/>
    </xf>
    <xf numFmtId="38" fontId="1" fillId="0" borderId="143" xfId="1" applyBorder="1" applyAlignment="1">
      <alignment horizontal="center" vertical="center" textRotation="255"/>
    </xf>
    <xf numFmtId="38" fontId="1" fillId="0" borderId="51" xfId="1" applyFont="1" applyBorder="1" applyAlignment="1">
      <alignment horizontal="center" vertical="center"/>
    </xf>
    <xf numFmtId="38" fontId="1" fillId="0" borderId="31" xfId="1" applyBorder="1" applyAlignment="1">
      <alignment horizontal="center" vertical="center"/>
    </xf>
    <xf numFmtId="38" fontId="1" fillId="0" borderId="23" xfId="1" applyFill="1" applyBorder="1" applyAlignment="1">
      <alignment horizontal="right" vertical="center"/>
    </xf>
    <xf numFmtId="38" fontId="1" fillId="0" borderId="27" xfId="1" applyFill="1" applyBorder="1" applyAlignment="1">
      <alignment horizontal="right" vertical="center"/>
    </xf>
    <xf numFmtId="38" fontId="1" fillId="0" borderId="135" xfId="1" applyFill="1" applyBorder="1" applyAlignment="1">
      <alignment horizontal="right" vertical="center"/>
    </xf>
    <xf numFmtId="38" fontId="1" fillId="0" borderId="125" xfId="1" applyFill="1" applyBorder="1" applyAlignment="1">
      <alignment horizontal="right" vertical="center"/>
    </xf>
    <xf numFmtId="38" fontId="1" fillId="0" borderId="129" xfId="1" applyFill="1" applyBorder="1" applyAlignment="1">
      <alignment horizontal="right" vertical="center"/>
    </xf>
    <xf numFmtId="38" fontId="1" fillId="0" borderId="120" xfId="1" applyFill="1" applyBorder="1" applyAlignment="1">
      <alignment horizontal="right" vertical="center"/>
    </xf>
    <xf numFmtId="38" fontId="1" fillId="0" borderId="129" xfId="1" applyBorder="1" applyAlignment="1">
      <alignment horizontal="right" vertical="center"/>
    </xf>
    <xf numFmtId="38" fontId="1" fillId="0" borderId="120" xfId="1" applyBorder="1" applyAlignment="1">
      <alignment horizontal="right" vertical="center"/>
    </xf>
    <xf numFmtId="38" fontId="1" fillId="0" borderId="121" xfId="1" applyBorder="1" applyAlignment="1">
      <alignment horizontal="right" vertical="center"/>
    </xf>
    <xf numFmtId="38" fontId="1" fillId="0" borderId="118" xfId="1" applyBorder="1" applyAlignment="1">
      <alignment horizontal="right" vertical="center"/>
    </xf>
    <xf numFmtId="38" fontId="1" fillId="0" borderId="135" xfId="1" applyBorder="1" applyAlignment="1">
      <alignment horizontal="right" vertical="center"/>
    </xf>
    <xf numFmtId="38" fontId="1" fillId="0" borderId="125" xfId="1" applyBorder="1" applyAlignment="1">
      <alignment horizontal="right" vertical="center"/>
    </xf>
    <xf numFmtId="38" fontId="1" fillId="3" borderId="121" xfId="1" applyFont="1" applyFill="1" applyBorder="1" applyAlignment="1">
      <alignment horizontal="right" vertical="center"/>
    </xf>
    <xf numFmtId="38" fontId="1" fillId="3" borderId="130" xfId="1" applyFill="1" applyBorder="1" applyAlignment="1">
      <alignment horizontal="right" vertical="center"/>
    </xf>
    <xf numFmtId="38" fontId="1" fillId="3" borderId="133" xfId="1" applyFont="1" applyFill="1" applyBorder="1" applyAlignment="1">
      <alignment horizontal="right" vertical="center"/>
    </xf>
    <xf numFmtId="38" fontId="1" fillId="3" borderId="134" xfId="1" applyFill="1" applyBorder="1" applyAlignment="1">
      <alignment horizontal="right" vertical="center"/>
    </xf>
    <xf numFmtId="38" fontId="1" fillId="3" borderId="122" xfId="1" applyFill="1" applyBorder="1" applyAlignment="1">
      <alignment horizontal="right" vertical="center"/>
    </xf>
    <xf numFmtId="38" fontId="1" fillId="3" borderId="128" xfId="1" applyFill="1" applyBorder="1" applyAlignment="1">
      <alignment horizontal="right" vertical="center"/>
    </xf>
    <xf numFmtId="38" fontId="1" fillId="3" borderId="129" xfId="1" applyFont="1" applyFill="1" applyBorder="1" applyAlignment="1">
      <alignment horizontal="right" vertical="center"/>
    </xf>
    <xf numFmtId="38" fontId="1" fillId="3" borderId="132" xfId="1" applyFill="1" applyBorder="1" applyAlignment="1">
      <alignment horizontal="right" vertical="center"/>
    </xf>
    <xf numFmtId="38" fontId="1" fillId="3" borderId="122" xfId="1" applyFont="1" applyFill="1" applyBorder="1" applyAlignment="1">
      <alignment horizontal="right" vertical="center"/>
    </xf>
    <xf numFmtId="38" fontId="1" fillId="0" borderId="122" xfId="1" applyBorder="1" applyAlignment="1">
      <alignment horizontal="right" vertical="center"/>
    </xf>
    <xf numFmtId="38" fontId="1" fillId="0" borderId="116" xfId="1" applyBorder="1" applyAlignment="1">
      <alignment horizontal="right" vertical="center"/>
    </xf>
    <xf numFmtId="38" fontId="1" fillId="0" borderId="133" xfId="1" applyFill="1" applyBorder="1" applyAlignment="1">
      <alignment horizontal="right" vertical="center"/>
    </xf>
    <xf numFmtId="38" fontId="1" fillId="0" borderId="127" xfId="1" applyFill="1" applyBorder="1" applyAlignment="1">
      <alignment horizontal="right" vertical="center"/>
    </xf>
    <xf numFmtId="38" fontId="1" fillId="0" borderId="108" xfId="1" applyBorder="1" applyAlignment="1">
      <alignment horizontal="center" vertical="center"/>
    </xf>
    <xf numFmtId="38" fontId="1" fillId="3" borderId="119" xfId="1" applyFill="1" applyBorder="1" applyAlignment="1">
      <alignment horizontal="right" vertical="center"/>
    </xf>
    <xf numFmtId="38" fontId="1" fillId="3" borderId="120" xfId="1" applyFill="1" applyBorder="1" applyAlignment="1">
      <alignment horizontal="right" vertical="center"/>
    </xf>
    <xf numFmtId="38" fontId="1" fillId="3" borderId="119" xfId="1" applyFont="1" applyFill="1" applyBorder="1" applyAlignment="1">
      <alignment horizontal="right" vertical="center"/>
    </xf>
    <xf numFmtId="38" fontId="1" fillId="0" borderId="115" xfId="1" applyFont="1" applyFill="1" applyBorder="1" applyAlignment="1">
      <alignment horizontal="right" vertical="center"/>
    </xf>
    <xf numFmtId="38" fontId="1" fillId="0" borderId="116" xfId="1" applyFont="1" applyFill="1" applyBorder="1" applyAlignment="1">
      <alignment horizontal="right" vertical="center"/>
    </xf>
    <xf numFmtId="38" fontId="1" fillId="0" borderId="119" xfId="1" applyFont="1" applyFill="1" applyBorder="1" applyAlignment="1">
      <alignment horizontal="right" vertical="center"/>
    </xf>
    <xf numFmtId="38" fontId="1" fillId="0" borderId="120" xfId="1" applyFont="1" applyFill="1" applyBorder="1" applyAlignment="1">
      <alignment horizontal="right" vertical="center"/>
    </xf>
    <xf numFmtId="38" fontId="1" fillId="3" borderId="124" xfId="1" applyFill="1" applyBorder="1" applyAlignment="1">
      <alignment horizontal="right" vertical="center"/>
    </xf>
    <xf numFmtId="38" fontId="1" fillId="3" borderId="125" xfId="1" applyFill="1" applyBorder="1" applyAlignment="1">
      <alignment horizontal="right" vertical="center"/>
    </xf>
    <xf numFmtId="38" fontId="1" fillId="3" borderId="117" xfId="1" applyFill="1" applyBorder="1" applyAlignment="1">
      <alignment horizontal="right" vertical="center"/>
    </xf>
    <xf numFmtId="38" fontId="1" fillId="3" borderId="118" xfId="1" applyFill="1" applyBorder="1" applyAlignment="1">
      <alignment horizontal="right" vertical="center"/>
    </xf>
    <xf numFmtId="38" fontId="1" fillId="3" borderId="115" xfId="1" applyFont="1" applyFill="1" applyBorder="1" applyAlignment="1">
      <alignment horizontal="right" vertical="center"/>
    </xf>
    <xf numFmtId="38" fontId="1" fillId="3" borderId="116" xfId="1" applyFill="1" applyBorder="1" applyAlignment="1">
      <alignment horizontal="right" vertical="center"/>
    </xf>
    <xf numFmtId="38" fontId="1" fillId="0" borderId="22" xfId="1" applyFill="1" applyBorder="1" applyAlignment="1">
      <alignment horizontal="right" vertical="center"/>
    </xf>
    <xf numFmtId="38" fontId="1" fillId="0" borderId="122" xfId="1" applyFill="1" applyBorder="1" applyAlignment="1">
      <alignment horizontal="right" vertical="center"/>
    </xf>
    <xf numFmtId="38" fontId="1" fillId="0" borderId="128" xfId="1" applyFill="1" applyBorder="1" applyAlignment="1">
      <alignment horizontal="right" vertical="center"/>
    </xf>
    <xf numFmtId="38" fontId="1" fillId="0" borderId="129" xfId="1" applyFont="1" applyFill="1" applyBorder="1" applyAlignment="1">
      <alignment horizontal="right" vertical="center"/>
    </xf>
    <xf numFmtId="38" fontId="1" fillId="0" borderId="132" xfId="1" applyFill="1" applyBorder="1" applyAlignment="1">
      <alignment horizontal="right" vertical="center"/>
    </xf>
    <xf numFmtId="38" fontId="1" fillId="3" borderId="135" xfId="1" applyFill="1" applyBorder="1" applyAlignment="1">
      <alignment horizontal="right" vertical="center"/>
    </xf>
    <xf numFmtId="38" fontId="1" fillId="3" borderId="136" xfId="1" applyFill="1" applyBorder="1" applyAlignment="1">
      <alignment horizontal="right" vertical="center"/>
    </xf>
    <xf numFmtId="38" fontId="1" fillId="3" borderId="135" xfId="1" applyFont="1" applyFill="1" applyBorder="1" applyAlignment="1">
      <alignment horizontal="right" vertical="center"/>
    </xf>
    <xf numFmtId="38" fontId="1" fillId="3" borderId="121" xfId="1" applyFill="1" applyBorder="1" applyAlignment="1">
      <alignment horizontal="right" vertical="center"/>
    </xf>
    <xf numFmtId="38" fontId="1" fillId="3" borderId="113" xfId="1" applyFill="1" applyBorder="1" applyAlignment="1">
      <alignment horizontal="right" vertical="center"/>
    </xf>
    <xf numFmtId="38" fontId="1" fillId="3" borderId="114" xfId="1" applyFill="1" applyBorder="1" applyAlignment="1">
      <alignment horizontal="right" vertical="center"/>
    </xf>
    <xf numFmtId="38" fontId="1" fillId="3" borderId="124" xfId="1" applyFont="1" applyFill="1" applyBorder="1" applyAlignment="1">
      <alignment horizontal="right" vertical="center"/>
    </xf>
    <xf numFmtId="38" fontId="1" fillId="3" borderId="123" xfId="1" applyFill="1" applyBorder="1" applyAlignment="1">
      <alignment horizontal="right" vertical="center"/>
    </xf>
    <xf numFmtId="38" fontId="1" fillId="3" borderId="131" xfId="1" applyFill="1" applyBorder="1" applyAlignment="1">
      <alignment horizontal="right" vertical="center"/>
    </xf>
    <xf numFmtId="38" fontId="1" fillId="3" borderId="129" xfId="1" applyFill="1" applyBorder="1" applyAlignment="1">
      <alignment horizontal="right" vertical="center"/>
    </xf>
    <xf numFmtId="38" fontId="1" fillId="3" borderId="117" xfId="1" applyFont="1" applyFill="1" applyBorder="1" applyAlignment="1">
      <alignment horizontal="right" vertical="center"/>
    </xf>
    <xf numFmtId="38" fontId="1" fillId="0" borderId="123" xfId="1" applyBorder="1" applyAlignment="1">
      <alignment horizontal="right" vertical="center"/>
    </xf>
    <xf numFmtId="38" fontId="1" fillId="0" borderId="114" xfId="1" applyBorder="1" applyAlignment="1">
      <alignment horizontal="right" vertical="center"/>
    </xf>
    <xf numFmtId="38" fontId="1" fillId="3" borderId="126" xfId="1" applyFont="1" applyFill="1" applyBorder="1" applyAlignment="1">
      <alignment horizontal="right" vertical="center"/>
    </xf>
    <xf numFmtId="38" fontId="1" fillId="3" borderId="127" xfId="1" applyFill="1" applyBorder="1" applyAlignment="1">
      <alignment horizontal="right" vertical="center"/>
    </xf>
    <xf numFmtId="38" fontId="1" fillId="3" borderId="116" xfId="1" applyFont="1" applyFill="1" applyBorder="1" applyAlignment="1">
      <alignment horizontal="right" vertical="center"/>
    </xf>
    <xf numFmtId="38" fontId="0" fillId="0" borderId="18" xfId="0" applyNumberFormat="1" applyBorder="1" applyAlignment="1">
      <alignment horizontal="right" vertical="center" shrinkToFit="1"/>
    </xf>
    <xf numFmtId="0" fontId="0" fillId="0" borderId="92" xfId="0" applyBorder="1" applyAlignment="1">
      <alignment horizontal="center" vertical="center" shrinkToFit="1"/>
    </xf>
    <xf numFmtId="0" fontId="0" fillId="0" borderId="86" xfId="0" applyBorder="1" applyAlignment="1">
      <alignment horizontal="center" vertical="center" shrinkToFit="1"/>
    </xf>
    <xf numFmtId="0" fontId="0" fillId="0" borderId="88" xfId="0" applyBorder="1" applyAlignment="1">
      <alignment horizontal="center" vertical="center" shrinkToFit="1"/>
    </xf>
    <xf numFmtId="0" fontId="0" fillId="0" borderId="90" xfId="0" applyBorder="1" applyAlignment="1">
      <alignment horizontal="center" vertical="center" shrinkToFit="1"/>
    </xf>
    <xf numFmtId="0" fontId="0" fillId="0" borderId="87" xfId="0" applyBorder="1" applyAlignment="1">
      <alignment horizontal="center" vertical="center" shrinkToFit="1"/>
    </xf>
    <xf numFmtId="0" fontId="0" fillId="3" borderId="32" xfId="0" applyFill="1" applyBorder="1" applyAlignment="1">
      <alignment vertical="center" shrinkToFit="1"/>
    </xf>
    <xf numFmtId="0" fontId="0" fillId="3" borderId="69" xfId="0" applyFill="1" applyBorder="1" applyAlignment="1">
      <alignment vertical="center" shrinkToFit="1"/>
    </xf>
    <xf numFmtId="0" fontId="0" fillId="3" borderId="80" xfId="0" applyFill="1" applyBorder="1" applyAlignment="1">
      <alignment horizontal="right" vertical="center" shrinkToFit="1"/>
    </xf>
    <xf numFmtId="0" fontId="0" fillId="3" borderId="87" xfId="0" applyFill="1" applyBorder="1" applyAlignment="1">
      <alignment horizontal="right" vertical="center" shrinkToFit="1"/>
    </xf>
    <xf numFmtId="0" fontId="0" fillId="3" borderId="76" xfId="0" applyFill="1" applyBorder="1" applyAlignment="1">
      <alignment horizontal="right" vertical="center" shrinkToFit="1"/>
    </xf>
    <xf numFmtId="0" fontId="0" fillId="3" borderId="103" xfId="0" applyFill="1" applyBorder="1" applyAlignment="1">
      <alignment horizontal="right" vertical="center" shrinkToFit="1"/>
    </xf>
    <xf numFmtId="0" fontId="0" fillId="3" borderId="153" xfId="0" applyFill="1" applyBorder="1" applyAlignment="1">
      <alignment horizontal="center" vertical="center" shrinkToFit="1"/>
    </xf>
    <xf numFmtId="0" fontId="0" fillId="3" borderId="85" xfId="0" applyFill="1" applyBorder="1" applyAlignment="1">
      <alignment horizontal="center" vertical="center" shrinkToFit="1"/>
    </xf>
    <xf numFmtId="0" fontId="0" fillId="3" borderId="23" xfId="0" applyFill="1" applyBorder="1" applyAlignment="1">
      <alignment horizontal="right" vertical="center" shrinkToFit="1"/>
    </xf>
    <xf numFmtId="0" fontId="0" fillId="3" borderId="22" xfId="0" applyFill="1" applyBorder="1" applyAlignment="1">
      <alignment horizontal="right" vertical="center" shrinkToFit="1"/>
    </xf>
    <xf numFmtId="0" fontId="7" fillId="0" borderId="88" xfId="0" applyFont="1" applyBorder="1" applyAlignment="1">
      <alignment vertical="center" wrapText="1" shrinkToFit="1"/>
    </xf>
    <xf numFmtId="0" fontId="7" fillId="0" borderId="71" xfId="0" applyFont="1" applyBorder="1" applyAlignment="1">
      <alignment vertical="center" wrapText="1" shrinkToFit="1"/>
    </xf>
    <xf numFmtId="0" fontId="7" fillId="0" borderId="87" xfId="0" applyFont="1" applyBorder="1" applyAlignment="1">
      <alignment vertical="center" wrapText="1" shrinkToFit="1"/>
    </xf>
    <xf numFmtId="0" fontId="7" fillId="0" borderId="86" xfId="0" applyFont="1" applyBorder="1" applyAlignment="1">
      <alignment vertical="center" wrapText="1" shrinkToFit="1"/>
    </xf>
    <xf numFmtId="0" fontId="7" fillId="0" borderId="86" xfId="0" applyFont="1" applyBorder="1" applyAlignment="1">
      <alignment vertical="center" shrinkToFit="1"/>
    </xf>
    <xf numFmtId="38" fontId="4" fillId="0" borderId="0" xfId="0" applyNumberFormat="1" applyFont="1" applyBorder="1" applyAlignment="1">
      <alignment horizontal="center" vertical="center" shrinkToFit="1"/>
    </xf>
    <xf numFmtId="0" fontId="0" fillId="0" borderId="154" xfId="0" applyBorder="1" applyAlignment="1">
      <alignment horizontal="center" vertical="center" shrinkToFit="1"/>
    </xf>
    <xf numFmtId="0" fontId="7" fillId="0" borderId="86" xfId="0" applyFont="1" applyBorder="1" applyAlignment="1">
      <alignment vertical="center" wrapText="1"/>
    </xf>
    <xf numFmtId="0" fontId="7" fillId="0" borderId="86" xfId="0" applyFont="1" applyBorder="1" applyAlignment="1">
      <alignment vertical="center"/>
    </xf>
    <xf numFmtId="38" fontId="0" fillId="0" borderId="18" xfId="0" applyNumberFormat="1" applyBorder="1" applyAlignment="1">
      <alignment horizontal="right" vertical="center"/>
    </xf>
    <xf numFmtId="0" fontId="8" fillId="0" borderId="20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 shrinkToFit="1"/>
    </xf>
    <xf numFmtId="0" fontId="8" fillId="0" borderId="83" xfId="0" applyFont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/>
    </xf>
    <xf numFmtId="0" fontId="8" fillId="0" borderId="104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 wrapText="1"/>
    </xf>
    <xf numFmtId="0" fontId="8" fillId="0" borderId="104" xfId="0" applyFont="1" applyBorder="1" applyAlignment="1">
      <alignment horizontal="center" vertical="center" wrapText="1"/>
    </xf>
    <xf numFmtId="0" fontId="7" fillId="0" borderId="71" xfId="0" applyFont="1" applyBorder="1" applyAlignment="1">
      <alignment vertical="center" wrapText="1"/>
    </xf>
    <xf numFmtId="0" fontId="7" fillId="0" borderId="72" xfId="0" applyFont="1" applyBorder="1" applyAlignment="1">
      <alignment vertical="center" wrapText="1"/>
    </xf>
    <xf numFmtId="0" fontId="5" fillId="0" borderId="71" xfId="0" applyFont="1" applyBorder="1" applyAlignment="1">
      <alignment horizontal="center" vertical="center"/>
    </xf>
    <xf numFmtId="0" fontId="7" fillId="0" borderId="80" xfId="0" applyFont="1" applyBorder="1" applyAlignment="1">
      <alignment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8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108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176" fontId="7" fillId="0" borderId="60" xfId="0" applyNumberFormat="1" applyFont="1" applyBorder="1" applyAlignment="1">
      <alignment vertical="center" wrapText="1"/>
    </xf>
    <xf numFmtId="0" fontId="7" fillId="0" borderId="92" xfId="0" applyFont="1" applyBorder="1" applyAlignment="1">
      <alignment horizontal="center" vertical="center" shrinkToFit="1"/>
    </xf>
    <xf numFmtId="0" fontId="7" fillId="0" borderId="86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wrapText="1"/>
    </xf>
    <xf numFmtId="176" fontId="7" fillId="0" borderId="0" xfId="0" applyNumberFormat="1" applyFont="1" applyBorder="1" applyAlignment="1">
      <alignment vertical="center" wrapText="1"/>
    </xf>
    <xf numFmtId="0" fontId="7" fillId="0" borderId="155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0" fillId="0" borderId="60" xfId="0" applyBorder="1" applyAlignment="1">
      <alignment vertical="center" wrapText="1"/>
    </xf>
    <xf numFmtId="0" fontId="0" fillId="0" borderId="20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0" fontId="0" fillId="0" borderId="104" xfId="0" applyBorder="1" applyAlignment="1">
      <alignment horizontal="center" vertical="center" shrinkToFit="1"/>
    </xf>
    <xf numFmtId="0" fontId="6" fillId="0" borderId="2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6" fillId="0" borderId="156" xfId="0" applyFont="1" applyBorder="1" applyAlignment="1">
      <alignment horizontal="center" vertical="center" shrinkToFit="1"/>
    </xf>
    <xf numFmtId="0" fontId="1" fillId="0" borderId="20" xfId="0" applyFont="1" applyBorder="1" applyAlignment="1">
      <alignment vertical="center" shrinkToFit="1"/>
    </xf>
    <xf numFmtId="0" fontId="1" fillId="0" borderId="20" xfId="0" applyFont="1" applyBorder="1" applyAlignment="1">
      <alignment horizontal="center" vertical="center" shrinkToFit="1"/>
    </xf>
    <xf numFmtId="38" fontId="1" fillId="0" borderId="0" xfId="0" applyNumberFormat="1" applyFon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showZeros="0" zoomScale="75" workbookViewId="0">
      <selection activeCell="B5" sqref="B5"/>
    </sheetView>
  </sheetViews>
  <sheetFormatPr defaultColWidth="11.5" defaultRowHeight="40.35" customHeight="1"/>
  <cols>
    <col min="1" max="1" width="11.5" style="263" bestFit="1" customWidth="1"/>
    <col min="2" max="2" width="7.625" style="263" customWidth="1"/>
    <col min="3" max="3" width="10.625" style="263" customWidth="1"/>
    <col min="4" max="4" width="7.625" style="263" customWidth="1"/>
    <col min="5" max="5" width="10.625" style="263" customWidth="1"/>
    <col min="6" max="6" width="7.625" style="263" customWidth="1"/>
    <col min="7" max="7" width="10.625" style="263" customWidth="1"/>
    <col min="8" max="8" width="7.625" style="263" customWidth="1"/>
    <col min="9" max="9" width="10.625" style="263" customWidth="1"/>
    <col min="10" max="10" width="7.625" style="263" customWidth="1"/>
    <col min="11" max="11" width="10.625" style="263" customWidth="1"/>
    <col min="12" max="12" width="7.625" style="263" customWidth="1"/>
    <col min="13" max="13" width="10.625" style="263" customWidth="1"/>
    <col min="14" max="14" width="7.625" style="263" customWidth="1"/>
    <col min="15" max="15" width="10.625" style="263" customWidth="1"/>
    <col min="16" max="16" width="7.625" style="263" customWidth="1"/>
    <col min="17" max="17" width="10.625" style="263" customWidth="1"/>
    <col min="18" max="16384" width="11.5" style="263"/>
  </cols>
  <sheetData>
    <row r="1" spans="1:17" ht="40.35" customHeight="1">
      <c r="A1" s="326" t="str">
        <f>"入　港　船　舶　集　計　表　（ "&amp;'集計表　月報'!H2&amp;" ）"</f>
        <v>入　港　船　舶　集　計　表　（ 令和3年１０月分 ）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6"/>
      <c r="O1" s="326"/>
      <c r="P1" s="326"/>
      <c r="Q1" s="326"/>
    </row>
    <row r="2" spans="1:17" ht="40.35" customHeight="1">
      <c r="A2" s="324" t="s">
        <v>205</v>
      </c>
      <c r="B2" s="328" t="s">
        <v>4</v>
      </c>
      <c r="C2" s="329"/>
      <c r="D2" s="330" t="s">
        <v>206</v>
      </c>
      <c r="E2" s="328"/>
      <c r="F2" s="327" t="s">
        <v>207</v>
      </c>
      <c r="G2" s="327"/>
      <c r="H2" s="327" t="s">
        <v>208</v>
      </c>
      <c r="I2" s="327"/>
      <c r="J2" s="327" t="s">
        <v>209</v>
      </c>
      <c r="K2" s="327"/>
      <c r="L2" s="327" t="s">
        <v>210</v>
      </c>
      <c r="M2" s="327"/>
      <c r="N2" s="327" t="s">
        <v>211</v>
      </c>
      <c r="O2" s="327"/>
      <c r="P2" s="327" t="s">
        <v>212</v>
      </c>
      <c r="Q2" s="327"/>
    </row>
    <row r="3" spans="1:17" ht="40.35" customHeight="1">
      <c r="A3" s="325"/>
      <c r="B3" s="265" t="s">
        <v>52</v>
      </c>
      <c r="C3" s="266" t="s">
        <v>213</v>
      </c>
      <c r="D3" s="267" t="s">
        <v>52</v>
      </c>
      <c r="E3" s="264" t="s">
        <v>213</v>
      </c>
      <c r="F3" s="265" t="s">
        <v>52</v>
      </c>
      <c r="G3" s="264" t="s">
        <v>213</v>
      </c>
      <c r="H3" s="265" t="s">
        <v>52</v>
      </c>
      <c r="I3" s="264" t="s">
        <v>213</v>
      </c>
      <c r="J3" s="265" t="s">
        <v>52</v>
      </c>
      <c r="K3" s="264" t="s">
        <v>213</v>
      </c>
      <c r="L3" s="265" t="s">
        <v>52</v>
      </c>
      <c r="M3" s="264" t="s">
        <v>213</v>
      </c>
      <c r="N3" s="265" t="s">
        <v>52</v>
      </c>
      <c r="O3" s="264" t="s">
        <v>213</v>
      </c>
      <c r="P3" s="265" t="s">
        <v>52</v>
      </c>
      <c r="Q3" s="264" t="s">
        <v>213</v>
      </c>
    </row>
    <row r="4" spans="1:17" ht="40.35" customHeight="1" thickBot="1">
      <c r="A4" s="268" t="s">
        <v>4</v>
      </c>
      <c r="B4" s="269">
        <f t="shared" ref="B4:Q4" si="0">SUM(B5:B12)</f>
        <v>303</v>
      </c>
      <c r="C4" s="270">
        <f t="shared" si="0"/>
        <v>47283</v>
      </c>
      <c r="D4" s="271">
        <f t="shared" si="0"/>
        <v>0</v>
      </c>
      <c r="E4" s="272">
        <f t="shared" si="0"/>
        <v>0</v>
      </c>
      <c r="F4" s="269">
        <f t="shared" si="0"/>
        <v>0</v>
      </c>
      <c r="G4" s="272">
        <f t="shared" si="0"/>
        <v>0</v>
      </c>
      <c r="H4" s="269">
        <f t="shared" si="0"/>
        <v>0</v>
      </c>
      <c r="I4" s="272">
        <f t="shared" si="0"/>
        <v>0</v>
      </c>
      <c r="J4" s="269">
        <f t="shared" si="0"/>
        <v>1</v>
      </c>
      <c r="K4" s="272">
        <f t="shared" si="0"/>
        <v>3175</v>
      </c>
      <c r="L4" s="269">
        <f t="shared" si="0"/>
        <v>7</v>
      </c>
      <c r="M4" s="272">
        <f t="shared" si="0"/>
        <v>13110</v>
      </c>
      <c r="N4" s="269">
        <f t="shared" si="0"/>
        <v>13</v>
      </c>
      <c r="O4" s="272">
        <f t="shared" si="0"/>
        <v>8249</v>
      </c>
      <c r="P4" s="269">
        <f t="shared" si="0"/>
        <v>282</v>
      </c>
      <c r="Q4" s="272">
        <f t="shared" si="0"/>
        <v>22749</v>
      </c>
    </row>
    <row r="5" spans="1:17" ht="40.35" customHeight="1" thickTop="1">
      <c r="A5" s="273" t="s">
        <v>214</v>
      </c>
      <c r="B5" s="274">
        <f t="shared" ref="B5:C12" si="1">SUM(D5+F5+H5+J5+L5+N5+P5)</f>
        <v>4</v>
      </c>
      <c r="C5" s="275">
        <f t="shared" si="1"/>
        <v>6292</v>
      </c>
      <c r="D5" s="276">
        <f>'入港調 集計'!B32</f>
        <v>0</v>
      </c>
      <c r="E5" s="277">
        <f>'入港調 集計'!C32</f>
        <v>0</v>
      </c>
      <c r="F5" s="274">
        <f>'入港調 集計'!B33</f>
        <v>0</v>
      </c>
      <c r="G5" s="277">
        <f>'入港調 集計'!C33</f>
        <v>0</v>
      </c>
      <c r="H5" s="274">
        <f>'入港調 集計'!B34</f>
        <v>0</v>
      </c>
      <c r="I5" s="277">
        <f>'入港調 集計'!C34</f>
        <v>0</v>
      </c>
      <c r="J5" s="274">
        <f>'入港調 集計'!B35</f>
        <v>0</v>
      </c>
      <c r="K5" s="277">
        <f>'入港調 集計'!C35</f>
        <v>0</v>
      </c>
      <c r="L5" s="274">
        <f>'入港調 集計'!B36</f>
        <v>4</v>
      </c>
      <c r="M5" s="277">
        <f>'入港調 集計'!C36</f>
        <v>6292</v>
      </c>
      <c r="N5" s="274">
        <f>'入港調 集計'!B37</f>
        <v>0</v>
      </c>
      <c r="O5" s="277">
        <f>'入港調 集計'!C37</f>
        <v>0</v>
      </c>
      <c r="P5" s="274">
        <f>'入港調 集計'!B38</f>
        <v>0</v>
      </c>
      <c r="Q5" s="277">
        <f>'入港調 集計'!C38</f>
        <v>0</v>
      </c>
    </row>
    <row r="6" spans="1:17" ht="40.35" customHeight="1">
      <c r="A6" s="278" t="s">
        <v>215</v>
      </c>
      <c r="B6" s="279">
        <f t="shared" si="1"/>
        <v>0</v>
      </c>
      <c r="C6" s="280">
        <f t="shared" si="1"/>
        <v>0</v>
      </c>
      <c r="D6" s="281"/>
      <c r="E6" s="282"/>
      <c r="F6" s="279"/>
      <c r="G6" s="282"/>
      <c r="H6" s="279"/>
      <c r="I6" s="282"/>
      <c r="J6" s="279"/>
      <c r="K6" s="282"/>
      <c r="L6" s="279"/>
      <c r="M6" s="282"/>
      <c r="N6" s="279"/>
      <c r="O6" s="282"/>
      <c r="P6" s="279"/>
      <c r="Q6" s="282"/>
    </row>
    <row r="7" spans="1:17" ht="40.35" customHeight="1">
      <c r="A7" s="278" t="s">
        <v>216</v>
      </c>
      <c r="B7" s="279">
        <f t="shared" si="1"/>
        <v>149</v>
      </c>
      <c r="C7" s="280">
        <f t="shared" si="1"/>
        <v>34045</v>
      </c>
      <c r="D7" s="281">
        <f>'入港調 集計'!F32</f>
        <v>0</v>
      </c>
      <c r="E7" s="282">
        <f>'入港調 集計'!G32</f>
        <v>0</v>
      </c>
      <c r="F7" s="279">
        <f>'入港調 集計'!F33</f>
        <v>0</v>
      </c>
      <c r="G7" s="282">
        <f>'入港調 集計'!G33</f>
        <v>0</v>
      </c>
      <c r="H7" s="279">
        <f>'入港調 集計'!F34</f>
        <v>0</v>
      </c>
      <c r="I7" s="282">
        <f>'入港調 集計'!G34</f>
        <v>0</v>
      </c>
      <c r="J7" s="279">
        <f>'入港調 集計'!F35</f>
        <v>1</v>
      </c>
      <c r="K7" s="282">
        <f>'入港調 集計'!G35</f>
        <v>3175</v>
      </c>
      <c r="L7" s="279">
        <f>'入港調 集計'!F36</f>
        <v>3</v>
      </c>
      <c r="M7" s="282">
        <f>'入港調 集計'!G36</f>
        <v>6818</v>
      </c>
      <c r="N7" s="279">
        <f>'入港調 集計'!F37</f>
        <v>13</v>
      </c>
      <c r="O7" s="282">
        <f>'入港調 集計'!G37</f>
        <v>8249</v>
      </c>
      <c r="P7" s="279">
        <f>'入港調 集計'!F38+'入港調 集計'!M14</f>
        <v>132</v>
      </c>
      <c r="Q7" s="282">
        <f>'入港調 集計'!G38+'入港調 集計'!N14</f>
        <v>15803</v>
      </c>
    </row>
    <row r="8" spans="1:17" ht="40.35" customHeight="1">
      <c r="A8" s="278" t="s">
        <v>217</v>
      </c>
      <c r="B8" s="279">
        <f t="shared" si="1"/>
        <v>0</v>
      </c>
      <c r="C8" s="280">
        <f t="shared" si="1"/>
        <v>0</v>
      </c>
      <c r="D8" s="281"/>
      <c r="E8" s="282"/>
      <c r="F8" s="279"/>
      <c r="G8" s="282"/>
      <c r="H8" s="279"/>
      <c r="I8" s="282"/>
      <c r="J8" s="279"/>
      <c r="K8" s="282"/>
      <c r="L8" s="279"/>
      <c r="M8" s="282"/>
      <c r="N8" s="279"/>
      <c r="O8" s="282"/>
      <c r="P8" s="279"/>
      <c r="Q8" s="282"/>
    </row>
    <row r="9" spans="1:17" ht="40.35" customHeight="1">
      <c r="A9" s="278" t="s">
        <v>134</v>
      </c>
      <c r="B9" s="279">
        <f t="shared" si="1"/>
        <v>18</v>
      </c>
      <c r="C9" s="280">
        <f t="shared" si="1"/>
        <v>324</v>
      </c>
      <c r="D9" s="281"/>
      <c r="E9" s="282"/>
      <c r="F9" s="279"/>
      <c r="G9" s="282"/>
      <c r="H9" s="279"/>
      <c r="I9" s="282"/>
      <c r="J9" s="279"/>
      <c r="K9" s="282"/>
      <c r="L9" s="279"/>
      <c r="M9" s="282"/>
      <c r="N9" s="279"/>
      <c r="O9" s="282"/>
      <c r="P9" s="279">
        <f>'入港調 集計'!M22</f>
        <v>18</v>
      </c>
      <c r="Q9" s="282">
        <f>'入港調 集計'!N22</f>
        <v>324</v>
      </c>
    </row>
    <row r="10" spans="1:17" ht="40.35" customHeight="1">
      <c r="A10" s="278" t="s">
        <v>218</v>
      </c>
      <c r="B10" s="279">
        <f t="shared" si="1"/>
        <v>0</v>
      </c>
      <c r="C10" s="280">
        <f t="shared" si="1"/>
        <v>0</v>
      </c>
      <c r="D10" s="281"/>
      <c r="E10" s="282"/>
      <c r="F10" s="279"/>
      <c r="G10" s="282"/>
      <c r="H10" s="279"/>
      <c r="I10" s="282"/>
      <c r="J10" s="279"/>
      <c r="K10" s="282"/>
      <c r="L10" s="279"/>
      <c r="M10" s="282"/>
      <c r="N10" s="279"/>
      <c r="O10" s="282"/>
      <c r="P10" s="279"/>
      <c r="Q10" s="282"/>
    </row>
    <row r="11" spans="1:17" ht="40.35" customHeight="1">
      <c r="A11" s="278" t="s">
        <v>219</v>
      </c>
      <c r="B11" s="279">
        <f t="shared" si="1"/>
        <v>132</v>
      </c>
      <c r="C11" s="280">
        <f t="shared" si="1"/>
        <v>6622</v>
      </c>
      <c r="D11" s="283">
        <f>'入港調 集計'!Q32</f>
        <v>0</v>
      </c>
      <c r="E11" s="282">
        <f>'入港調 集計'!R32</f>
        <v>0</v>
      </c>
      <c r="F11" s="279">
        <f>'入港調 集計'!Q33</f>
        <v>0</v>
      </c>
      <c r="G11" s="282">
        <f>'入港調 集計'!R33</f>
        <v>0</v>
      </c>
      <c r="H11" s="279">
        <f>'入港調 集計'!Q34</f>
        <v>0</v>
      </c>
      <c r="I11" s="282">
        <f>'入港調 集計'!R34</f>
        <v>0</v>
      </c>
      <c r="J11" s="279">
        <f>'入港調 集計'!Q35</f>
        <v>0</v>
      </c>
      <c r="K11" s="282">
        <f>'入港調 集計'!R35</f>
        <v>0</v>
      </c>
      <c r="L11" s="279">
        <f>'入港調 集計'!Q36</f>
        <v>0</v>
      </c>
      <c r="M11" s="282">
        <f>'入港調 集計'!R36</f>
        <v>0</v>
      </c>
      <c r="N11" s="279">
        <f>'入港調 集計'!Q37</f>
        <v>0</v>
      </c>
      <c r="O11" s="282">
        <f>'入港調 集計'!R37</f>
        <v>0</v>
      </c>
      <c r="P11" s="279">
        <f>'入港調 集計'!Q38</f>
        <v>132</v>
      </c>
      <c r="Q11" s="282">
        <f>'入港調 集計'!R38</f>
        <v>6622</v>
      </c>
    </row>
    <row r="12" spans="1:17" ht="40.35" customHeight="1">
      <c r="A12" s="278" t="s">
        <v>220</v>
      </c>
      <c r="B12" s="279">
        <f t="shared" si="1"/>
        <v>0</v>
      </c>
      <c r="C12" s="280">
        <f t="shared" si="1"/>
        <v>0</v>
      </c>
      <c r="D12" s="281"/>
      <c r="E12" s="282"/>
      <c r="F12" s="279"/>
      <c r="G12" s="282"/>
      <c r="H12" s="279"/>
      <c r="I12" s="282"/>
      <c r="J12" s="279"/>
      <c r="K12" s="282"/>
      <c r="L12" s="279"/>
      <c r="M12" s="282"/>
      <c r="N12" s="279"/>
      <c r="O12" s="282"/>
      <c r="P12" s="279"/>
      <c r="Q12" s="282"/>
    </row>
  </sheetData>
  <mergeCells count="10">
    <mergeCell ref="A2:A3"/>
    <mergeCell ref="A1:Q1"/>
    <mergeCell ref="J2:K2"/>
    <mergeCell ref="L2:M2"/>
    <mergeCell ref="N2:O2"/>
    <mergeCell ref="P2:Q2"/>
    <mergeCell ref="B2:C2"/>
    <mergeCell ref="D2:E2"/>
    <mergeCell ref="F2:G2"/>
    <mergeCell ref="H2:I2"/>
  </mergeCells>
  <phoneticPr fontId="2"/>
  <pageMargins left="0.78740157480314965" right="0.78740157480314965" top="0.98425196850393704" bottom="0.98425196850393704" header="0.51181102362204722" footer="0.51181102362204722"/>
  <pageSetup paperSize="9" scale="8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52"/>
  <sheetViews>
    <sheetView showZeros="0" tabSelected="1" view="pageBreakPreview" zoomScaleNormal="100" zoomScaleSheetLayoutView="50" workbookViewId="0">
      <selection activeCell="J2" sqref="J2"/>
    </sheetView>
  </sheetViews>
  <sheetFormatPr defaultRowHeight="13.5"/>
  <cols>
    <col min="1" max="1" width="5.625" customWidth="1"/>
    <col min="2" max="3" width="12.625" customWidth="1"/>
    <col min="5" max="5" width="12.5" bestFit="1" customWidth="1"/>
    <col min="7" max="7" width="12.5" bestFit="1" customWidth="1"/>
    <col min="9" max="9" width="11.25" bestFit="1" customWidth="1"/>
  </cols>
  <sheetData>
    <row r="1" spans="1:9" ht="24">
      <c r="A1" s="347" t="s">
        <v>0</v>
      </c>
      <c r="B1" s="347"/>
      <c r="C1" s="347"/>
      <c r="D1" s="347"/>
      <c r="E1" s="347"/>
      <c r="F1" s="347"/>
      <c r="G1" s="347"/>
      <c r="H1" s="347"/>
      <c r="I1" s="347"/>
    </row>
    <row r="2" spans="1:9" s="41" customFormat="1" ht="18.75" customHeight="1" thickBot="1">
      <c r="A2" s="262" t="s">
        <v>196</v>
      </c>
      <c r="B2" s="54"/>
      <c r="C2" s="54"/>
      <c r="D2" s="54"/>
      <c r="E2" s="54"/>
      <c r="F2" s="54"/>
      <c r="G2" s="55" t="s">
        <v>1</v>
      </c>
      <c r="H2" s="352" t="s">
        <v>238</v>
      </c>
      <c r="I2" s="353"/>
    </row>
    <row r="3" spans="1:9" ht="18.95" customHeight="1">
      <c r="A3" s="373" t="s">
        <v>2</v>
      </c>
      <c r="B3" s="354" t="s">
        <v>3</v>
      </c>
      <c r="C3" s="355"/>
      <c r="D3" s="348" t="s">
        <v>4</v>
      </c>
      <c r="E3" s="349"/>
      <c r="F3" s="348" t="s">
        <v>5</v>
      </c>
      <c r="G3" s="350"/>
      <c r="H3" s="351" t="s">
        <v>6</v>
      </c>
      <c r="I3" s="349"/>
    </row>
    <row r="4" spans="1:9" ht="18.95" customHeight="1">
      <c r="A4" s="371"/>
      <c r="B4" s="356"/>
      <c r="C4" s="357"/>
      <c r="D4" s="2" t="s">
        <v>7</v>
      </c>
      <c r="E4" s="5" t="s">
        <v>8</v>
      </c>
      <c r="F4" s="2" t="s">
        <v>7</v>
      </c>
      <c r="G4" s="3" t="s">
        <v>8</v>
      </c>
      <c r="H4" s="4" t="s">
        <v>7</v>
      </c>
      <c r="I4" s="5" t="s">
        <v>8</v>
      </c>
    </row>
    <row r="5" spans="1:9" ht="18.95" customHeight="1">
      <c r="A5" s="371"/>
      <c r="B5" s="368" t="s">
        <v>4</v>
      </c>
      <c r="C5" s="369"/>
      <c r="D5" s="6">
        <f t="shared" ref="D5:I5" si="0">SUM(D6:D12)</f>
        <v>303</v>
      </c>
      <c r="E5" s="11">
        <f t="shared" si="0"/>
        <v>47283</v>
      </c>
      <c r="F5" s="10">
        <f t="shared" si="0"/>
        <v>21</v>
      </c>
      <c r="G5" s="7">
        <f t="shared" si="0"/>
        <v>24534</v>
      </c>
      <c r="H5" s="8">
        <f t="shared" si="0"/>
        <v>282</v>
      </c>
      <c r="I5" s="9">
        <f t="shared" si="0"/>
        <v>22749</v>
      </c>
    </row>
    <row r="6" spans="1:9" ht="18.95" customHeight="1">
      <c r="A6" s="371"/>
      <c r="B6" s="360" t="s">
        <v>9</v>
      </c>
      <c r="C6" s="361"/>
      <c r="D6" s="10">
        <f>SUM(F6,H6)</f>
        <v>4</v>
      </c>
      <c r="E6" s="9">
        <f t="shared" ref="E6:E12" si="1">SUM(G6,I6)</f>
        <v>6292</v>
      </c>
      <c r="F6" s="247">
        <f>SUM('入港調 集計'!B32:B37)</f>
        <v>4</v>
      </c>
      <c r="G6" s="248">
        <f>SUM('入港調 集計'!C32:C37)</f>
        <v>6292</v>
      </c>
      <c r="H6" s="249">
        <f>SUM('入港調 集計'!B38)</f>
        <v>0</v>
      </c>
      <c r="I6" s="250">
        <f>SUM('入港調 集計'!C38)</f>
        <v>0</v>
      </c>
    </row>
    <row r="7" spans="1:9" ht="18.95" customHeight="1">
      <c r="A7" s="371"/>
      <c r="B7" s="360" t="s">
        <v>10</v>
      </c>
      <c r="C7" s="361"/>
      <c r="D7" s="10">
        <f t="shared" ref="D7:D12" si="2">SUM(F7,H7)</f>
        <v>0</v>
      </c>
      <c r="E7" s="9">
        <f t="shared" si="1"/>
        <v>0</v>
      </c>
      <c r="F7" s="247"/>
      <c r="G7" s="248"/>
      <c r="H7" s="249"/>
      <c r="I7" s="250"/>
    </row>
    <row r="8" spans="1:9" ht="18.95" customHeight="1">
      <c r="A8" s="371"/>
      <c r="B8" s="360" t="s">
        <v>11</v>
      </c>
      <c r="C8" s="361"/>
      <c r="D8" s="10">
        <f t="shared" si="2"/>
        <v>149</v>
      </c>
      <c r="E8" s="9">
        <f t="shared" si="1"/>
        <v>34045</v>
      </c>
      <c r="F8" s="251">
        <f>SUM('入港調 集計'!F32:F37)</f>
        <v>17</v>
      </c>
      <c r="G8" s="252">
        <f>SUM('入港調 集計'!G32:G37)</f>
        <v>18242</v>
      </c>
      <c r="H8" s="253">
        <f>SUM('入港調 集計'!F38,'入港調 集計'!M14)</f>
        <v>132</v>
      </c>
      <c r="I8" s="254">
        <f>SUM('入港調 集計'!G38,'入港調 集計'!N14)</f>
        <v>15803</v>
      </c>
    </row>
    <row r="9" spans="1:9" ht="18.95" customHeight="1">
      <c r="A9" s="371"/>
      <c r="B9" s="360" t="s">
        <v>12</v>
      </c>
      <c r="C9" s="361"/>
      <c r="D9" s="10">
        <f t="shared" si="2"/>
        <v>0</v>
      </c>
      <c r="E9" s="9">
        <f t="shared" si="1"/>
        <v>0</v>
      </c>
      <c r="F9" s="251"/>
      <c r="G9" s="252"/>
      <c r="H9" s="249"/>
      <c r="I9" s="250"/>
    </row>
    <row r="10" spans="1:9" ht="18.95" customHeight="1">
      <c r="A10" s="371"/>
      <c r="B10" s="360" t="s">
        <v>13</v>
      </c>
      <c r="C10" s="361"/>
      <c r="D10" s="10">
        <f t="shared" si="2"/>
        <v>18</v>
      </c>
      <c r="E10" s="9">
        <f t="shared" si="1"/>
        <v>324</v>
      </c>
      <c r="F10" s="247"/>
      <c r="G10" s="248"/>
      <c r="H10" s="249">
        <f>SUM('入港調 集計'!M22)</f>
        <v>18</v>
      </c>
      <c r="I10" s="250">
        <f>SUM('入港調 集計'!N22)</f>
        <v>324</v>
      </c>
    </row>
    <row r="11" spans="1:9" ht="18.95" customHeight="1">
      <c r="A11" s="371"/>
      <c r="B11" s="360" t="s">
        <v>14</v>
      </c>
      <c r="C11" s="361"/>
      <c r="D11" s="10">
        <f t="shared" si="2"/>
        <v>0</v>
      </c>
      <c r="E11" s="9">
        <f t="shared" si="1"/>
        <v>0</v>
      </c>
      <c r="F11" s="247"/>
      <c r="G11" s="248"/>
      <c r="H11" s="249"/>
      <c r="I11" s="250"/>
    </row>
    <row r="12" spans="1:9" ht="18.95" customHeight="1" thickBot="1">
      <c r="A12" s="372"/>
      <c r="B12" s="368" t="s">
        <v>15</v>
      </c>
      <c r="C12" s="369"/>
      <c r="D12" s="6">
        <f t="shared" si="2"/>
        <v>132</v>
      </c>
      <c r="E12" s="11">
        <f t="shared" si="1"/>
        <v>6622</v>
      </c>
      <c r="F12" s="255">
        <f>SUM('入港調 集計'!Q32:Q37)</f>
        <v>0</v>
      </c>
      <c r="G12" s="256">
        <f>SUM('入港調 集計'!R32:R37)</f>
        <v>0</v>
      </c>
      <c r="H12" s="257">
        <f>SUM('入港調 集計'!Q38)</f>
        <v>132</v>
      </c>
      <c r="I12" s="258">
        <f>SUM('入港調 集計'!R38)</f>
        <v>6622</v>
      </c>
    </row>
    <row r="13" spans="1:9" ht="18.95" customHeight="1">
      <c r="A13" s="370" t="s">
        <v>45</v>
      </c>
      <c r="B13" s="363" t="s">
        <v>3</v>
      </c>
      <c r="C13" s="364"/>
      <c r="D13" s="365" t="s">
        <v>4</v>
      </c>
      <c r="E13" s="359"/>
      <c r="F13" s="365" t="s">
        <v>16</v>
      </c>
      <c r="G13" s="366"/>
      <c r="H13" s="358" t="s">
        <v>17</v>
      </c>
      <c r="I13" s="359"/>
    </row>
    <row r="14" spans="1:9" ht="18.95" customHeight="1">
      <c r="A14" s="371"/>
      <c r="B14" s="362" t="s">
        <v>18</v>
      </c>
      <c r="C14" s="12" t="s">
        <v>19</v>
      </c>
      <c r="D14" s="384">
        <f>SUM(D15:E18)</f>
        <v>38517</v>
      </c>
      <c r="E14" s="385"/>
      <c r="F14" s="384">
        <f>SUM(F15:G18)</f>
        <v>34514</v>
      </c>
      <c r="G14" s="423"/>
      <c r="H14" s="346">
        <f>SUM(H15:I18)</f>
        <v>4003</v>
      </c>
      <c r="I14" s="332"/>
    </row>
    <row r="15" spans="1:9" ht="18.95" customHeight="1">
      <c r="A15" s="371"/>
      <c r="B15" s="362"/>
      <c r="C15" s="13" t="s">
        <v>20</v>
      </c>
      <c r="D15" s="386">
        <f>SUM(F15:I15)</f>
        <v>8984</v>
      </c>
      <c r="E15" s="387"/>
      <c r="F15" s="424">
        <f>SUM(F20,F23,F28)</f>
        <v>8984</v>
      </c>
      <c r="G15" s="425"/>
      <c r="H15" s="413">
        <f>SUM(H20,H23,H28)</f>
        <v>0</v>
      </c>
      <c r="I15" s="414"/>
    </row>
    <row r="16" spans="1:9" ht="18.95" customHeight="1">
      <c r="A16" s="371"/>
      <c r="B16" s="362"/>
      <c r="C16" s="14" t="s">
        <v>21</v>
      </c>
      <c r="D16" s="388">
        <f>SUM(F16:I16)</f>
        <v>29533</v>
      </c>
      <c r="E16" s="389"/>
      <c r="F16" s="426">
        <f>SUM(F21,F25,F29)</f>
        <v>25530</v>
      </c>
      <c r="G16" s="427"/>
      <c r="H16" s="415">
        <f>SUM(H21,H25,H29)</f>
        <v>4003</v>
      </c>
      <c r="I16" s="416"/>
    </row>
    <row r="17" spans="1:9" ht="18.95" customHeight="1">
      <c r="A17" s="371"/>
      <c r="B17" s="362"/>
      <c r="C17" s="14" t="s">
        <v>22</v>
      </c>
      <c r="D17" s="390">
        <f>SUM(F17:I17)</f>
        <v>0</v>
      </c>
      <c r="E17" s="391"/>
      <c r="F17" s="428"/>
      <c r="G17" s="429"/>
      <c r="H17" s="417"/>
      <c r="I17" s="418"/>
    </row>
    <row r="18" spans="1:9" ht="18.95" customHeight="1">
      <c r="A18" s="371"/>
      <c r="B18" s="362"/>
      <c r="C18" s="15" t="s">
        <v>23</v>
      </c>
      <c r="D18" s="392">
        <f>SUM(F18:I18)</f>
        <v>0</v>
      </c>
      <c r="E18" s="393"/>
      <c r="F18" s="431"/>
      <c r="G18" s="397"/>
      <c r="H18" s="419"/>
      <c r="I18" s="420"/>
    </row>
    <row r="19" spans="1:9" ht="18.95" customHeight="1">
      <c r="A19" s="371"/>
      <c r="B19" s="378" t="s">
        <v>24</v>
      </c>
      <c r="C19" s="12" t="s">
        <v>19</v>
      </c>
      <c r="D19" s="331">
        <f>SUM(D20:E21)</f>
        <v>0</v>
      </c>
      <c r="E19" s="332"/>
      <c r="F19" s="331">
        <f>SUM(F20:G21)</f>
        <v>0</v>
      </c>
      <c r="G19" s="335"/>
      <c r="H19" s="346">
        <f>SUM(H20:I21)</f>
        <v>0</v>
      </c>
      <c r="I19" s="332"/>
    </row>
    <row r="20" spans="1:9" ht="18.95" customHeight="1">
      <c r="A20" s="371"/>
      <c r="B20" s="362"/>
      <c r="C20" s="13" t="s">
        <v>20</v>
      </c>
      <c r="D20" s="394">
        <f>SUM(F20:I20)</f>
        <v>0</v>
      </c>
      <c r="E20" s="395"/>
      <c r="F20" s="430"/>
      <c r="G20" s="429"/>
      <c r="H20" s="434"/>
      <c r="I20" s="418"/>
    </row>
    <row r="21" spans="1:9" ht="18.95" customHeight="1">
      <c r="A21" s="371"/>
      <c r="B21" s="356"/>
      <c r="C21" s="16" t="s">
        <v>21</v>
      </c>
      <c r="D21" s="392">
        <f>SUM(F21:I21)</f>
        <v>0</v>
      </c>
      <c r="E21" s="393"/>
      <c r="F21" s="431"/>
      <c r="G21" s="397"/>
      <c r="H21" s="419"/>
      <c r="I21" s="420"/>
    </row>
    <row r="22" spans="1:9" ht="18.95" customHeight="1">
      <c r="A22" s="371"/>
      <c r="B22" s="378" t="s">
        <v>25</v>
      </c>
      <c r="C22" s="12" t="s">
        <v>19</v>
      </c>
      <c r="D22" s="331">
        <f>SUM(D23,D25)</f>
        <v>0</v>
      </c>
      <c r="E22" s="332"/>
      <c r="F22" s="331">
        <f>SUM(F23,F25)</f>
        <v>0</v>
      </c>
      <c r="G22" s="335"/>
      <c r="H22" s="346">
        <f>SUM(H23,H25)</f>
        <v>0</v>
      </c>
      <c r="I22" s="332"/>
    </row>
    <row r="23" spans="1:9" ht="18.95" customHeight="1">
      <c r="A23" s="371"/>
      <c r="B23" s="362"/>
      <c r="C23" s="13" t="s">
        <v>26</v>
      </c>
      <c r="D23" s="394">
        <f>SUM(F23:I23)</f>
        <v>0</v>
      </c>
      <c r="E23" s="395"/>
      <c r="F23" s="428"/>
      <c r="G23" s="429"/>
      <c r="H23" s="417"/>
      <c r="I23" s="418"/>
    </row>
    <row r="24" spans="1:9" ht="18.95" customHeight="1">
      <c r="A24" s="371"/>
      <c r="B24" s="362"/>
      <c r="C24" s="14" t="s">
        <v>27</v>
      </c>
      <c r="D24" s="390">
        <f>SUM(F24:I24)</f>
        <v>0</v>
      </c>
      <c r="E24" s="391"/>
      <c r="F24" s="437"/>
      <c r="G24" s="403"/>
      <c r="H24" s="410"/>
      <c r="I24" s="411"/>
    </row>
    <row r="25" spans="1:9" ht="18.95" customHeight="1">
      <c r="A25" s="371"/>
      <c r="B25" s="362"/>
      <c r="C25" s="14" t="s">
        <v>21</v>
      </c>
      <c r="D25" s="390">
        <f>SUM(F25:I25)</f>
        <v>0</v>
      </c>
      <c r="E25" s="391"/>
      <c r="F25" s="437"/>
      <c r="G25" s="403"/>
      <c r="H25" s="410"/>
      <c r="I25" s="411"/>
    </row>
    <row r="26" spans="1:9" ht="18.95" customHeight="1">
      <c r="A26" s="371"/>
      <c r="B26" s="356"/>
      <c r="C26" s="16" t="s">
        <v>28</v>
      </c>
      <c r="D26" s="392">
        <f>SUM(F26:I26)</f>
        <v>0</v>
      </c>
      <c r="E26" s="393"/>
      <c r="F26" s="431"/>
      <c r="G26" s="397"/>
      <c r="H26" s="419"/>
      <c r="I26" s="420"/>
    </row>
    <row r="27" spans="1:9" ht="18.95" customHeight="1">
      <c r="A27" s="371"/>
      <c r="B27" s="362" t="s">
        <v>29</v>
      </c>
      <c r="C27" s="12" t="s">
        <v>19</v>
      </c>
      <c r="D27" s="384">
        <f>SUM(D28:E29)</f>
        <v>38517</v>
      </c>
      <c r="E27" s="385"/>
      <c r="F27" s="384">
        <f>SUM(F28:G29)</f>
        <v>34514</v>
      </c>
      <c r="G27" s="423"/>
      <c r="H27" s="346">
        <f>SUM(H28:I29)</f>
        <v>4003</v>
      </c>
      <c r="I27" s="332"/>
    </row>
    <row r="28" spans="1:9" ht="18.95" customHeight="1">
      <c r="A28" s="371"/>
      <c r="B28" s="362"/>
      <c r="C28" s="13" t="s">
        <v>26</v>
      </c>
      <c r="D28" s="386">
        <f>SUM(F28:I28)</f>
        <v>8984</v>
      </c>
      <c r="E28" s="387"/>
      <c r="F28" s="400">
        <f>SUM(海上出入貨物調!B55)</f>
        <v>8984</v>
      </c>
      <c r="G28" s="401"/>
      <c r="H28" s="421">
        <f>SUM(海上出入貨物調!J55)</f>
        <v>0</v>
      </c>
      <c r="I28" s="443"/>
    </row>
    <row r="29" spans="1:9" ht="18.95" customHeight="1" thickBot="1">
      <c r="A29" s="372"/>
      <c r="B29" s="377"/>
      <c r="C29" s="17" t="s">
        <v>21</v>
      </c>
      <c r="D29" s="407">
        <f>SUM(F29:I29)</f>
        <v>29533</v>
      </c>
      <c r="E29" s="408"/>
      <c r="F29" s="398">
        <f>SUM(海上出入貨物調!F55)</f>
        <v>25530</v>
      </c>
      <c r="G29" s="399"/>
      <c r="H29" s="441">
        <f>SUM(海上出入貨物調!N55)</f>
        <v>4003</v>
      </c>
      <c r="I29" s="442"/>
    </row>
    <row r="30" spans="1:9" ht="18.95" customHeight="1">
      <c r="A30" s="379" t="s">
        <v>44</v>
      </c>
      <c r="B30" s="363" t="s">
        <v>3</v>
      </c>
      <c r="C30" s="364"/>
      <c r="D30" s="367" t="s">
        <v>4</v>
      </c>
      <c r="E30" s="357"/>
      <c r="F30" s="367" t="s">
        <v>16</v>
      </c>
      <c r="G30" s="409"/>
      <c r="H30" s="358" t="s">
        <v>17</v>
      </c>
      <c r="I30" s="359"/>
    </row>
    <row r="31" spans="1:9" ht="18.95" customHeight="1">
      <c r="A31" s="380"/>
      <c r="B31" s="368" t="s">
        <v>4</v>
      </c>
      <c r="C31" s="369"/>
      <c r="D31" s="331">
        <f>SUM(D32:E43)</f>
        <v>0</v>
      </c>
      <c r="E31" s="332"/>
      <c r="F31" s="331">
        <f>SUM(F32:G43)</f>
        <v>0</v>
      </c>
      <c r="G31" s="335"/>
      <c r="H31" s="346">
        <f>SUM(H32:I43)</f>
        <v>0</v>
      </c>
      <c r="I31" s="332"/>
    </row>
    <row r="32" spans="1:9" ht="18.95" customHeight="1">
      <c r="A32" s="380"/>
      <c r="B32" s="378" t="s">
        <v>30</v>
      </c>
      <c r="C32" s="18" t="s">
        <v>31</v>
      </c>
      <c r="D32" s="405">
        <f>SUM(F32:I32)</f>
        <v>0</v>
      </c>
      <c r="E32" s="406"/>
      <c r="F32" s="404"/>
      <c r="G32" s="401"/>
      <c r="H32" s="421"/>
      <c r="I32" s="422"/>
    </row>
    <row r="33" spans="1:9" ht="18.95" customHeight="1">
      <c r="A33" s="380"/>
      <c r="B33" s="362"/>
      <c r="C33" s="14" t="s">
        <v>32</v>
      </c>
      <c r="D33" s="390">
        <f t="shared" ref="D33:D43" si="3">SUM(F33:I33)</f>
        <v>0</v>
      </c>
      <c r="E33" s="391"/>
      <c r="F33" s="402"/>
      <c r="G33" s="403"/>
      <c r="H33" s="412"/>
      <c r="I33" s="411"/>
    </row>
    <row r="34" spans="1:9" ht="18.95" customHeight="1">
      <c r="A34" s="380"/>
      <c r="B34" s="362"/>
      <c r="C34" s="14" t="s">
        <v>33</v>
      </c>
      <c r="D34" s="390">
        <f t="shared" si="3"/>
        <v>0</v>
      </c>
      <c r="E34" s="391"/>
      <c r="F34" s="402"/>
      <c r="G34" s="403"/>
      <c r="H34" s="412"/>
      <c r="I34" s="411"/>
    </row>
    <row r="35" spans="1:9" ht="18.95" customHeight="1">
      <c r="A35" s="380"/>
      <c r="B35" s="356"/>
      <c r="C35" s="16" t="s">
        <v>34</v>
      </c>
      <c r="D35" s="392">
        <f t="shared" si="3"/>
        <v>0</v>
      </c>
      <c r="E35" s="393"/>
      <c r="F35" s="396"/>
      <c r="G35" s="397"/>
      <c r="H35" s="438"/>
      <c r="I35" s="420"/>
    </row>
    <row r="36" spans="1:9" ht="18.95" customHeight="1">
      <c r="A36" s="380"/>
      <c r="B36" s="362" t="s">
        <v>35</v>
      </c>
      <c r="C36" s="13" t="s">
        <v>31</v>
      </c>
      <c r="D36" s="405">
        <f t="shared" si="3"/>
        <v>0</v>
      </c>
      <c r="E36" s="406"/>
      <c r="F36" s="404"/>
      <c r="G36" s="401"/>
      <c r="H36" s="421"/>
      <c r="I36" s="422"/>
    </row>
    <row r="37" spans="1:9" ht="18.95" customHeight="1">
      <c r="A37" s="380"/>
      <c r="B37" s="362"/>
      <c r="C37" s="14" t="s">
        <v>32</v>
      </c>
      <c r="D37" s="390">
        <f t="shared" si="3"/>
        <v>0</v>
      </c>
      <c r="E37" s="391"/>
      <c r="F37" s="402"/>
      <c r="G37" s="403"/>
      <c r="H37" s="412"/>
      <c r="I37" s="411"/>
    </row>
    <row r="38" spans="1:9" ht="18.95" customHeight="1">
      <c r="A38" s="380"/>
      <c r="B38" s="362"/>
      <c r="C38" s="14" t="s">
        <v>33</v>
      </c>
      <c r="D38" s="390">
        <f t="shared" si="3"/>
        <v>0</v>
      </c>
      <c r="E38" s="391"/>
      <c r="F38" s="402"/>
      <c r="G38" s="403"/>
      <c r="H38" s="412"/>
      <c r="I38" s="411"/>
    </row>
    <row r="39" spans="1:9" ht="18.95" customHeight="1">
      <c r="A39" s="380"/>
      <c r="B39" s="362"/>
      <c r="C39" s="15" t="s">
        <v>34</v>
      </c>
      <c r="D39" s="392">
        <f t="shared" si="3"/>
        <v>0</v>
      </c>
      <c r="E39" s="393"/>
      <c r="F39" s="396"/>
      <c r="G39" s="397"/>
      <c r="H39" s="438"/>
      <c r="I39" s="420"/>
    </row>
    <row r="40" spans="1:9" ht="18.95" customHeight="1">
      <c r="A40" s="380"/>
      <c r="B40" s="378" t="s">
        <v>36</v>
      </c>
      <c r="C40" s="18" t="s">
        <v>37</v>
      </c>
      <c r="D40" s="405">
        <f t="shared" si="3"/>
        <v>0</v>
      </c>
      <c r="E40" s="406"/>
      <c r="F40" s="404"/>
      <c r="G40" s="401"/>
      <c r="H40" s="421"/>
      <c r="I40" s="422"/>
    </row>
    <row r="41" spans="1:9" ht="18.95" customHeight="1">
      <c r="A41" s="380"/>
      <c r="B41" s="356"/>
      <c r="C41" s="16" t="s">
        <v>38</v>
      </c>
      <c r="D41" s="392">
        <f t="shared" si="3"/>
        <v>0</v>
      </c>
      <c r="E41" s="393"/>
      <c r="F41" s="396"/>
      <c r="G41" s="397"/>
      <c r="H41" s="438"/>
      <c r="I41" s="420"/>
    </row>
    <row r="42" spans="1:9" ht="18.95" customHeight="1">
      <c r="A42" s="380"/>
      <c r="B42" s="362" t="s">
        <v>29</v>
      </c>
      <c r="C42" s="13" t="s">
        <v>39</v>
      </c>
      <c r="D42" s="405">
        <f t="shared" si="3"/>
        <v>0</v>
      </c>
      <c r="E42" s="406"/>
      <c r="F42" s="404"/>
      <c r="G42" s="401"/>
      <c r="H42" s="421"/>
      <c r="I42" s="422"/>
    </row>
    <row r="43" spans="1:9" ht="18.95" customHeight="1" thickBot="1">
      <c r="A43" s="381"/>
      <c r="B43" s="362"/>
      <c r="C43" s="15" t="s">
        <v>40</v>
      </c>
      <c r="D43" s="439">
        <f t="shared" si="3"/>
        <v>0</v>
      </c>
      <c r="E43" s="440"/>
      <c r="F43" s="435"/>
      <c r="G43" s="436"/>
      <c r="H43" s="432"/>
      <c r="I43" s="433"/>
    </row>
    <row r="44" spans="1:9" ht="18.95" customHeight="1">
      <c r="A44" s="374" t="s">
        <v>41</v>
      </c>
      <c r="B44" s="363" t="s">
        <v>3</v>
      </c>
      <c r="C44" s="364"/>
      <c r="D44" s="365" t="s">
        <v>4</v>
      </c>
      <c r="E44" s="359"/>
      <c r="F44" s="365" t="s">
        <v>16</v>
      </c>
      <c r="G44" s="366"/>
      <c r="H44" s="358" t="s">
        <v>17</v>
      </c>
      <c r="I44" s="359"/>
    </row>
    <row r="45" spans="1:9" ht="18.95" customHeight="1">
      <c r="A45" s="375"/>
      <c r="B45" s="340" t="s">
        <v>4</v>
      </c>
      <c r="C45" s="341"/>
      <c r="D45" s="331">
        <f>SUM(D46:E47)</f>
        <v>0</v>
      </c>
      <c r="E45" s="332"/>
      <c r="F45" s="331">
        <f>SUM(F46:G47)</f>
        <v>0</v>
      </c>
      <c r="G45" s="335"/>
      <c r="H45" s="346">
        <f>SUM(H46:I47)</f>
        <v>0</v>
      </c>
      <c r="I45" s="332"/>
    </row>
    <row r="46" spans="1:9" ht="18.95" customHeight="1">
      <c r="A46" s="375"/>
      <c r="B46" s="340" t="s">
        <v>42</v>
      </c>
      <c r="C46" s="341"/>
      <c r="D46" s="331">
        <f>SUM(F46:I46)</f>
        <v>0</v>
      </c>
      <c r="E46" s="332"/>
      <c r="F46" s="342"/>
      <c r="G46" s="343"/>
      <c r="H46" s="336"/>
      <c r="I46" s="337"/>
    </row>
    <row r="47" spans="1:9" ht="18.95" customHeight="1" thickBot="1">
      <c r="A47" s="376"/>
      <c r="B47" s="382" t="s">
        <v>43</v>
      </c>
      <c r="C47" s="383"/>
      <c r="D47" s="333">
        <f>SUM(F47:I47)</f>
        <v>0</v>
      </c>
      <c r="E47" s="334"/>
      <c r="F47" s="344"/>
      <c r="G47" s="345"/>
      <c r="H47" s="338"/>
      <c r="I47" s="339"/>
    </row>
    <row r="48" spans="1:9">
      <c r="A48" s="19"/>
      <c r="B48" s="19"/>
      <c r="C48" s="19"/>
      <c r="D48" s="1"/>
      <c r="E48" s="1"/>
      <c r="F48" s="1"/>
      <c r="G48" s="1"/>
      <c r="H48" s="1"/>
      <c r="I48" s="1"/>
    </row>
    <row r="49" spans="1:9">
      <c r="A49" s="19"/>
      <c r="B49" s="19"/>
      <c r="C49" s="19"/>
      <c r="D49" s="1"/>
      <c r="E49" s="1"/>
      <c r="F49" s="1"/>
      <c r="G49" s="1"/>
      <c r="H49" s="1"/>
      <c r="I49" s="1"/>
    </row>
    <row r="50" spans="1:9">
      <c r="A50" s="19"/>
      <c r="B50" s="19"/>
      <c r="C50" s="19"/>
      <c r="D50" s="1"/>
      <c r="E50" s="1"/>
      <c r="F50" s="1"/>
      <c r="G50" s="1"/>
      <c r="H50" s="1"/>
      <c r="I50" s="1"/>
    </row>
    <row r="51" spans="1:9">
      <c r="A51" s="19"/>
      <c r="B51" s="19"/>
      <c r="C51" s="19"/>
      <c r="D51" s="1"/>
      <c r="E51" s="1"/>
      <c r="F51" s="1"/>
      <c r="G51" s="1"/>
      <c r="H51" s="1"/>
      <c r="I51" s="1"/>
    </row>
    <row r="52" spans="1:9">
      <c r="A52" s="19"/>
      <c r="B52" s="19"/>
      <c r="C52" s="19"/>
      <c r="D52" s="1"/>
      <c r="E52" s="1"/>
      <c r="F52" s="1"/>
      <c r="G52" s="1"/>
      <c r="H52" s="1"/>
      <c r="I52" s="1"/>
    </row>
    <row r="53" spans="1:9">
      <c r="A53" s="19"/>
      <c r="B53" s="19"/>
      <c r="C53" s="19"/>
      <c r="D53" s="1"/>
      <c r="E53" s="1"/>
      <c r="F53" s="1"/>
      <c r="G53" s="1"/>
      <c r="H53" s="1"/>
      <c r="I53" s="1"/>
    </row>
    <row r="54" spans="1:9">
      <c r="A54" s="19"/>
      <c r="B54" s="19"/>
      <c r="C54" s="19"/>
      <c r="D54" s="1"/>
      <c r="E54" s="1"/>
      <c r="F54" s="1"/>
      <c r="G54" s="1"/>
      <c r="H54" s="1"/>
      <c r="I54" s="1"/>
    </row>
    <row r="55" spans="1:9">
      <c r="A55" s="19"/>
      <c r="B55" s="19"/>
      <c r="C55" s="19"/>
      <c r="D55" s="1"/>
      <c r="E55" s="1"/>
      <c r="F55" s="1"/>
      <c r="G55" s="1"/>
      <c r="H55" s="1"/>
      <c r="I55" s="1"/>
    </row>
    <row r="56" spans="1:9">
      <c r="A56" s="19"/>
      <c r="B56" s="19"/>
      <c r="C56" s="19"/>
      <c r="D56" s="1"/>
      <c r="E56" s="1"/>
      <c r="F56" s="1"/>
      <c r="G56" s="1"/>
      <c r="H56" s="1"/>
      <c r="I56" s="1"/>
    </row>
    <row r="57" spans="1:9">
      <c r="A57" s="19"/>
      <c r="B57" s="19"/>
      <c r="C57" s="19"/>
      <c r="D57" s="1"/>
      <c r="E57" s="1"/>
      <c r="F57" s="1"/>
      <c r="G57" s="1"/>
      <c r="H57" s="1"/>
      <c r="I57" s="1"/>
    </row>
    <row r="58" spans="1:9">
      <c r="A58" s="19"/>
      <c r="B58" s="19"/>
      <c r="C58" s="19"/>
      <c r="D58" s="1"/>
      <c r="E58" s="1"/>
      <c r="F58" s="1"/>
      <c r="G58" s="1"/>
      <c r="H58" s="1"/>
      <c r="I58" s="1"/>
    </row>
    <row r="59" spans="1:9">
      <c r="A59" s="19"/>
      <c r="B59" s="19"/>
      <c r="C59" s="19"/>
      <c r="D59" s="1"/>
      <c r="E59" s="1"/>
      <c r="F59" s="1"/>
      <c r="G59" s="1"/>
      <c r="H59" s="1"/>
      <c r="I59" s="1"/>
    </row>
    <row r="60" spans="1:9">
      <c r="A60" s="19"/>
      <c r="B60" s="19"/>
      <c r="C60" s="19"/>
      <c r="D60" s="1"/>
      <c r="E60" s="1"/>
      <c r="F60" s="1"/>
      <c r="G60" s="1"/>
      <c r="H60" s="1"/>
      <c r="I60" s="1"/>
    </row>
    <row r="61" spans="1:9">
      <c r="A61" s="19"/>
      <c r="B61" s="19"/>
      <c r="C61" s="19"/>
      <c r="D61" s="1"/>
      <c r="E61" s="1"/>
      <c r="F61" s="1"/>
      <c r="G61" s="1"/>
      <c r="H61" s="1"/>
      <c r="I61" s="1"/>
    </row>
    <row r="62" spans="1:9">
      <c r="A62" s="19"/>
      <c r="B62" s="19"/>
      <c r="C62" s="19"/>
      <c r="D62" s="1"/>
      <c r="E62" s="1"/>
      <c r="F62" s="1"/>
      <c r="G62" s="1"/>
      <c r="H62" s="1"/>
      <c r="I62" s="1"/>
    </row>
    <row r="63" spans="1:9">
      <c r="A63" s="19"/>
      <c r="B63" s="19"/>
      <c r="C63" s="19"/>
      <c r="D63" s="1"/>
      <c r="E63" s="1"/>
      <c r="F63" s="1"/>
      <c r="G63" s="1"/>
      <c r="H63" s="1"/>
      <c r="I63" s="1"/>
    </row>
    <row r="64" spans="1:9">
      <c r="A64" s="19"/>
      <c r="B64" s="19"/>
      <c r="C64" s="19"/>
      <c r="D64" s="1"/>
      <c r="E64" s="1"/>
      <c r="F64" s="1"/>
      <c r="G64" s="1"/>
      <c r="H64" s="1"/>
      <c r="I64" s="1"/>
    </row>
    <row r="65" spans="1:9">
      <c r="A65" s="19"/>
      <c r="B65" s="19"/>
      <c r="C65" s="19"/>
      <c r="D65" s="1"/>
      <c r="E65" s="1"/>
      <c r="F65" s="1"/>
      <c r="G65" s="1"/>
      <c r="H65" s="1"/>
      <c r="I65" s="1"/>
    </row>
    <row r="66" spans="1:9">
      <c r="A66" s="19"/>
      <c r="B66" s="19"/>
      <c r="C66" s="19"/>
      <c r="D66" s="1"/>
      <c r="E66" s="1"/>
      <c r="F66" s="1"/>
      <c r="G66" s="1"/>
      <c r="H66" s="1"/>
      <c r="I66" s="1"/>
    </row>
    <row r="67" spans="1:9">
      <c r="A67" s="19"/>
      <c r="B67" s="19"/>
      <c r="C67" s="19"/>
      <c r="D67" s="1"/>
      <c r="E67" s="1"/>
      <c r="F67" s="1"/>
      <c r="G67" s="1"/>
      <c r="H67" s="1"/>
      <c r="I67" s="1"/>
    </row>
    <row r="68" spans="1:9">
      <c r="A68" s="19"/>
      <c r="B68" s="19"/>
      <c r="C68" s="19"/>
      <c r="D68" s="1"/>
      <c r="E68" s="1"/>
      <c r="F68" s="1"/>
      <c r="G68" s="1"/>
      <c r="H68" s="1"/>
      <c r="I68" s="1"/>
    </row>
    <row r="69" spans="1:9">
      <c r="A69" s="19"/>
      <c r="B69" s="19"/>
      <c r="C69" s="19"/>
      <c r="D69" s="1"/>
      <c r="E69" s="1"/>
      <c r="F69" s="1"/>
      <c r="G69" s="1"/>
      <c r="H69" s="1"/>
      <c r="I69" s="1"/>
    </row>
    <row r="70" spans="1:9">
      <c r="A70" s="19"/>
      <c r="B70" s="19"/>
      <c r="C70" s="19"/>
      <c r="D70" s="1"/>
      <c r="E70" s="1"/>
      <c r="F70" s="1"/>
      <c r="G70" s="1"/>
      <c r="H70" s="1"/>
      <c r="I70" s="1"/>
    </row>
    <row r="71" spans="1:9">
      <c r="A71" s="19"/>
      <c r="B71" s="19"/>
      <c r="C71" s="19"/>
      <c r="D71" s="1"/>
      <c r="E71" s="1"/>
      <c r="F71" s="1"/>
      <c r="G71" s="1"/>
      <c r="H71" s="1"/>
      <c r="I71" s="1"/>
    </row>
    <row r="72" spans="1:9">
      <c r="A72" s="19"/>
      <c r="B72" s="19"/>
      <c r="C72" s="19"/>
      <c r="D72" s="1"/>
      <c r="E72" s="1"/>
      <c r="F72" s="1"/>
      <c r="G72" s="1"/>
      <c r="H72" s="1"/>
      <c r="I72" s="1"/>
    </row>
    <row r="73" spans="1:9">
      <c r="A73" s="19"/>
      <c r="B73" s="19"/>
      <c r="C73" s="19"/>
      <c r="D73" s="1"/>
      <c r="E73" s="1"/>
      <c r="F73" s="1"/>
      <c r="G73" s="1"/>
      <c r="H73" s="1"/>
      <c r="I73" s="1"/>
    </row>
    <row r="74" spans="1:9">
      <c r="A74" s="19"/>
      <c r="B74" s="19"/>
      <c r="C74" s="19"/>
      <c r="D74" s="1"/>
      <c r="E74" s="1"/>
      <c r="F74" s="1"/>
      <c r="G74" s="1"/>
      <c r="H74" s="1"/>
      <c r="I74" s="1"/>
    </row>
    <row r="75" spans="1:9">
      <c r="A75" s="19"/>
      <c r="B75" s="19"/>
      <c r="C75" s="19"/>
      <c r="D75" s="1"/>
      <c r="E75" s="1"/>
      <c r="F75" s="1"/>
      <c r="G75" s="1"/>
      <c r="H75" s="1"/>
      <c r="I75" s="1"/>
    </row>
    <row r="76" spans="1:9">
      <c r="A76" s="19"/>
      <c r="B76" s="19"/>
      <c r="C76" s="19"/>
      <c r="D76" s="1"/>
      <c r="E76" s="1"/>
      <c r="F76" s="1"/>
      <c r="G76" s="1"/>
      <c r="H76" s="1"/>
      <c r="I76" s="1"/>
    </row>
    <row r="77" spans="1:9">
      <c r="A77" s="19"/>
      <c r="B77" s="19"/>
      <c r="C77" s="19"/>
      <c r="D77" s="1"/>
      <c r="E77" s="1"/>
      <c r="F77" s="1"/>
      <c r="G77" s="1"/>
      <c r="H77" s="1"/>
      <c r="I77" s="1"/>
    </row>
    <row r="78" spans="1:9">
      <c r="A78" s="19"/>
      <c r="B78" s="19"/>
      <c r="C78" s="19"/>
      <c r="D78" s="1"/>
      <c r="E78" s="1"/>
      <c r="F78" s="1"/>
      <c r="G78" s="1"/>
      <c r="H78" s="1"/>
      <c r="I78" s="1"/>
    </row>
    <row r="79" spans="1:9">
      <c r="A79" s="19"/>
      <c r="B79" s="19"/>
      <c r="C79" s="19"/>
      <c r="D79" s="1"/>
      <c r="E79" s="1"/>
      <c r="F79" s="1"/>
      <c r="G79" s="1"/>
      <c r="H79" s="1"/>
      <c r="I79" s="1"/>
    </row>
    <row r="80" spans="1:9">
      <c r="A80" s="19"/>
      <c r="B80" s="19"/>
      <c r="C80" s="19"/>
      <c r="D80" s="1"/>
      <c r="E80" s="1"/>
      <c r="F80" s="1"/>
      <c r="G80" s="1"/>
      <c r="H80" s="1"/>
      <c r="I80" s="1"/>
    </row>
    <row r="81" spans="1:9">
      <c r="A81" s="19"/>
      <c r="B81" s="19"/>
      <c r="C81" s="19"/>
      <c r="D81" s="1"/>
      <c r="E81" s="1"/>
      <c r="F81" s="1"/>
      <c r="G81" s="1"/>
      <c r="H81" s="1"/>
      <c r="I81" s="1"/>
    </row>
    <row r="82" spans="1:9">
      <c r="A82" s="19"/>
      <c r="B82" s="19"/>
      <c r="C82" s="19"/>
      <c r="D82" s="1"/>
      <c r="E82" s="1"/>
      <c r="F82" s="1"/>
      <c r="G82" s="1"/>
      <c r="H82" s="1"/>
      <c r="I82" s="1"/>
    </row>
    <row r="83" spans="1:9">
      <c r="A83" s="19"/>
      <c r="B83" s="19"/>
      <c r="C83" s="19"/>
      <c r="D83" s="1"/>
      <c r="E83" s="1"/>
      <c r="F83" s="1"/>
      <c r="G83" s="1"/>
      <c r="H83" s="1"/>
      <c r="I83" s="1"/>
    </row>
    <row r="84" spans="1:9">
      <c r="A84" s="19"/>
      <c r="B84" s="19"/>
      <c r="C84" s="19"/>
      <c r="D84" s="1"/>
      <c r="E84" s="1"/>
      <c r="F84" s="1"/>
      <c r="G84" s="1"/>
      <c r="H84" s="1"/>
      <c r="I84" s="1"/>
    </row>
    <row r="85" spans="1:9">
      <c r="A85" s="19"/>
      <c r="B85" s="19"/>
      <c r="C85" s="19"/>
      <c r="D85" s="1"/>
      <c r="E85" s="1"/>
      <c r="F85" s="1"/>
      <c r="G85" s="1"/>
      <c r="H85" s="1"/>
      <c r="I85" s="1"/>
    </row>
    <row r="86" spans="1:9">
      <c r="A86" s="19"/>
      <c r="B86" s="19"/>
      <c r="C86" s="19"/>
      <c r="D86" s="1"/>
      <c r="E86" s="1"/>
      <c r="F86" s="1"/>
      <c r="G86" s="1"/>
      <c r="H86" s="1"/>
      <c r="I86" s="1"/>
    </row>
    <row r="87" spans="1:9">
      <c r="A87" s="19"/>
      <c r="B87" s="19"/>
      <c r="C87" s="19"/>
      <c r="D87" s="1"/>
      <c r="E87" s="1"/>
      <c r="F87" s="1"/>
      <c r="G87" s="1"/>
      <c r="H87" s="1"/>
      <c r="I87" s="1"/>
    </row>
    <row r="88" spans="1:9">
      <c r="A88" s="19"/>
      <c r="B88" s="19"/>
      <c r="C88" s="19"/>
      <c r="D88" s="1"/>
      <c r="E88" s="1"/>
      <c r="F88" s="1"/>
      <c r="G88" s="1"/>
      <c r="H88" s="1"/>
      <c r="I88" s="1"/>
    </row>
    <row r="89" spans="1:9">
      <c r="A89" s="19"/>
      <c r="B89" s="19"/>
      <c r="C89" s="19"/>
      <c r="D89" s="1"/>
      <c r="E89" s="1"/>
      <c r="F89" s="1"/>
      <c r="G89" s="1"/>
      <c r="H89" s="1"/>
      <c r="I89" s="1"/>
    </row>
    <row r="90" spans="1:9">
      <c r="A90" s="19"/>
      <c r="B90" s="19"/>
      <c r="C90" s="19"/>
      <c r="D90" s="1"/>
      <c r="E90" s="1"/>
      <c r="F90" s="1"/>
      <c r="G90" s="1"/>
      <c r="H90" s="1"/>
      <c r="I90" s="1"/>
    </row>
    <row r="91" spans="1:9">
      <c r="A91" s="19"/>
      <c r="B91" s="19"/>
      <c r="C91" s="19"/>
      <c r="D91" s="1"/>
      <c r="E91" s="1"/>
      <c r="F91" s="1"/>
      <c r="G91" s="1"/>
      <c r="H91" s="1"/>
      <c r="I91" s="1"/>
    </row>
    <row r="92" spans="1:9">
      <c r="A92" s="19"/>
      <c r="B92" s="19"/>
      <c r="C92" s="19"/>
      <c r="D92" s="1"/>
      <c r="E92" s="1"/>
      <c r="F92" s="1"/>
      <c r="G92" s="1"/>
      <c r="H92" s="1"/>
      <c r="I92" s="1"/>
    </row>
    <row r="93" spans="1:9">
      <c r="A93" s="19"/>
      <c r="B93" s="19"/>
      <c r="C93" s="19"/>
      <c r="D93" s="1"/>
      <c r="E93" s="1"/>
      <c r="F93" s="1"/>
      <c r="G93" s="1"/>
      <c r="H93" s="1"/>
      <c r="I93" s="1"/>
    </row>
    <row r="94" spans="1:9">
      <c r="A94" s="19"/>
      <c r="B94" s="19"/>
      <c r="C94" s="19"/>
      <c r="D94" s="1"/>
      <c r="E94" s="1"/>
      <c r="F94" s="1"/>
      <c r="G94" s="1"/>
      <c r="H94" s="1"/>
      <c r="I94" s="1"/>
    </row>
    <row r="95" spans="1:9">
      <c r="A95" s="19"/>
      <c r="B95" s="19"/>
      <c r="C95" s="19"/>
      <c r="D95" s="1"/>
      <c r="E95" s="1"/>
      <c r="F95" s="1"/>
      <c r="G95" s="1"/>
      <c r="H95" s="1"/>
      <c r="I95" s="1"/>
    </row>
    <row r="96" spans="1:9">
      <c r="A96" s="19"/>
      <c r="B96" s="19"/>
      <c r="C96" s="19"/>
      <c r="D96" s="1"/>
      <c r="E96" s="1"/>
      <c r="F96" s="1"/>
      <c r="G96" s="1"/>
      <c r="H96" s="1"/>
      <c r="I96" s="1"/>
    </row>
    <row r="97" spans="1:9">
      <c r="A97" s="19"/>
      <c r="B97" s="19"/>
      <c r="C97" s="19"/>
      <c r="D97" s="1"/>
      <c r="E97" s="1"/>
      <c r="F97" s="1"/>
      <c r="G97" s="1"/>
      <c r="H97" s="1"/>
      <c r="I97" s="1"/>
    </row>
    <row r="98" spans="1:9">
      <c r="A98" s="19"/>
      <c r="B98" s="19"/>
      <c r="C98" s="19"/>
      <c r="D98" s="1"/>
      <c r="E98" s="1"/>
      <c r="F98" s="1"/>
      <c r="G98" s="1"/>
      <c r="H98" s="1"/>
      <c r="I98" s="1"/>
    </row>
    <row r="99" spans="1:9">
      <c r="A99" s="19"/>
      <c r="B99" s="19"/>
      <c r="C99" s="19"/>
      <c r="D99" s="1"/>
      <c r="E99" s="1"/>
      <c r="F99" s="1"/>
      <c r="G99" s="1"/>
      <c r="H99" s="1"/>
      <c r="I99" s="1"/>
    </row>
    <row r="100" spans="1:9">
      <c r="A100" s="19"/>
      <c r="B100" s="19"/>
      <c r="C100" s="19"/>
      <c r="D100" s="1"/>
      <c r="E100" s="1"/>
      <c r="F100" s="1"/>
      <c r="G100" s="1"/>
      <c r="H100" s="1"/>
      <c r="I100" s="1"/>
    </row>
    <row r="101" spans="1:9">
      <c r="A101" s="19"/>
      <c r="B101" s="19"/>
      <c r="C101" s="19"/>
      <c r="D101" s="1"/>
      <c r="E101" s="1"/>
      <c r="F101" s="1"/>
      <c r="G101" s="1"/>
      <c r="H101" s="1"/>
      <c r="I101" s="1"/>
    </row>
    <row r="102" spans="1:9">
      <c r="A102" s="19"/>
      <c r="B102" s="19"/>
      <c r="C102" s="19"/>
      <c r="D102" s="1"/>
      <c r="E102" s="1"/>
      <c r="F102" s="1"/>
      <c r="G102" s="1"/>
      <c r="H102" s="1"/>
      <c r="I102" s="1"/>
    </row>
    <row r="103" spans="1:9">
      <c r="A103" s="19"/>
      <c r="B103" s="19"/>
      <c r="C103" s="19"/>
      <c r="D103" s="1"/>
      <c r="E103" s="1"/>
      <c r="F103" s="1"/>
      <c r="G103" s="1"/>
      <c r="H103" s="1"/>
      <c r="I103" s="1"/>
    </row>
    <row r="104" spans="1:9">
      <c r="A104" s="19"/>
      <c r="B104" s="19"/>
      <c r="C104" s="19"/>
      <c r="D104" s="1"/>
      <c r="E104" s="1"/>
      <c r="F104" s="1"/>
      <c r="G104" s="1"/>
      <c r="H104" s="1"/>
      <c r="I104" s="1"/>
    </row>
    <row r="105" spans="1:9">
      <c r="A105" s="19"/>
      <c r="B105" s="19"/>
      <c r="C105" s="19"/>
      <c r="D105" s="1"/>
      <c r="E105" s="1"/>
      <c r="F105" s="1"/>
      <c r="G105" s="1"/>
      <c r="H105" s="1"/>
      <c r="I105" s="1"/>
    </row>
    <row r="106" spans="1:9">
      <c r="A106" s="19"/>
      <c r="B106" s="19"/>
      <c r="C106" s="19"/>
      <c r="D106" s="1"/>
      <c r="E106" s="1"/>
      <c r="F106" s="1"/>
      <c r="G106" s="1"/>
      <c r="H106" s="1"/>
      <c r="I106" s="1"/>
    </row>
    <row r="107" spans="1:9">
      <c r="A107" s="19"/>
      <c r="B107" s="19"/>
      <c r="C107" s="19"/>
      <c r="D107" s="1"/>
      <c r="E107" s="1"/>
      <c r="F107" s="1"/>
      <c r="G107" s="1"/>
      <c r="H107" s="1"/>
      <c r="I107" s="1"/>
    </row>
    <row r="108" spans="1:9">
      <c r="A108" s="19"/>
      <c r="B108" s="19"/>
      <c r="C108" s="19"/>
      <c r="D108" s="1"/>
      <c r="E108" s="1"/>
      <c r="F108" s="1"/>
      <c r="G108" s="1"/>
      <c r="H108" s="1"/>
      <c r="I108" s="1"/>
    </row>
    <row r="109" spans="1:9">
      <c r="A109" s="1"/>
      <c r="B109" s="1"/>
      <c r="C109" s="1"/>
      <c r="D109" s="1"/>
      <c r="E109" s="1"/>
      <c r="F109" s="1"/>
      <c r="G109" s="1"/>
      <c r="H109" s="1"/>
      <c r="I109" s="1"/>
    </row>
    <row r="110" spans="1:9">
      <c r="A110" s="1"/>
      <c r="B110" s="1"/>
      <c r="C110" s="1"/>
      <c r="D110" s="1"/>
      <c r="E110" s="1"/>
      <c r="F110" s="1"/>
      <c r="G110" s="1"/>
      <c r="H110" s="1"/>
      <c r="I110" s="1"/>
    </row>
    <row r="111" spans="1:9">
      <c r="A111" s="1"/>
      <c r="B111" s="1"/>
      <c r="C111" s="1"/>
      <c r="D111" s="1"/>
      <c r="E111" s="1"/>
      <c r="F111" s="1"/>
      <c r="G111" s="1"/>
      <c r="H111" s="1"/>
      <c r="I111" s="1"/>
    </row>
    <row r="112" spans="1:9">
      <c r="A112" s="1"/>
      <c r="B112" s="1"/>
      <c r="C112" s="1"/>
      <c r="D112" s="1"/>
      <c r="E112" s="1"/>
      <c r="F112" s="1"/>
      <c r="G112" s="1"/>
      <c r="H112" s="1"/>
      <c r="I112" s="1"/>
    </row>
    <row r="113" spans="1:9">
      <c r="A113" s="1"/>
      <c r="B113" s="1"/>
      <c r="C113" s="1"/>
      <c r="D113" s="1"/>
      <c r="E113" s="1"/>
      <c r="F113" s="1"/>
      <c r="G113" s="1"/>
      <c r="H113" s="1"/>
      <c r="I113" s="1"/>
    </row>
    <row r="114" spans="1:9">
      <c r="A114" s="1"/>
      <c r="B114" s="1"/>
      <c r="C114" s="1"/>
      <c r="D114" s="1"/>
      <c r="E114" s="1"/>
      <c r="F114" s="1"/>
      <c r="G114" s="1"/>
      <c r="H114" s="1"/>
      <c r="I114" s="1"/>
    </row>
    <row r="115" spans="1:9">
      <c r="A115" s="1"/>
      <c r="B115" s="1"/>
      <c r="C115" s="1"/>
      <c r="D115" s="1"/>
      <c r="E115" s="1"/>
      <c r="F115" s="1"/>
      <c r="G115" s="1"/>
      <c r="H115" s="1"/>
      <c r="I115" s="1"/>
    </row>
    <row r="116" spans="1:9">
      <c r="A116" s="1"/>
      <c r="B116" s="1"/>
      <c r="C116" s="1"/>
      <c r="D116" s="1"/>
      <c r="E116" s="1"/>
      <c r="F116" s="1"/>
      <c r="G116" s="1"/>
      <c r="H116" s="1"/>
      <c r="I116" s="1"/>
    </row>
    <row r="117" spans="1:9">
      <c r="A117" s="1"/>
      <c r="B117" s="1"/>
      <c r="C117" s="1"/>
      <c r="D117" s="1"/>
      <c r="E117" s="1"/>
      <c r="F117" s="1"/>
      <c r="G117" s="1"/>
      <c r="H117" s="1"/>
      <c r="I117" s="1"/>
    </row>
    <row r="118" spans="1:9">
      <c r="A118" s="1"/>
      <c r="B118" s="1"/>
      <c r="C118" s="1"/>
      <c r="D118" s="1"/>
      <c r="E118" s="1"/>
      <c r="F118" s="1"/>
      <c r="G118" s="1"/>
      <c r="H118" s="1"/>
      <c r="I118" s="1"/>
    </row>
    <row r="119" spans="1:9">
      <c r="A119" s="1"/>
      <c r="B119" s="1"/>
      <c r="C119" s="1"/>
      <c r="D119" s="1"/>
      <c r="E119" s="1"/>
      <c r="F119" s="1"/>
      <c r="G119" s="1"/>
      <c r="H119" s="1"/>
      <c r="I119" s="1"/>
    </row>
    <row r="120" spans="1:9">
      <c r="A120" s="1"/>
      <c r="B120" s="1"/>
      <c r="C120" s="1"/>
      <c r="D120" s="1"/>
      <c r="E120" s="1"/>
      <c r="F120" s="1"/>
      <c r="G120" s="1"/>
      <c r="H120" s="1"/>
      <c r="I120" s="1"/>
    </row>
    <row r="121" spans="1:9">
      <c r="A121" s="1"/>
      <c r="B121" s="1"/>
      <c r="C121" s="1"/>
      <c r="D121" s="1"/>
      <c r="E121" s="1"/>
      <c r="F121" s="1"/>
      <c r="G121" s="1"/>
      <c r="H121" s="1"/>
      <c r="I121" s="1"/>
    </row>
    <row r="122" spans="1:9">
      <c r="A122" s="1"/>
      <c r="B122" s="1"/>
      <c r="C122" s="1"/>
      <c r="D122" s="1"/>
      <c r="E122" s="1"/>
      <c r="F122" s="1"/>
      <c r="G122" s="1"/>
      <c r="H122" s="1"/>
      <c r="I122" s="1"/>
    </row>
    <row r="123" spans="1:9">
      <c r="A123" s="1"/>
      <c r="B123" s="1"/>
      <c r="C123" s="1"/>
      <c r="D123" s="1"/>
      <c r="E123" s="1"/>
      <c r="F123" s="1"/>
      <c r="G123" s="1"/>
      <c r="H123" s="1"/>
      <c r="I123" s="1"/>
    </row>
    <row r="124" spans="1:9">
      <c r="A124" s="1"/>
      <c r="B124" s="1"/>
      <c r="C124" s="1"/>
      <c r="D124" s="1"/>
      <c r="E124" s="1"/>
      <c r="F124" s="1"/>
      <c r="G124" s="1"/>
      <c r="H124" s="1"/>
      <c r="I124" s="1"/>
    </row>
    <row r="125" spans="1:9">
      <c r="A125" s="1"/>
      <c r="B125" s="1"/>
      <c r="C125" s="1"/>
      <c r="D125" s="1"/>
      <c r="E125" s="1"/>
      <c r="F125" s="1"/>
      <c r="G125" s="1"/>
      <c r="H125" s="1"/>
      <c r="I125" s="1"/>
    </row>
    <row r="126" spans="1:9">
      <c r="A126" s="1"/>
      <c r="B126" s="1"/>
      <c r="C126" s="1"/>
      <c r="D126" s="1"/>
      <c r="E126" s="1"/>
      <c r="F126" s="1"/>
      <c r="G126" s="1"/>
      <c r="H126" s="1"/>
      <c r="I126" s="1"/>
    </row>
    <row r="127" spans="1:9">
      <c r="A127" s="1"/>
      <c r="B127" s="1"/>
      <c r="C127" s="1"/>
      <c r="D127" s="1"/>
      <c r="E127" s="1"/>
      <c r="F127" s="1"/>
      <c r="G127" s="1"/>
      <c r="H127" s="1"/>
      <c r="I127" s="1"/>
    </row>
    <row r="128" spans="1:9">
      <c r="A128" s="1"/>
      <c r="B128" s="1"/>
      <c r="C128" s="1"/>
      <c r="D128" s="1"/>
      <c r="E128" s="1"/>
      <c r="F128" s="1"/>
      <c r="G128" s="1"/>
      <c r="H128" s="1"/>
      <c r="I128" s="1"/>
    </row>
    <row r="129" spans="1:9">
      <c r="A129" s="1"/>
      <c r="B129" s="1"/>
      <c r="C129" s="1"/>
      <c r="D129" s="1"/>
      <c r="E129" s="1"/>
      <c r="F129" s="1"/>
      <c r="G129" s="1"/>
      <c r="H129" s="1"/>
      <c r="I129" s="1"/>
    </row>
    <row r="130" spans="1:9">
      <c r="A130" s="1"/>
      <c r="B130" s="1"/>
      <c r="C130" s="1"/>
      <c r="D130" s="1"/>
      <c r="E130" s="1"/>
      <c r="F130" s="1"/>
      <c r="G130" s="1"/>
      <c r="H130" s="1"/>
      <c r="I130" s="1"/>
    </row>
    <row r="131" spans="1:9">
      <c r="A131" s="1"/>
      <c r="B131" s="1"/>
      <c r="C131" s="1"/>
      <c r="D131" s="1"/>
      <c r="E131" s="1"/>
      <c r="F131" s="1"/>
      <c r="G131" s="1"/>
      <c r="H131" s="1"/>
      <c r="I131" s="1"/>
    </row>
    <row r="132" spans="1:9">
      <c r="A132" s="1"/>
      <c r="B132" s="1"/>
      <c r="C132" s="1"/>
      <c r="D132" s="1"/>
      <c r="E132" s="1"/>
      <c r="F132" s="1"/>
      <c r="G132" s="1"/>
      <c r="H132" s="1"/>
      <c r="I132" s="1"/>
    </row>
    <row r="133" spans="1:9">
      <c r="A133" s="1"/>
      <c r="B133" s="1"/>
      <c r="C133" s="1"/>
      <c r="D133" s="1"/>
      <c r="E133" s="1"/>
      <c r="F133" s="1"/>
      <c r="G133" s="1"/>
      <c r="H133" s="1"/>
      <c r="I133" s="1"/>
    </row>
    <row r="134" spans="1:9">
      <c r="A134" s="1"/>
      <c r="B134" s="1"/>
      <c r="C134" s="1"/>
      <c r="D134" s="1"/>
      <c r="E134" s="1"/>
      <c r="F134" s="1"/>
      <c r="G134" s="1"/>
      <c r="H134" s="1"/>
      <c r="I134" s="1"/>
    </row>
    <row r="135" spans="1:9">
      <c r="A135" s="1"/>
      <c r="B135" s="1"/>
      <c r="C135" s="1"/>
      <c r="D135" s="1"/>
      <c r="E135" s="1"/>
      <c r="F135" s="1"/>
      <c r="G135" s="1"/>
      <c r="H135" s="1"/>
      <c r="I135" s="1"/>
    </row>
    <row r="136" spans="1:9">
      <c r="A136" s="1"/>
      <c r="B136" s="1"/>
      <c r="C136" s="1"/>
      <c r="D136" s="1"/>
      <c r="E136" s="1"/>
      <c r="F136" s="1"/>
      <c r="G136" s="1"/>
      <c r="H136" s="1"/>
      <c r="I136" s="1"/>
    </row>
    <row r="137" spans="1:9">
      <c r="A137" s="1"/>
      <c r="B137" s="1"/>
      <c r="C137" s="1"/>
      <c r="D137" s="1"/>
      <c r="E137" s="1"/>
      <c r="F137" s="1"/>
      <c r="G137" s="1"/>
      <c r="H137" s="1"/>
      <c r="I137" s="1"/>
    </row>
    <row r="138" spans="1:9">
      <c r="A138" s="1"/>
      <c r="B138" s="1"/>
      <c r="C138" s="1"/>
      <c r="D138" s="1"/>
      <c r="E138" s="1"/>
      <c r="F138" s="1"/>
      <c r="G138" s="1"/>
      <c r="H138" s="1"/>
      <c r="I138" s="1"/>
    </row>
    <row r="139" spans="1:9">
      <c r="A139" s="1"/>
      <c r="B139" s="1"/>
      <c r="C139" s="1"/>
      <c r="D139" s="1"/>
      <c r="E139" s="1"/>
      <c r="F139" s="1"/>
      <c r="G139" s="1"/>
      <c r="H139" s="1"/>
      <c r="I139" s="1"/>
    </row>
    <row r="140" spans="1:9">
      <c r="A140" s="1"/>
      <c r="B140" s="1"/>
      <c r="C140" s="1"/>
      <c r="D140" s="1"/>
      <c r="E140" s="1"/>
      <c r="F140" s="1"/>
      <c r="G140" s="1"/>
      <c r="H140" s="1"/>
      <c r="I140" s="1"/>
    </row>
    <row r="141" spans="1:9">
      <c r="A141" s="1"/>
      <c r="B141" s="1"/>
      <c r="C141" s="1"/>
      <c r="D141" s="1"/>
      <c r="E141" s="1"/>
      <c r="F141" s="1"/>
      <c r="G141" s="1"/>
      <c r="H141" s="1"/>
      <c r="I141" s="1"/>
    </row>
    <row r="142" spans="1:9">
      <c r="A142" s="1"/>
      <c r="B142" s="1"/>
      <c r="C142" s="1"/>
      <c r="D142" s="1"/>
      <c r="E142" s="1"/>
      <c r="F142" s="1"/>
      <c r="G142" s="1"/>
      <c r="H142" s="1"/>
      <c r="I142" s="1"/>
    </row>
    <row r="143" spans="1:9">
      <c r="A143" s="1"/>
      <c r="B143" s="1"/>
      <c r="C143" s="1"/>
      <c r="D143" s="1"/>
      <c r="E143" s="1"/>
      <c r="F143" s="1"/>
      <c r="G143" s="1"/>
      <c r="H143" s="1"/>
      <c r="I143" s="1"/>
    </row>
    <row r="144" spans="1:9">
      <c r="A144" s="1"/>
      <c r="B144" s="1"/>
      <c r="C144" s="1"/>
      <c r="D144" s="1"/>
      <c r="E144" s="1"/>
      <c r="F144" s="1"/>
      <c r="G144" s="1"/>
      <c r="H144" s="1"/>
      <c r="I144" s="1"/>
    </row>
    <row r="145" spans="1:9">
      <c r="A145" s="1"/>
      <c r="B145" s="1"/>
      <c r="C145" s="1"/>
      <c r="D145" s="1"/>
      <c r="E145" s="1"/>
      <c r="F145" s="1"/>
      <c r="G145" s="1"/>
      <c r="H145" s="1"/>
      <c r="I145" s="1"/>
    </row>
    <row r="146" spans="1:9">
      <c r="A146" s="1"/>
      <c r="B146" s="1"/>
      <c r="C146" s="1"/>
      <c r="D146" s="1"/>
      <c r="E146" s="1"/>
      <c r="F146" s="1"/>
      <c r="G146" s="1"/>
      <c r="H146" s="1"/>
      <c r="I146" s="1"/>
    </row>
    <row r="147" spans="1:9">
      <c r="A147" s="1"/>
      <c r="B147" s="1"/>
      <c r="C147" s="1"/>
      <c r="D147" s="1"/>
      <c r="E147" s="1"/>
      <c r="F147" s="1"/>
      <c r="G147" s="1"/>
      <c r="H147" s="1"/>
      <c r="I147" s="1"/>
    </row>
    <row r="148" spans="1:9">
      <c r="A148" s="1"/>
      <c r="B148" s="1"/>
      <c r="C148" s="1"/>
      <c r="D148" s="1"/>
      <c r="E148" s="1"/>
      <c r="F148" s="1"/>
      <c r="G148" s="1"/>
      <c r="H148" s="1"/>
      <c r="I148" s="1"/>
    </row>
    <row r="149" spans="1:9">
      <c r="A149" s="1"/>
      <c r="B149" s="1"/>
      <c r="C149" s="1"/>
      <c r="D149" s="1"/>
      <c r="E149" s="1"/>
      <c r="F149" s="1"/>
      <c r="G149" s="1"/>
      <c r="H149" s="1"/>
      <c r="I149" s="1"/>
    </row>
    <row r="150" spans="1:9">
      <c r="A150" s="1"/>
      <c r="B150" s="1"/>
      <c r="C150" s="1"/>
      <c r="D150" s="1"/>
      <c r="E150" s="1"/>
      <c r="F150" s="1"/>
      <c r="G150" s="1"/>
      <c r="H150" s="1"/>
      <c r="I150" s="1"/>
    </row>
    <row r="151" spans="1:9">
      <c r="A151" s="1"/>
      <c r="B151" s="1"/>
      <c r="C151" s="1"/>
      <c r="D151" s="1"/>
      <c r="E151" s="1"/>
      <c r="F151" s="1"/>
      <c r="G151" s="1"/>
      <c r="H151" s="1"/>
      <c r="I151" s="1"/>
    </row>
    <row r="152" spans="1:9">
      <c r="A152" s="1"/>
      <c r="B152" s="1"/>
      <c r="C152" s="1"/>
      <c r="D152" s="1"/>
      <c r="E152" s="1"/>
      <c r="F152" s="1"/>
      <c r="G152" s="1"/>
      <c r="H152" s="1"/>
      <c r="I152" s="1"/>
    </row>
    <row r="153" spans="1:9">
      <c r="A153" s="1"/>
      <c r="B153" s="1"/>
      <c r="C153" s="1"/>
      <c r="D153" s="1"/>
      <c r="E153" s="1"/>
      <c r="F153" s="1"/>
      <c r="G153" s="1"/>
      <c r="H153" s="1"/>
      <c r="I153" s="1"/>
    </row>
    <row r="154" spans="1:9">
      <c r="A154" s="1"/>
      <c r="B154" s="1"/>
      <c r="C154" s="1"/>
      <c r="D154" s="1"/>
      <c r="E154" s="1"/>
      <c r="F154" s="1"/>
      <c r="G154" s="1"/>
      <c r="H154" s="1"/>
      <c r="I154" s="1"/>
    </row>
    <row r="155" spans="1:9">
      <c r="A155" s="1"/>
      <c r="B155" s="1"/>
      <c r="C155" s="1"/>
      <c r="D155" s="1"/>
      <c r="E155" s="1"/>
      <c r="F155" s="1"/>
      <c r="G155" s="1"/>
      <c r="H155" s="1"/>
      <c r="I155" s="1"/>
    </row>
    <row r="156" spans="1:9">
      <c r="A156" s="1"/>
      <c r="B156" s="1"/>
      <c r="C156" s="1"/>
      <c r="D156" s="1"/>
      <c r="E156" s="1"/>
      <c r="F156" s="1"/>
      <c r="G156" s="1"/>
      <c r="H156" s="1"/>
      <c r="I156" s="1"/>
    </row>
    <row r="157" spans="1:9">
      <c r="A157" s="1"/>
      <c r="B157" s="1"/>
      <c r="C157" s="1"/>
      <c r="D157" s="1"/>
      <c r="E157" s="1"/>
      <c r="F157" s="1"/>
      <c r="G157" s="1"/>
      <c r="H157" s="1"/>
      <c r="I157" s="1"/>
    </row>
    <row r="158" spans="1:9">
      <c r="A158" s="1"/>
      <c r="B158" s="1"/>
      <c r="C158" s="1"/>
      <c r="D158" s="1"/>
      <c r="E158" s="1"/>
      <c r="F158" s="1"/>
      <c r="G158" s="1"/>
      <c r="H158" s="1"/>
      <c r="I158" s="1"/>
    </row>
    <row r="159" spans="1:9">
      <c r="A159" s="1"/>
      <c r="B159" s="1"/>
      <c r="C159" s="1"/>
      <c r="D159" s="1"/>
      <c r="E159" s="1"/>
      <c r="F159" s="1"/>
      <c r="G159" s="1"/>
      <c r="H159" s="1"/>
      <c r="I159" s="1"/>
    </row>
    <row r="160" spans="1:9">
      <c r="A160" s="1"/>
      <c r="B160" s="1"/>
      <c r="C160" s="1"/>
      <c r="D160" s="1"/>
      <c r="E160" s="1"/>
      <c r="F160" s="1"/>
      <c r="G160" s="1"/>
      <c r="H160" s="1"/>
      <c r="I160" s="1"/>
    </row>
    <row r="161" spans="1:9">
      <c r="A161" s="1"/>
      <c r="B161" s="1"/>
      <c r="C161" s="1"/>
      <c r="D161" s="1"/>
      <c r="E161" s="1"/>
      <c r="F161" s="1"/>
      <c r="G161" s="1"/>
      <c r="H161" s="1"/>
      <c r="I161" s="1"/>
    </row>
    <row r="162" spans="1:9">
      <c r="A162" s="1"/>
      <c r="B162" s="1"/>
      <c r="C162" s="1"/>
      <c r="D162" s="1"/>
      <c r="E162" s="1"/>
      <c r="F162" s="1"/>
      <c r="G162" s="1"/>
      <c r="H162" s="1"/>
      <c r="I162" s="1"/>
    </row>
    <row r="163" spans="1:9">
      <c r="A163" s="1"/>
      <c r="B163" s="1"/>
      <c r="C163" s="1"/>
      <c r="D163" s="1"/>
      <c r="E163" s="1"/>
      <c r="F163" s="1"/>
      <c r="G163" s="1"/>
      <c r="H163" s="1"/>
      <c r="I163" s="1"/>
    </row>
    <row r="164" spans="1:9">
      <c r="A164" s="1"/>
      <c r="B164" s="1"/>
      <c r="C164" s="1"/>
      <c r="D164" s="1"/>
      <c r="E164" s="1"/>
      <c r="F164" s="1"/>
      <c r="G164" s="1"/>
      <c r="H164" s="1"/>
      <c r="I164" s="1"/>
    </row>
    <row r="165" spans="1:9">
      <c r="A165" s="1"/>
      <c r="B165" s="1"/>
      <c r="C165" s="1"/>
      <c r="D165" s="1"/>
      <c r="E165" s="1"/>
      <c r="F165" s="1"/>
      <c r="G165" s="1"/>
      <c r="H165" s="1"/>
      <c r="I165" s="1"/>
    </row>
    <row r="166" spans="1:9">
      <c r="A166" s="1"/>
      <c r="B166" s="1"/>
      <c r="C166" s="1"/>
      <c r="D166" s="1"/>
      <c r="E166" s="1"/>
      <c r="F166" s="1"/>
      <c r="G166" s="1"/>
      <c r="H166" s="1"/>
      <c r="I166" s="1"/>
    </row>
    <row r="167" spans="1:9">
      <c r="A167" s="1"/>
      <c r="B167" s="1"/>
      <c r="C167" s="1"/>
      <c r="D167" s="1"/>
      <c r="E167" s="1"/>
      <c r="F167" s="1"/>
      <c r="G167" s="1"/>
      <c r="H167" s="1"/>
      <c r="I167" s="1"/>
    </row>
    <row r="168" spans="1:9">
      <c r="A168" s="1"/>
      <c r="B168" s="1"/>
      <c r="C168" s="1"/>
      <c r="D168" s="1"/>
      <c r="E168" s="1"/>
      <c r="F168" s="1"/>
      <c r="G168" s="1"/>
      <c r="H168" s="1"/>
      <c r="I168" s="1"/>
    </row>
    <row r="169" spans="1:9">
      <c r="A169" s="1"/>
      <c r="B169" s="1"/>
      <c r="C169" s="1"/>
      <c r="D169" s="1"/>
      <c r="E169" s="1"/>
      <c r="F169" s="1"/>
      <c r="G169" s="1"/>
      <c r="H169" s="1"/>
      <c r="I169" s="1"/>
    </row>
    <row r="170" spans="1:9">
      <c r="A170" s="1"/>
      <c r="B170" s="1"/>
      <c r="C170" s="1"/>
      <c r="D170" s="1"/>
      <c r="E170" s="1"/>
      <c r="F170" s="1"/>
      <c r="G170" s="1"/>
      <c r="H170" s="1"/>
      <c r="I170" s="1"/>
    </row>
    <row r="171" spans="1:9">
      <c r="A171" s="1"/>
      <c r="B171" s="1"/>
      <c r="C171" s="1"/>
      <c r="D171" s="1"/>
      <c r="E171" s="1"/>
      <c r="F171" s="1"/>
      <c r="G171" s="1"/>
      <c r="H171" s="1"/>
      <c r="I171" s="1"/>
    </row>
    <row r="172" spans="1:9">
      <c r="A172" s="1"/>
      <c r="B172" s="1"/>
      <c r="C172" s="1"/>
      <c r="D172" s="1"/>
      <c r="E172" s="1"/>
      <c r="F172" s="1"/>
      <c r="G172" s="1"/>
      <c r="H172" s="1"/>
      <c r="I172" s="1"/>
    </row>
    <row r="173" spans="1:9">
      <c r="A173" s="1"/>
      <c r="B173" s="1"/>
      <c r="C173" s="1"/>
      <c r="D173" s="1"/>
      <c r="E173" s="1"/>
      <c r="F173" s="1"/>
      <c r="G173" s="1"/>
      <c r="H173" s="1"/>
      <c r="I173" s="1"/>
    </row>
    <row r="174" spans="1:9">
      <c r="A174" s="1"/>
      <c r="B174" s="1"/>
      <c r="C174" s="1"/>
      <c r="D174" s="1"/>
      <c r="E174" s="1"/>
      <c r="F174" s="1"/>
      <c r="G174" s="1"/>
      <c r="H174" s="1"/>
      <c r="I174" s="1"/>
    </row>
    <row r="175" spans="1:9">
      <c r="A175" s="1"/>
      <c r="B175" s="1"/>
      <c r="C175" s="1"/>
      <c r="D175" s="1"/>
      <c r="E175" s="1"/>
      <c r="F175" s="1"/>
      <c r="G175" s="1"/>
      <c r="H175" s="1"/>
      <c r="I175" s="1"/>
    </row>
    <row r="176" spans="1:9">
      <c r="A176" s="1"/>
      <c r="B176" s="1"/>
      <c r="C176" s="1"/>
      <c r="D176" s="1"/>
      <c r="E176" s="1"/>
      <c r="F176" s="1"/>
      <c r="G176" s="1"/>
      <c r="H176" s="1"/>
      <c r="I176" s="1"/>
    </row>
    <row r="177" spans="1:9">
      <c r="A177" s="1"/>
      <c r="B177" s="1"/>
      <c r="C177" s="1"/>
      <c r="D177" s="1"/>
      <c r="E177" s="1"/>
      <c r="F177" s="1"/>
      <c r="G177" s="1"/>
      <c r="H177" s="1"/>
      <c r="I177" s="1"/>
    </row>
    <row r="178" spans="1:9">
      <c r="A178" s="1"/>
      <c r="B178" s="1"/>
      <c r="C178" s="1"/>
      <c r="D178" s="1"/>
      <c r="E178" s="1"/>
      <c r="F178" s="1"/>
      <c r="G178" s="1"/>
      <c r="H178" s="1"/>
      <c r="I178" s="1"/>
    </row>
    <row r="179" spans="1:9">
      <c r="A179" s="1"/>
      <c r="B179" s="1"/>
      <c r="C179" s="1"/>
      <c r="D179" s="1"/>
      <c r="E179" s="1"/>
      <c r="F179" s="1"/>
      <c r="G179" s="1"/>
      <c r="H179" s="1"/>
      <c r="I179" s="1"/>
    </row>
    <row r="180" spans="1:9">
      <c r="A180" s="1"/>
      <c r="B180" s="1"/>
      <c r="C180" s="1"/>
      <c r="D180" s="1"/>
      <c r="E180" s="1"/>
      <c r="F180" s="1"/>
      <c r="G180" s="1"/>
      <c r="H180" s="1"/>
      <c r="I180" s="1"/>
    </row>
    <row r="181" spans="1:9">
      <c r="A181" s="1"/>
      <c r="B181" s="1"/>
      <c r="C181" s="1"/>
      <c r="D181" s="1"/>
      <c r="E181" s="1"/>
      <c r="F181" s="1"/>
      <c r="G181" s="1"/>
      <c r="H181" s="1"/>
      <c r="I181" s="1"/>
    </row>
    <row r="182" spans="1:9">
      <c r="A182" s="1"/>
      <c r="B182" s="1"/>
      <c r="C182" s="1"/>
      <c r="D182" s="1"/>
      <c r="E182" s="1"/>
      <c r="F182" s="1"/>
      <c r="G182" s="1"/>
      <c r="H182" s="1"/>
      <c r="I182" s="1"/>
    </row>
    <row r="183" spans="1:9">
      <c r="A183" s="1"/>
      <c r="B183" s="1"/>
      <c r="C183" s="1"/>
      <c r="D183" s="1"/>
      <c r="E183" s="1"/>
      <c r="F183" s="1"/>
      <c r="G183" s="1"/>
      <c r="H183" s="1"/>
      <c r="I183" s="1"/>
    </row>
    <row r="184" spans="1:9">
      <c r="A184" s="1"/>
      <c r="B184" s="1"/>
      <c r="C184" s="1"/>
      <c r="D184" s="1"/>
      <c r="E184" s="1"/>
      <c r="F184" s="1"/>
      <c r="G184" s="1"/>
      <c r="H184" s="1"/>
      <c r="I184" s="1"/>
    </row>
    <row r="185" spans="1:9">
      <c r="A185" s="1"/>
      <c r="B185" s="1"/>
      <c r="C185" s="1"/>
      <c r="D185" s="1"/>
      <c r="E185" s="1"/>
      <c r="F185" s="1"/>
      <c r="G185" s="1"/>
      <c r="H185" s="1"/>
      <c r="I185" s="1"/>
    </row>
    <row r="186" spans="1:9">
      <c r="A186" s="1"/>
      <c r="B186" s="1"/>
      <c r="C186" s="1"/>
      <c r="D186" s="1"/>
      <c r="E186" s="1"/>
      <c r="F186" s="1"/>
      <c r="G186" s="1"/>
      <c r="H186" s="1"/>
      <c r="I186" s="1"/>
    </row>
    <row r="187" spans="1:9">
      <c r="A187" s="1"/>
      <c r="B187" s="1"/>
      <c r="C187" s="1"/>
      <c r="D187" s="1"/>
      <c r="E187" s="1"/>
      <c r="F187" s="1"/>
      <c r="G187" s="1"/>
      <c r="H187" s="1"/>
      <c r="I187" s="1"/>
    </row>
    <row r="188" spans="1:9">
      <c r="A188" s="1"/>
      <c r="B188" s="1"/>
      <c r="C188" s="1"/>
      <c r="D188" s="1"/>
      <c r="E188" s="1"/>
      <c r="F188" s="1"/>
      <c r="G188" s="1"/>
      <c r="H188" s="1"/>
      <c r="I188" s="1"/>
    </row>
    <row r="189" spans="1:9">
      <c r="A189" s="1"/>
      <c r="B189" s="1"/>
      <c r="C189" s="1"/>
      <c r="D189" s="1"/>
      <c r="E189" s="1"/>
      <c r="F189" s="1"/>
      <c r="G189" s="1"/>
      <c r="H189" s="1"/>
      <c r="I189" s="1"/>
    </row>
    <row r="190" spans="1:9">
      <c r="A190" s="1"/>
      <c r="B190" s="1"/>
      <c r="C190" s="1"/>
      <c r="D190" s="1"/>
      <c r="E190" s="1"/>
      <c r="F190" s="1"/>
      <c r="G190" s="1"/>
      <c r="H190" s="1"/>
      <c r="I190" s="1"/>
    </row>
    <row r="191" spans="1:9">
      <c r="A191" s="1"/>
      <c r="B191" s="1"/>
      <c r="C191" s="1"/>
      <c r="D191" s="1"/>
      <c r="E191" s="1"/>
      <c r="F191" s="1"/>
      <c r="G191" s="1"/>
      <c r="H191" s="1"/>
      <c r="I191" s="1"/>
    </row>
    <row r="192" spans="1:9">
      <c r="A192" s="1"/>
      <c r="B192" s="1"/>
      <c r="C192" s="1"/>
      <c r="D192" s="1"/>
      <c r="E192" s="1"/>
      <c r="F192" s="1"/>
      <c r="G192" s="1"/>
      <c r="H192" s="1"/>
      <c r="I192" s="1"/>
    </row>
    <row r="193" spans="1:9">
      <c r="A193" s="1"/>
      <c r="B193" s="1"/>
      <c r="C193" s="1"/>
      <c r="D193" s="1"/>
      <c r="E193" s="1"/>
      <c r="F193" s="1"/>
      <c r="G193" s="1"/>
      <c r="H193" s="1"/>
      <c r="I193" s="1"/>
    </row>
    <row r="194" spans="1:9">
      <c r="A194" s="1"/>
      <c r="B194" s="1"/>
      <c r="C194" s="1"/>
      <c r="D194" s="1"/>
      <c r="E194" s="1"/>
      <c r="F194" s="1"/>
      <c r="G194" s="1"/>
      <c r="H194" s="1"/>
      <c r="I194" s="1"/>
    </row>
    <row r="195" spans="1:9">
      <c r="A195" s="1"/>
      <c r="B195" s="1"/>
      <c r="C195" s="1"/>
      <c r="D195" s="1"/>
      <c r="E195" s="1"/>
      <c r="F195" s="1"/>
      <c r="G195" s="1"/>
      <c r="H195" s="1"/>
      <c r="I195" s="1"/>
    </row>
    <row r="196" spans="1:9">
      <c r="A196" s="1"/>
      <c r="B196" s="1"/>
      <c r="C196" s="1"/>
      <c r="D196" s="1"/>
      <c r="E196" s="1"/>
      <c r="F196" s="1"/>
      <c r="G196" s="1"/>
      <c r="H196" s="1"/>
      <c r="I196" s="1"/>
    </row>
    <row r="197" spans="1:9">
      <c r="A197" s="1"/>
      <c r="B197" s="1"/>
      <c r="C197" s="1"/>
      <c r="D197" s="1"/>
      <c r="E197" s="1"/>
      <c r="F197" s="1"/>
      <c r="G197" s="1"/>
      <c r="H197" s="1"/>
      <c r="I197" s="1"/>
    </row>
    <row r="198" spans="1:9">
      <c r="A198" s="1"/>
      <c r="B198" s="1"/>
      <c r="C198" s="1"/>
      <c r="D198" s="1"/>
      <c r="E198" s="1"/>
      <c r="F198" s="1"/>
      <c r="G198" s="1"/>
      <c r="H198" s="1"/>
      <c r="I198" s="1"/>
    </row>
    <row r="199" spans="1:9">
      <c r="A199" s="1"/>
      <c r="B199" s="1"/>
      <c r="C199" s="1"/>
      <c r="D199" s="1"/>
      <c r="E199" s="1"/>
      <c r="F199" s="1"/>
      <c r="G199" s="1"/>
      <c r="H199" s="1"/>
      <c r="I199" s="1"/>
    </row>
    <row r="200" spans="1:9">
      <c r="A200" s="1"/>
      <c r="B200" s="1"/>
      <c r="C200" s="1"/>
      <c r="D200" s="1"/>
      <c r="E200" s="1"/>
      <c r="F200" s="1"/>
      <c r="G200" s="1"/>
      <c r="H200" s="1"/>
      <c r="I200" s="1"/>
    </row>
    <row r="201" spans="1:9">
      <c r="A201" s="1"/>
      <c r="B201" s="1"/>
      <c r="C201" s="1"/>
      <c r="D201" s="1"/>
      <c r="E201" s="1"/>
      <c r="F201" s="1"/>
      <c r="G201" s="1"/>
      <c r="H201" s="1"/>
      <c r="I201" s="1"/>
    </row>
    <row r="202" spans="1:9">
      <c r="A202" s="1"/>
      <c r="B202" s="1"/>
      <c r="C202" s="1"/>
      <c r="D202" s="1"/>
      <c r="E202" s="1"/>
      <c r="F202" s="1"/>
      <c r="G202" s="1"/>
      <c r="H202" s="1"/>
      <c r="I202" s="1"/>
    </row>
    <row r="203" spans="1:9">
      <c r="A203" s="1"/>
      <c r="B203" s="1"/>
      <c r="C203" s="1"/>
      <c r="D203" s="1"/>
      <c r="E203" s="1"/>
      <c r="F203" s="1"/>
      <c r="G203" s="1"/>
      <c r="H203" s="1"/>
      <c r="I203" s="1"/>
    </row>
    <row r="204" spans="1:9">
      <c r="A204" s="1"/>
      <c r="B204" s="1"/>
      <c r="C204" s="1"/>
      <c r="D204" s="1"/>
      <c r="E204" s="1"/>
      <c r="F204" s="1"/>
      <c r="G204" s="1"/>
      <c r="H204" s="1"/>
      <c r="I204" s="1"/>
    </row>
    <row r="205" spans="1:9">
      <c r="A205" s="1"/>
      <c r="B205" s="1"/>
      <c r="C205" s="1"/>
      <c r="D205" s="1"/>
      <c r="E205" s="1"/>
      <c r="F205" s="1"/>
      <c r="G205" s="1"/>
      <c r="H205" s="1"/>
      <c r="I205" s="1"/>
    </row>
    <row r="206" spans="1:9">
      <c r="A206" s="1"/>
      <c r="B206" s="1"/>
      <c r="C206" s="1"/>
      <c r="D206" s="1"/>
      <c r="E206" s="1"/>
      <c r="F206" s="1"/>
      <c r="G206" s="1"/>
      <c r="H206" s="1"/>
      <c r="I206" s="1"/>
    </row>
    <row r="207" spans="1:9">
      <c r="A207" s="1"/>
      <c r="B207" s="1"/>
      <c r="C207" s="1"/>
      <c r="D207" s="1"/>
      <c r="E207" s="1"/>
      <c r="F207" s="1"/>
      <c r="G207" s="1"/>
      <c r="H207" s="1"/>
      <c r="I207" s="1"/>
    </row>
    <row r="208" spans="1:9">
      <c r="A208" s="1"/>
      <c r="B208" s="1"/>
      <c r="C208" s="1"/>
      <c r="D208" s="1"/>
      <c r="E208" s="1"/>
      <c r="F208" s="1"/>
      <c r="G208" s="1"/>
      <c r="H208" s="1"/>
      <c r="I208" s="1"/>
    </row>
    <row r="209" spans="1:9">
      <c r="A209" s="1"/>
      <c r="B209" s="1"/>
      <c r="C209" s="1"/>
      <c r="D209" s="1"/>
      <c r="E209" s="1"/>
      <c r="F209" s="1"/>
      <c r="G209" s="1"/>
      <c r="H209" s="1"/>
      <c r="I209" s="1"/>
    </row>
    <row r="210" spans="1:9">
      <c r="A210" s="1"/>
      <c r="B210" s="1"/>
      <c r="C210" s="1"/>
      <c r="D210" s="1"/>
      <c r="E210" s="1"/>
      <c r="F210" s="1"/>
      <c r="G210" s="1"/>
      <c r="H210" s="1"/>
      <c r="I210" s="1"/>
    </row>
    <row r="211" spans="1:9">
      <c r="A211" s="1"/>
      <c r="B211" s="1"/>
      <c r="C211" s="1"/>
      <c r="D211" s="1"/>
      <c r="E211" s="1"/>
      <c r="F211" s="1"/>
      <c r="G211" s="1"/>
      <c r="H211" s="1"/>
      <c r="I211" s="1"/>
    </row>
    <row r="212" spans="1:9">
      <c r="A212" s="1"/>
      <c r="B212" s="1"/>
      <c r="C212" s="1"/>
      <c r="D212" s="1"/>
      <c r="E212" s="1"/>
      <c r="F212" s="1"/>
      <c r="G212" s="1"/>
      <c r="H212" s="1"/>
      <c r="I212" s="1"/>
    </row>
    <row r="213" spans="1:9">
      <c r="A213" s="1"/>
      <c r="B213" s="1"/>
      <c r="C213" s="1"/>
      <c r="D213" s="1"/>
      <c r="E213" s="1"/>
      <c r="F213" s="1"/>
      <c r="G213" s="1"/>
      <c r="H213" s="1"/>
      <c r="I213" s="1"/>
    </row>
    <row r="214" spans="1:9">
      <c r="A214" s="1"/>
      <c r="B214" s="1"/>
      <c r="C214" s="1"/>
      <c r="D214" s="1"/>
      <c r="E214" s="1"/>
      <c r="F214" s="1"/>
      <c r="G214" s="1"/>
      <c r="H214" s="1"/>
      <c r="I214" s="1"/>
    </row>
    <row r="215" spans="1:9">
      <c r="A215" s="1"/>
      <c r="B215" s="1"/>
      <c r="C215" s="1"/>
      <c r="D215" s="1"/>
      <c r="E215" s="1"/>
      <c r="F215" s="1"/>
      <c r="G215" s="1"/>
      <c r="H215" s="1"/>
      <c r="I215" s="1"/>
    </row>
    <row r="216" spans="1:9">
      <c r="A216" s="1"/>
      <c r="B216" s="1"/>
      <c r="C216" s="1"/>
      <c r="D216" s="1"/>
      <c r="E216" s="1"/>
      <c r="F216" s="1"/>
      <c r="G216" s="1"/>
      <c r="H216" s="1"/>
      <c r="I216" s="1"/>
    </row>
    <row r="217" spans="1:9">
      <c r="A217" s="1"/>
      <c r="B217" s="1"/>
      <c r="C217" s="1"/>
      <c r="D217" s="1"/>
      <c r="E217" s="1"/>
      <c r="F217" s="1"/>
      <c r="G217" s="1"/>
      <c r="H217" s="1"/>
      <c r="I217" s="1"/>
    </row>
    <row r="218" spans="1:9">
      <c r="A218" s="1"/>
      <c r="B218" s="1"/>
      <c r="C218" s="1"/>
      <c r="D218" s="1"/>
      <c r="E218" s="1"/>
      <c r="F218" s="1"/>
      <c r="G218" s="1"/>
      <c r="H218" s="1"/>
      <c r="I218" s="1"/>
    </row>
    <row r="219" spans="1:9">
      <c r="A219" s="1"/>
      <c r="B219" s="1"/>
      <c r="C219" s="1"/>
      <c r="D219" s="1"/>
      <c r="E219" s="1"/>
      <c r="F219" s="1"/>
      <c r="G219" s="1"/>
      <c r="H219" s="1"/>
      <c r="I219" s="1"/>
    </row>
    <row r="220" spans="1:9">
      <c r="A220" s="1"/>
      <c r="B220" s="1"/>
      <c r="C220" s="1"/>
      <c r="D220" s="1"/>
      <c r="E220" s="1"/>
      <c r="F220" s="1"/>
      <c r="G220" s="1"/>
      <c r="H220" s="1"/>
      <c r="I220" s="1"/>
    </row>
    <row r="221" spans="1:9">
      <c r="A221" s="1"/>
      <c r="B221" s="1"/>
      <c r="C221" s="1"/>
      <c r="D221" s="1"/>
      <c r="E221" s="1"/>
      <c r="F221" s="1"/>
      <c r="G221" s="1"/>
      <c r="H221" s="1"/>
      <c r="I221" s="1"/>
    </row>
    <row r="222" spans="1:9">
      <c r="A222" s="1"/>
      <c r="B222" s="1"/>
      <c r="C222" s="1"/>
      <c r="D222" s="1"/>
      <c r="E222" s="1"/>
      <c r="F222" s="1"/>
      <c r="G222" s="1"/>
      <c r="H222" s="1"/>
      <c r="I222" s="1"/>
    </row>
    <row r="223" spans="1:9">
      <c r="A223" s="1"/>
      <c r="B223" s="1"/>
      <c r="C223" s="1"/>
      <c r="D223" s="1"/>
      <c r="E223" s="1"/>
      <c r="F223" s="1"/>
      <c r="G223" s="1"/>
      <c r="H223" s="1"/>
      <c r="I223" s="1"/>
    </row>
    <row r="224" spans="1:9">
      <c r="A224" s="1"/>
      <c r="B224" s="1"/>
      <c r="C224" s="1"/>
      <c r="D224" s="1"/>
      <c r="E224" s="1"/>
      <c r="F224" s="1"/>
      <c r="G224" s="1"/>
      <c r="H224" s="1"/>
      <c r="I224" s="1"/>
    </row>
    <row r="225" spans="1:9">
      <c r="A225" s="1"/>
      <c r="B225" s="1"/>
      <c r="C225" s="1"/>
      <c r="D225" s="1"/>
      <c r="E225" s="1"/>
      <c r="F225" s="1"/>
      <c r="G225" s="1"/>
      <c r="H225" s="1"/>
      <c r="I225" s="1"/>
    </row>
    <row r="226" spans="1:9">
      <c r="A226" s="1"/>
      <c r="B226" s="1"/>
      <c r="C226" s="1"/>
      <c r="D226" s="1"/>
      <c r="E226" s="1"/>
      <c r="F226" s="1"/>
      <c r="G226" s="1"/>
      <c r="H226" s="1"/>
      <c r="I226" s="1"/>
    </row>
    <row r="227" spans="1:9">
      <c r="A227" s="1"/>
      <c r="B227" s="1"/>
      <c r="C227" s="1"/>
      <c r="D227" s="1"/>
      <c r="E227" s="1"/>
      <c r="F227" s="1"/>
      <c r="G227" s="1"/>
      <c r="H227" s="1"/>
      <c r="I227" s="1"/>
    </row>
    <row r="228" spans="1:9">
      <c r="A228" s="1"/>
      <c r="B228" s="1"/>
      <c r="C228" s="1"/>
      <c r="D228" s="1"/>
      <c r="E228" s="1"/>
      <c r="F228" s="1"/>
      <c r="G228" s="1"/>
      <c r="H228" s="1"/>
      <c r="I228" s="1"/>
    </row>
    <row r="229" spans="1:9">
      <c r="A229" s="1"/>
      <c r="B229" s="1"/>
      <c r="C229" s="1"/>
      <c r="D229" s="1"/>
      <c r="E229" s="1"/>
      <c r="F229" s="1"/>
      <c r="G229" s="1"/>
      <c r="H229" s="1"/>
      <c r="I229" s="1"/>
    </row>
    <row r="230" spans="1:9">
      <c r="A230" s="1"/>
      <c r="B230" s="1"/>
      <c r="C230" s="1"/>
      <c r="D230" s="1"/>
      <c r="E230" s="1"/>
      <c r="F230" s="1"/>
      <c r="G230" s="1"/>
      <c r="H230" s="1"/>
      <c r="I230" s="1"/>
    </row>
    <row r="231" spans="1:9">
      <c r="A231" s="1"/>
      <c r="B231" s="1"/>
      <c r="C231" s="1"/>
      <c r="D231" s="1"/>
      <c r="E231" s="1"/>
      <c r="F231" s="1"/>
      <c r="G231" s="1"/>
      <c r="H231" s="1"/>
      <c r="I231" s="1"/>
    </row>
    <row r="232" spans="1:9">
      <c r="A232" s="1"/>
      <c r="B232" s="1"/>
      <c r="C232" s="1"/>
      <c r="D232" s="1"/>
      <c r="E232" s="1"/>
      <c r="F232" s="1"/>
      <c r="G232" s="1"/>
      <c r="H232" s="1"/>
      <c r="I232" s="1"/>
    </row>
    <row r="233" spans="1:9">
      <c r="A233" s="1"/>
      <c r="B233" s="1"/>
      <c r="C233" s="1"/>
      <c r="D233" s="1"/>
      <c r="E233" s="1"/>
      <c r="F233" s="1"/>
      <c r="G233" s="1"/>
      <c r="H233" s="1"/>
      <c r="I233" s="1"/>
    </row>
    <row r="234" spans="1:9">
      <c r="A234" s="1"/>
      <c r="B234" s="1"/>
      <c r="C234" s="1"/>
      <c r="D234" s="1"/>
      <c r="E234" s="1"/>
      <c r="F234" s="1"/>
      <c r="G234" s="1"/>
      <c r="H234" s="1"/>
      <c r="I234" s="1"/>
    </row>
    <row r="235" spans="1:9">
      <c r="A235" s="1"/>
      <c r="B235" s="1"/>
      <c r="C235" s="1"/>
      <c r="D235" s="1"/>
      <c r="E235" s="1"/>
      <c r="F235" s="1"/>
      <c r="G235" s="1"/>
      <c r="H235" s="1"/>
      <c r="I235" s="1"/>
    </row>
    <row r="236" spans="1:9">
      <c r="A236" s="1"/>
      <c r="B236" s="1"/>
      <c r="C236" s="1"/>
      <c r="D236" s="1"/>
      <c r="E236" s="1"/>
      <c r="F236" s="1"/>
      <c r="G236" s="1"/>
      <c r="H236" s="1"/>
      <c r="I236" s="1"/>
    </row>
    <row r="237" spans="1:9">
      <c r="A237" s="1"/>
      <c r="B237" s="1"/>
      <c r="C237" s="1"/>
      <c r="D237" s="1"/>
      <c r="E237" s="1"/>
      <c r="F237" s="1"/>
      <c r="G237" s="1"/>
      <c r="H237" s="1"/>
      <c r="I237" s="1"/>
    </row>
    <row r="238" spans="1:9">
      <c r="A238" s="1"/>
      <c r="B238" s="1"/>
      <c r="C238" s="1"/>
      <c r="D238" s="1"/>
      <c r="E238" s="1"/>
      <c r="F238" s="1"/>
      <c r="G238" s="1"/>
      <c r="H238" s="1"/>
      <c r="I238" s="1"/>
    </row>
    <row r="239" spans="1:9">
      <c r="A239" s="1"/>
      <c r="B239" s="1"/>
      <c r="C239" s="1"/>
      <c r="D239" s="1"/>
      <c r="E239" s="1"/>
      <c r="F239" s="1"/>
      <c r="G239" s="1"/>
      <c r="H239" s="1"/>
      <c r="I239" s="1"/>
    </row>
    <row r="240" spans="1:9">
      <c r="A240" s="1"/>
      <c r="B240" s="1"/>
      <c r="C240" s="1"/>
      <c r="D240" s="1"/>
      <c r="E240" s="1"/>
      <c r="F240" s="1"/>
      <c r="G240" s="1"/>
      <c r="H240" s="1"/>
      <c r="I240" s="1"/>
    </row>
    <row r="241" spans="1:9">
      <c r="A241" s="1"/>
      <c r="B241" s="1"/>
      <c r="C241" s="1"/>
      <c r="D241" s="1"/>
      <c r="E241" s="1"/>
      <c r="F241" s="1"/>
      <c r="G241" s="1"/>
      <c r="H241" s="1"/>
      <c r="I241" s="1"/>
    </row>
    <row r="242" spans="1:9">
      <c r="A242" s="1"/>
      <c r="B242" s="1"/>
      <c r="C242" s="1"/>
      <c r="D242" s="1"/>
      <c r="E242" s="1"/>
      <c r="F242" s="1"/>
      <c r="G242" s="1"/>
      <c r="H242" s="1"/>
      <c r="I242" s="1"/>
    </row>
    <row r="243" spans="1:9">
      <c r="A243" s="1"/>
      <c r="B243" s="1"/>
      <c r="C243" s="1"/>
      <c r="D243" s="1"/>
      <c r="E243" s="1"/>
      <c r="F243" s="1"/>
      <c r="G243" s="1"/>
      <c r="H243" s="1"/>
      <c r="I243" s="1"/>
    </row>
    <row r="244" spans="1:9">
      <c r="A244" s="1"/>
      <c r="B244" s="1"/>
      <c r="C244" s="1"/>
      <c r="D244" s="1"/>
      <c r="E244" s="1"/>
      <c r="F244" s="1"/>
      <c r="G244" s="1"/>
      <c r="H244" s="1"/>
      <c r="I244" s="1"/>
    </row>
    <row r="245" spans="1:9">
      <c r="A245" s="1"/>
      <c r="B245" s="1"/>
      <c r="C245" s="1"/>
      <c r="D245" s="1"/>
      <c r="E245" s="1"/>
      <c r="F245" s="1"/>
      <c r="G245" s="1"/>
      <c r="H245" s="1"/>
      <c r="I245" s="1"/>
    </row>
    <row r="246" spans="1:9">
      <c r="A246" s="1"/>
      <c r="B246" s="1"/>
      <c r="C246" s="1"/>
      <c r="D246" s="1"/>
      <c r="E246" s="1"/>
      <c r="F246" s="1"/>
      <c r="G246" s="1"/>
      <c r="H246" s="1"/>
      <c r="I246" s="1"/>
    </row>
    <row r="247" spans="1:9">
      <c r="A247" s="1"/>
      <c r="B247" s="1"/>
      <c r="C247" s="1"/>
      <c r="D247" s="1"/>
      <c r="E247" s="1"/>
      <c r="F247" s="1"/>
      <c r="G247" s="1"/>
      <c r="H247" s="1"/>
      <c r="I247" s="1"/>
    </row>
    <row r="248" spans="1:9">
      <c r="A248" s="1"/>
      <c r="B248" s="1"/>
      <c r="C248" s="1"/>
      <c r="D248" s="1"/>
      <c r="E248" s="1"/>
      <c r="F248" s="1"/>
      <c r="G248" s="1"/>
      <c r="H248" s="1"/>
      <c r="I248" s="1"/>
    </row>
    <row r="249" spans="1:9">
      <c r="A249" s="1"/>
      <c r="B249" s="1"/>
      <c r="C249" s="1"/>
      <c r="D249" s="1"/>
      <c r="E249" s="1"/>
      <c r="F249" s="1"/>
      <c r="G249" s="1"/>
      <c r="H249" s="1"/>
      <c r="I249" s="1"/>
    </row>
    <row r="250" spans="1:9">
      <c r="A250" s="1"/>
      <c r="B250" s="1"/>
      <c r="C250" s="1"/>
      <c r="D250" s="1"/>
      <c r="E250" s="1"/>
      <c r="F250" s="1"/>
      <c r="G250" s="1"/>
      <c r="H250" s="1"/>
      <c r="I250" s="1"/>
    </row>
    <row r="251" spans="1:9">
      <c r="A251" s="1"/>
      <c r="B251" s="1"/>
      <c r="C251" s="1"/>
      <c r="D251" s="1"/>
      <c r="E251" s="1"/>
      <c r="F251" s="1"/>
      <c r="G251" s="1"/>
      <c r="H251" s="1"/>
      <c r="I251" s="1"/>
    </row>
    <row r="252" spans="1:9">
      <c r="A252" s="1"/>
      <c r="B252" s="1"/>
      <c r="C252" s="1"/>
      <c r="D252" s="1"/>
      <c r="E252" s="1"/>
      <c r="F252" s="1"/>
      <c r="G252" s="1"/>
      <c r="H252" s="1"/>
      <c r="I252" s="1"/>
    </row>
  </sheetData>
  <mergeCells count="138">
    <mergeCell ref="H35:I35"/>
    <mergeCell ref="H37:I37"/>
    <mergeCell ref="H36:I36"/>
    <mergeCell ref="D41:E41"/>
    <mergeCell ref="D42:E42"/>
    <mergeCell ref="D43:E43"/>
    <mergeCell ref="H33:I33"/>
    <mergeCell ref="H22:I22"/>
    <mergeCell ref="H23:I23"/>
    <mergeCell ref="H24:I24"/>
    <mergeCell ref="H29:I29"/>
    <mergeCell ref="H28:I28"/>
    <mergeCell ref="H27:I27"/>
    <mergeCell ref="F36:G36"/>
    <mergeCell ref="D36:E36"/>
    <mergeCell ref="D37:E37"/>
    <mergeCell ref="D38:E38"/>
    <mergeCell ref="D39:E39"/>
    <mergeCell ref="D40:E40"/>
    <mergeCell ref="D22:E22"/>
    <mergeCell ref="D23:E23"/>
    <mergeCell ref="D26:E26"/>
    <mergeCell ref="D27:E27"/>
    <mergeCell ref="D24:E24"/>
    <mergeCell ref="D25:E25"/>
    <mergeCell ref="H43:I43"/>
    <mergeCell ref="H42:I42"/>
    <mergeCell ref="H20:I20"/>
    <mergeCell ref="H21:I21"/>
    <mergeCell ref="F18:G18"/>
    <mergeCell ref="F43:G43"/>
    <mergeCell ref="F42:G42"/>
    <mergeCell ref="F41:G41"/>
    <mergeCell ref="F40:G40"/>
    <mergeCell ref="F39:G39"/>
    <mergeCell ref="F38:G38"/>
    <mergeCell ref="F37:G37"/>
    <mergeCell ref="F27:G27"/>
    <mergeCell ref="F26:G26"/>
    <mergeCell ref="F25:G25"/>
    <mergeCell ref="F24:G24"/>
    <mergeCell ref="F23:G23"/>
    <mergeCell ref="F22:G22"/>
    <mergeCell ref="H41:I41"/>
    <mergeCell ref="H40:I40"/>
    <mergeCell ref="H39:I39"/>
    <mergeCell ref="H38:I38"/>
    <mergeCell ref="H26:I26"/>
    <mergeCell ref="H25:I25"/>
    <mergeCell ref="H31:I31"/>
    <mergeCell ref="H34:I34"/>
    <mergeCell ref="H14:I14"/>
    <mergeCell ref="H15:I15"/>
    <mergeCell ref="H16:I16"/>
    <mergeCell ref="H17:I17"/>
    <mergeCell ref="H18:I18"/>
    <mergeCell ref="F19:G19"/>
    <mergeCell ref="H19:I19"/>
    <mergeCell ref="H32:I32"/>
    <mergeCell ref="H30:I30"/>
    <mergeCell ref="F14:G14"/>
    <mergeCell ref="F15:G15"/>
    <mergeCell ref="F16:G16"/>
    <mergeCell ref="F17:G17"/>
    <mergeCell ref="F20:G20"/>
    <mergeCell ref="F21:G21"/>
    <mergeCell ref="D35:E35"/>
    <mergeCell ref="F35:G35"/>
    <mergeCell ref="F29:G29"/>
    <mergeCell ref="F28:G28"/>
    <mergeCell ref="F33:G33"/>
    <mergeCell ref="F34:G34"/>
    <mergeCell ref="D34:E34"/>
    <mergeCell ref="D33:E33"/>
    <mergeCell ref="D31:E31"/>
    <mergeCell ref="F31:G31"/>
    <mergeCell ref="F32:G32"/>
    <mergeCell ref="D32:E32"/>
    <mergeCell ref="D28:E28"/>
    <mergeCell ref="D29:E29"/>
    <mergeCell ref="F30:G30"/>
    <mergeCell ref="D14:E14"/>
    <mergeCell ref="D15:E15"/>
    <mergeCell ref="D16:E16"/>
    <mergeCell ref="D17:E17"/>
    <mergeCell ref="D18:E18"/>
    <mergeCell ref="D19:E19"/>
    <mergeCell ref="D20:E20"/>
    <mergeCell ref="D21:E21"/>
    <mergeCell ref="B9:C9"/>
    <mergeCell ref="B10:C10"/>
    <mergeCell ref="B11:C11"/>
    <mergeCell ref="A44:A47"/>
    <mergeCell ref="B12:C12"/>
    <mergeCell ref="B27:B29"/>
    <mergeCell ref="B22:B26"/>
    <mergeCell ref="B19:B21"/>
    <mergeCell ref="B31:C31"/>
    <mergeCell ref="A30:A43"/>
    <mergeCell ref="B32:B35"/>
    <mergeCell ref="B36:B39"/>
    <mergeCell ref="B40:B41"/>
    <mergeCell ref="B47:C47"/>
    <mergeCell ref="A1:I1"/>
    <mergeCell ref="D3:E3"/>
    <mergeCell ref="F3:G3"/>
    <mergeCell ref="H3:I3"/>
    <mergeCell ref="H2:I2"/>
    <mergeCell ref="B3:C4"/>
    <mergeCell ref="H44:I44"/>
    <mergeCell ref="B8:C8"/>
    <mergeCell ref="B14:B18"/>
    <mergeCell ref="B13:C13"/>
    <mergeCell ref="B42:B43"/>
    <mergeCell ref="B30:C30"/>
    <mergeCell ref="D13:E13"/>
    <mergeCell ref="F13:G13"/>
    <mergeCell ref="H13:I13"/>
    <mergeCell ref="D30:E30"/>
    <mergeCell ref="B44:C44"/>
    <mergeCell ref="D44:E44"/>
    <mergeCell ref="F44:G44"/>
    <mergeCell ref="B5:C5"/>
    <mergeCell ref="B6:C6"/>
    <mergeCell ref="B7:C7"/>
    <mergeCell ref="A13:A29"/>
    <mergeCell ref="A3:A12"/>
    <mergeCell ref="D45:E45"/>
    <mergeCell ref="D46:E46"/>
    <mergeCell ref="D47:E47"/>
    <mergeCell ref="F45:G45"/>
    <mergeCell ref="H46:I46"/>
    <mergeCell ref="H47:I47"/>
    <mergeCell ref="B45:C45"/>
    <mergeCell ref="B46:C46"/>
    <mergeCell ref="F46:G46"/>
    <mergeCell ref="F47:G47"/>
    <mergeCell ref="H45:I45"/>
  </mergeCells>
  <phoneticPr fontId="2"/>
  <printOptions horizontalCentered="1" verticalCentered="1"/>
  <pageMargins left="0.78740157480314965" right="0.59055118110236227" top="0.39370078740157483" bottom="0.39370078740157483" header="0.51181102362204722" footer="0.51181102362204722"/>
  <pageSetup paperSize="9" scale="91" pageOrder="overThenDown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5"/>
  <sheetViews>
    <sheetView view="pageBreakPreview" zoomScaleNormal="100" zoomScaleSheetLayoutView="100" workbookViewId="0">
      <pane ySplit="3" topLeftCell="A25" activePane="bottomLeft" state="frozen"/>
      <selection pane="bottomLeft" activeCell="M7" sqref="M7"/>
    </sheetView>
  </sheetViews>
  <sheetFormatPr defaultRowHeight="13.5"/>
  <cols>
    <col min="1" max="1" width="12" style="21" customWidth="1"/>
    <col min="2" max="2" width="6.625" style="21" customWidth="1"/>
    <col min="3" max="3" width="5.625" style="21" customWidth="1"/>
    <col min="4" max="4" width="12.625" style="21" customWidth="1"/>
    <col min="5" max="5" width="12" style="21" customWidth="1"/>
    <col min="6" max="6" width="3.375" style="21" customWidth="1"/>
    <col min="7" max="7" width="5.625" style="21" customWidth="1"/>
    <col min="8" max="8" width="12.625" style="21" customWidth="1"/>
    <col min="9" max="10" width="6.625" style="21" customWidth="1"/>
    <col min="11" max="11" width="5.125" style="21" customWidth="1"/>
    <col min="12" max="13" width="4.125" style="21" customWidth="1"/>
    <col min="14" max="14" width="5.625" style="21" customWidth="1"/>
    <col min="15" max="15" width="6.625" style="21" customWidth="1"/>
    <col min="16" max="16" width="5.125" style="21" customWidth="1"/>
    <col min="17" max="17" width="4.25" style="21" customWidth="1"/>
    <col min="18" max="18" width="5.625" style="21" customWidth="1"/>
    <col min="19" max="19" width="10.625" style="21" customWidth="1"/>
    <col min="20" max="20" width="5.625" style="21" customWidth="1"/>
    <col min="22" max="34" width="15" customWidth="1"/>
  </cols>
  <sheetData>
    <row r="1" spans="1:20" ht="14.25" thickBot="1">
      <c r="R1" s="444" t="str">
        <f>'集計表　月報'!H2</f>
        <v>令和3年１０月分</v>
      </c>
      <c r="S1" s="444"/>
      <c r="T1" s="444"/>
    </row>
    <row r="2" spans="1:20">
      <c r="A2" s="445" t="s">
        <v>46</v>
      </c>
      <c r="B2" s="446"/>
      <c r="C2" s="446"/>
      <c r="D2" s="447"/>
      <c r="E2" s="445" t="s">
        <v>136</v>
      </c>
      <c r="F2" s="446"/>
      <c r="G2" s="446"/>
      <c r="H2" s="446"/>
      <c r="I2" s="448"/>
      <c r="J2" s="449" t="s">
        <v>133</v>
      </c>
      <c r="K2" s="446"/>
      <c r="L2" s="446"/>
      <c r="M2" s="446"/>
      <c r="N2" s="447"/>
      <c r="O2" s="445" t="s">
        <v>57</v>
      </c>
      <c r="P2" s="446"/>
      <c r="Q2" s="446"/>
      <c r="R2" s="446"/>
      <c r="S2" s="446"/>
      <c r="T2" s="448"/>
    </row>
    <row r="3" spans="1:20" s="20" customFormat="1">
      <c r="A3" s="23" t="s">
        <v>47</v>
      </c>
      <c r="B3" s="291" t="s">
        <v>48</v>
      </c>
      <c r="C3" s="291" t="s">
        <v>49</v>
      </c>
      <c r="D3" s="25" t="s">
        <v>50</v>
      </c>
      <c r="E3" s="23" t="s">
        <v>51</v>
      </c>
      <c r="F3" s="300" t="s">
        <v>52</v>
      </c>
      <c r="G3" s="300" t="s">
        <v>49</v>
      </c>
      <c r="H3" s="300" t="s">
        <v>50</v>
      </c>
      <c r="I3" s="26" t="s">
        <v>53</v>
      </c>
      <c r="J3" s="27" t="s">
        <v>51</v>
      </c>
      <c r="K3" s="291" t="s">
        <v>49</v>
      </c>
      <c r="L3" s="291" t="s">
        <v>54</v>
      </c>
      <c r="M3" s="291" t="s">
        <v>55</v>
      </c>
      <c r="N3" s="25" t="s">
        <v>56</v>
      </c>
      <c r="O3" s="23" t="s">
        <v>51</v>
      </c>
      <c r="P3" s="291" t="s">
        <v>49</v>
      </c>
      <c r="Q3" s="291" t="s">
        <v>55</v>
      </c>
      <c r="R3" s="291" t="s">
        <v>56</v>
      </c>
      <c r="S3" s="291" t="s">
        <v>50</v>
      </c>
      <c r="T3" s="26" t="s">
        <v>58</v>
      </c>
    </row>
    <row r="4" spans="1:20" ht="18.75" customHeight="1">
      <c r="A4" s="321" t="s">
        <v>252</v>
      </c>
      <c r="B4" s="322" t="s">
        <v>280</v>
      </c>
      <c r="C4" s="239">
        <v>1596</v>
      </c>
      <c r="D4" s="288" t="str">
        <f>IF(C4&lt;5,$V$42,IF(C4&lt;500,$V$43,IF(C4&lt;1000,$V$44,IF(C4&lt;3000,$V$45,IF(C4&lt;6000,$V$46,IF(C4&lt;10000,$V$47,IF(C4&lt;30000,$V$48,$V$49)))))))</f>
        <v>1,000t以上 3,000t未満</v>
      </c>
      <c r="E4" s="314" t="s">
        <v>267</v>
      </c>
      <c r="F4" s="315">
        <v>1</v>
      </c>
      <c r="G4" s="312">
        <v>2908</v>
      </c>
      <c r="H4" s="316" t="s">
        <v>147</v>
      </c>
      <c r="I4" s="317" t="s">
        <v>389</v>
      </c>
      <c r="J4" s="301" t="s">
        <v>137</v>
      </c>
      <c r="K4" s="29">
        <v>19</v>
      </c>
      <c r="L4" s="29">
        <v>2</v>
      </c>
      <c r="M4" s="245">
        <v>31</v>
      </c>
      <c r="N4" s="227">
        <f t="shared" ref="N4:N9" si="0">K4*L4*M4</f>
        <v>1178</v>
      </c>
      <c r="O4" s="23" t="s">
        <v>142</v>
      </c>
      <c r="P4" s="29">
        <v>101</v>
      </c>
      <c r="Q4" s="238">
        <v>18</v>
      </c>
      <c r="R4" s="192">
        <f>P4*Q4</f>
        <v>1818</v>
      </c>
      <c r="S4" s="194" t="str">
        <f t="shared" ref="S4:S11" si="1">IF(P4&lt;5,$V$42,IF(P4&lt;500,$V$43,IF(P4&lt;1000,$V$44,IF(P4&lt;3000,$V$45,IF(P4&lt;6000,$V$46,IF(P4&lt;10000,$V$47,IF(P4&lt;30000,$V$48,$V$49)))))))</f>
        <v>5t以上 500t未満</v>
      </c>
      <c r="T4" s="26" t="s">
        <v>143</v>
      </c>
    </row>
    <row r="5" spans="1:20" ht="18">
      <c r="A5" s="321" t="s">
        <v>252</v>
      </c>
      <c r="B5" s="322" t="s">
        <v>280</v>
      </c>
      <c r="C5" s="239">
        <v>1596</v>
      </c>
      <c r="D5" s="289" t="str">
        <f>IF(C5&lt;5,$V$42,IF(C5&lt;500,$V$43,IF(C5&lt;1000,$V$44,IF(C5&lt;3000,$V$45,IF(C5&lt;6000,$V$46,IF(C5&lt;10000,$V$47,IF(C5&lt;30000,$V$48,$V$49)))))))</f>
        <v>1,000t以上 3,000t未満</v>
      </c>
      <c r="E5" s="314" t="s">
        <v>268</v>
      </c>
      <c r="F5" s="315">
        <v>1</v>
      </c>
      <c r="G5" s="312">
        <v>2311</v>
      </c>
      <c r="H5" s="316" t="s">
        <v>147</v>
      </c>
      <c r="I5" s="317" t="s">
        <v>389</v>
      </c>
      <c r="J5" s="301" t="s">
        <v>137</v>
      </c>
      <c r="K5" s="29">
        <v>19</v>
      </c>
      <c r="L5" s="29">
        <v>1</v>
      </c>
      <c r="M5" s="245">
        <v>0</v>
      </c>
      <c r="N5" s="227">
        <f t="shared" si="0"/>
        <v>0</v>
      </c>
      <c r="O5" s="23" t="s">
        <v>138</v>
      </c>
      <c r="P5" s="29">
        <v>26</v>
      </c>
      <c r="Q5" s="238">
        <v>18</v>
      </c>
      <c r="R5" s="192">
        <f t="shared" ref="R5:R11" si="2">P5*Q5</f>
        <v>468</v>
      </c>
      <c r="S5" s="194" t="str">
        <f t="shared" si="1"/>
        <v>5t以上 500t未満</v>
      </c>
      <c r="T5" s="26" t="s">
        <v>143</v>
      </c>
    </row>
    <row r="6" spans="1:20" ht="18">
      <c r="A6" s="321" t="s">
        <v>254</v>
      </c>
      <c r="B6" s="322" t="s">
        <v>382</v>
      </c>
      <c r="C6" s="239">
        <v>1124</v>
      </c>
      <c r="D6" s="289" t="str">
        <f>IF(C6&lt;5,$V$42,IF(C6&lt;500,$V$43,IF(C6&lt;1000,$V$44,IF(C6&lt;3000,$V$45,IF(C6&lt;6000,$V$46,IF(C6&lt;10000,$V$47,IF(C6&lt;30000,$V$48,$V$49)))))))</f>
        <v>1,000t以上 3,000t未満</v>
      </c>
      <c r="E6" s="314" t="s">
        <v>269</v>
      </c>
      <c r="F6" s="315">
        <v>1</v>
      </c>
      <c r="G6" s="312">
        <v>1599</v>
      </c>
      <c r="H6" s="316" t="s">
        <v>147</v>
      </c>
      <c r="I6" s="317" t="s">
        <v>390</v>
      </c>
      <c r="J6" s="301" t="s">
        <v>137</v>
      </c>
      <c r="K6" s="29">
        <v>19</v>
      </c>
      <c r="L6" s="298">
        <v>0</v>
      </c>
      <c r="M6" s="245">
        <v>0</v>
      </c>
      <c r="N6" s="227">
        <f t="shared" si="0"/>
        <v>0</v>
      </c>
      <c r="O6" s="23" t="s">
        <v>139</v>
      </c>
      <c r="P6" s="29">
        <v>26</v>
      </c>
      <c r="Q6" s="238">
        <v>18</v>
      </c>
      <c r="R6" s="192">
        <f t="shared" si="2"/>
        <v>468</v>
      </c>
      <c r="S6" s="194" t="str">
        <f t="shared" si="1"/>
        <v>5t以上 500t未満</v>
      </c>
      <c r="T6" s="26" t="s">
        <v>143</v>
      </c>
    </row>
    <row r="7" spans="1:20" ht="14.25">
      <c r="A7" s="287" t="s">
        <v>257</v>
      </c>
      <c r="B7" s="127" t="s">
        <v>382</v>
      </c>
      <c r="C7" s="128">
        <v>1976</v>
      </c>
      <c r="D7" s="289" t="str">
        <f>IF(C7&lt;5,$V$42,IF(C7&lt;500,$V$43,IF(C7&lt;1000,$V$44,IF(C7&lt;3000,$V$45,IF(C7&lt;6000,$V$46,IF(C7&lt;10000,$V$47,IF(C7&lt;30000,$V$48,$V$49)))))))</f>
        <v>1,000t以上 3,000t未満</v>
      </c>
      <c r="E7" s="314" t="s">
        <v>270</v>
      </c>
      <c r="F7" s="315">
        <v>1</v>
      </c>
      <c r="G7" s="312">
        <v>700</v>
      </c>
      <c r="H7" s="316" t="s">
        <v>148</v>
      </c>
      <c r="I7" s="317" t="s">
        <v>383</v>
      </c>
      <c r="J7" s="301" t="s">
        <v>163</v>
      </c>
      <c r="K7" s="29">
        <v>19</v>
      </c>
      <c r="L7" s="29">
        <v>3</v>
      </c>
      <c r="M7" s="245">
        <v>10</v>
      </c>
      <c r="N7" s="297">
        <f t="shared" si="0"/>
        <v>570</v>
      </c>
      <c r="O7" s="27" t="s">
        <v>164</v>
      </c>
      <c r="P7" s="29">
        <v>26</v>
      </c>
      <c r="Q7" s="238">
        <v>18</v>
      </c>
      <c r="R7" s="192">
        <f t="shared" si="2"/>
        <v>468</v>
      </c>
      <c r="S7" s="194" t="str">
        <f t="shared" si="1"/>
        <v>5t以上 500t未満</v>
      </c>
      <c r="T7" s="26" t="s">
        <v>143</v>
      </c>
    </row>
    <row r="8" spans="1:20" ht="14.25">
      <c r="A8" s="287"/>
      <c r="B8" s="127"/>
      <c r="C8" s="128"/>
      <c r="D8" s="289" t="str">
        <f>IF(C8&lt;5,$V$42,IF(C8&lt;500,$V$43,IF(C8&lt;1000,$V$44,IF(C8&lt;3000,$V$45,IF(C8&lt;6000,$V$46,IF(C8&lt;10000,$V$47,IF(C8&lt;30000,$V$48,$V$49)))))))</f>
        <v xml:space="preserve"> </v>
      </c>
      <c r="E8" s="314" t="s">
        <v>270</v>
      </c>
      <c r="F8" s="315">
        <v>1</v>
      </c>
      <c r="G8" s="312">
        <v>700</v>
      </c>
      <c r="H8" s="316" t="s">
        <v>148</v>
      </c>
      <c r="I8" s="317" t="s">
        <v>383</v>
      </c>
      <c r="J8" s="301" t="s">
        <v>163</v>
      </c>
      <c r="K8" s="29">
        <v>19</v>
      </c>
      <c r="L8" s="29">
        <v>2</v>
      </c>
      <c r="M8" s="245">
        <v>0</v>
      </c>
      <c r="N8" s="297">
        <f t="shared" si="0"/>
        <v>0</v>
      </c>
      <c r="O8" s="27" t="s">
        <v>140</v>
      </c>
      <c r="P8" s="29">
        <v>27</v>
      </c>
      <c r="Q8" s="238">
        <v>20</v>
      </c>
      <c r="R8" s="192">
        <f t="shared" si="2"/>
        <v>540</v>
      </c>
      <c r="S8" s="194" t="str">
        <f t="shared" si="1"/>
        <v>5t以上 500t未満</v>
      </c>
      <c r="T8" s="26" t="s">
        <v>144</v>
      </c>
    </row>
    <row r="9" spans="1:20" ht="14.25">
      <c r="A9" s="287"/>
      <c r="B9" s="127"/>
      <c r="C9" s="128"/>
      <c r="D9" s="289"/>
      <c r="E9" s="314" t="s">
        <v>270</v>
      </c>
      <c r="F9" s="315">
        <v>1</v>
      </c>
      <c r="G9" s="312">
        <v>700</v>
      </c>
      <c r="H9" s="316" t="s">
        <v>148</v>
      </c>
      <c r="I9" s="317" t="s">
        <v>383</v>
      </c>
      <c r="J9" s="301" t="s">
        <v>163</v>
      </c>
      <c r="K9" s="29">
        <v>19</v>
      </c>
      <c r="L9" s="29">
        <v>0</v>
      </c>
      <c r="M9" s="245">
        <v>0</v>
      </c>
      <c r="N9" s="297">
        <f t="shared" si="0"/>
        <v>0</v>
      </c>
      <c r="O9" s="27" t="s">
        <v>141</v>
      </c>
      <c r="P9" s="29">
        <v>33</v>
      </c>
      <c r="Q9" s="238">
        <v>20</v>
      </c>
      <c r="R9" s="192">
        <f t="shared" si="2"/>
        <v>660</v>
      </c>
      <c r="S9" s="194" t="str">
        <f t="shared" si="1"/>
        <v>5t以上 500t未満</v>
      </c>
      <c r="T9" s="26" t="s">
        <v>144</v>
      </c>
    </row>
    <row r="10" spans="1:20" ht="14.25">
      <c r="A10" s="287"/>
      <c r="B10" s="127"/>
      <c r="C10" s="128"/>
      <c r="D10" s="289"/>
      <c r="E10" s="314" t="s">
        <v>270</v>
      </c>
      <c r="F10" s="315">
        <v>1</v>
      </c>
      <c r="G10" s="312">
        <v>700</v>
      </c>
      <c r="H10" s="316" t="s">
        <v>148</v>
      </c>
      <c r="I10" s="317" t="s">
        <v>383</v>
      </c>
      <c r="J10" s="31"/>
      <c r="K10" s="29"/>
      <c r="L10" s="29"/>
      <c r="M10" s="29"/>
      <c r="N10" s="30"/>
      <c r="O10" s="23" t="s">
        <v>228</v>
      </c>
      <c r="P10" s="29">
        <v>110</v>
      </c>
      <c r="Q10" s="238">
        <v>20</v>
      </c>
      <c r="R10" s="192">
        <f t="shared" si="2"/>
        <v>2200</v>
      </c>
      <c r="S10" s="194" t="str">
        <f t="shared" si="1"/>
        <v>5t以上 500t未満</v>
      </c>
      <c r="T10" s="26" t="s">
        <v>144</v>
      </c>
    </row>
    <row r="11" spans="1:20" ht="14.25">
      <c r="A11" s="287"/>
      <c r="B11" s="127"/>
      <c r="C11" s="128"/>
      <c r="D11" s="289"/>
      <c r="E11" s="314" t="s">
        <v>271</v>
      </c>
      <c r="F11" s="315">
        <v>1</v>
      </c>
      <c r="G11" s="312">
        <v>500</v>
      </c>
      <c r="H11" s="316" t="s">
        <v>148</v>
      </c>
      <c r="I11" s="317" t="s">
        <v>384</v>
      </c>
      <c r="J11" s="31"/>
      <c r="K11" s="29"/>
      <c r="L11" s="29"/>
      <c r="M11" s="29"/>
      <c r="N11" s="30"/>
      <c r="O11" s="23" t="s">
        <v>165</v>
      </c>
      <c r="P11" s="29"/>
      <c r="Q11" s="238">
        <v>0</v>
      </c>
      <c r="R11" s="192">
        <f t="shared" si="2"/>
        <v>0</v>
      </c>
      <c r="S11" s="194" t="str">
        <f t="shared" si="1"/>
        <v xml:space="preserve"> </v>
      </c>
      <c r="T11" s="26" t="s">
        <v>166</v>
      </c>
    </row>
    <row r="12" spans="1:20" ht="14.25">
      <c r="A12" s="287"/>
      <c r="B12" s="127"/>
      <c r="C12" s="128"/>
      <c r="D12" s="289"/>
      <c r="E12" s="314" t="s">
        <v>271</v>
      </c>
      <c r="F12" s="315">
        <v>1</v>
      </c>
      <c r="G12" s="312">
        <v>500</v>
      </c>
      <c r="H12" s="316" t="s">
        <v>148</v>
      </c>
      <c r="I12" s="317" t="s">
        <v>384</v>
      </c>
      <c r="J12" s="31"/>
      <c r="K12" s="29"/>
      <c r="L12" s="29"/>
      <c r="M12" s="29"/>
      <c r="N12" s="30"/>
      <c r="O12" s="28"/>
      <c r="P12" s="29"/>
      <c r="Q12" s="291"/>
      <c r="R12" s="192"/>
      <c r="S12" s="194"/>
      <c r="T12" s="26"/>
    </row>
    <row r="13" spans="1:20" ht="15" thickBot="1">
      <c r="A13" s="287"/>
      <c r="B13" s="127"/>
      <c r="C13" s="128"/>
      <c r="D13" s="289"/>
      <c r="E13" s="314" t="s">
        <v>271</v>
      </c>
      <c r="F13" s="315">
        <v>1</v>
      </c>
      <c r="G13" s="312">
        <v>500</v>
      </c>
      <c r="H13" s="316" t="s">
        <v>148</v>
      </c>
      <c r="I13" s="317" t="s">
        <v>384</v>
      </c>
      <c r="J13" s="31"/>
      <c r="K13" s="29"/>
      <c r="L13" s="29"/>
      <c r="M13" s="29"/>
      <c r="N13" s="30"/>
      <c r="O13" s="28"/>
      <c r="P13" s="29"/>
      <c r="Q13" s="291"/>
      <c r="R13" s="192"/>
      <c r="S13" s="194" t="str">
        <f t="shared" ref="S13:S31" si="3">IF(P13&lt;5,$V$42,IF(P13&lt;500,$V$43,IF(P13&lt;1000,$V$44,IF(P13&lt;3000,$V$45,IF(P13&lt;6000,$V$46,IF(P13&lt;10000,$V$47,IF(P13&lt;30000,$V$48,$V$49)))))))</f>
        <v xml:space="preserve"> </v>
      </c>
      <c r="T13" s="26"/>
    </row>
    <row r="14" spans="1:20" ht="15.75" thickTop="1" thickBot="1">
      <c r="A14" s="287"/>
      <c r="B14" s="127"/>
      <c r="C14" s="128"/>
      <c r="D14" s="289"/>
      <c r="E14" s="314" t="s">
        <v>271</v>
      </c>
      <c r="F14" s="315">
        <v>1</v>
      </c>
      <c r="G14" s="312">
        <v>500</v>
      </c>
      <c r="H14" s="316" t="s">
        <v>148</v>
      </c>
      <c r="I14" s="317" t="s">
        <v>384</v>
      </c>
      <c r="J14" s="299" t="s">
        <v>96</v>
      </c>
      <c r="K14" s="208"/>
      <c r="L14" s="208"/>
      <c r="M14" s="208">
        <f>L4*M4+L5*M5+L6*M6+L7*M7+L8*M8+L9*M9+L10*M10+L11*M11+L12*M12+L13*M13</f>
        <v>92</v>
      </c>
      <c r="N14" s="228">
        <f>SUM(N4:N13)</f>
        <v>1748</v>
      </c>
      <c r="O14" s="28"/>
      <c r="P14" s="29"/>
      <c r="Q14" s="291"/>
      <c r="R14" s="192"/>
      <c r="S14" s="194" t="str">
        <f t="shared" si="3"/>
        <v xml:space="preserve"> </v>
      </c>
      <c r="T14" s="26"/>
    </row>
    <row r="15" spans="1:20" ht="15" thickBot="1">
      <c r="A15" s="287"/>
      <c r="B15" s="127"/>
      <c r="C15" s="128"/>
      <c r="D15" s="289"/>
      <c r="E15" s="314" t="s">
        <v>338</v>
      </c>
      <c r="F15" s="315">
        <v>1</v>
      </c>
      <c r="G15" s="312">
        <v>749</v>
      </c>
      <c r="H15" s="316" t="s">
        <v>148</v>
      </c>
      <c r="I15" s="317" t="s">
        <v>386</v>
      </c>
      <c r="J15" s="450" t="s">
        <v>175</v>
      </c>
      <c r="K15" s="450"/>
      <c r="L15" s="450"/>
      <c r="M15" s="450"/>
      <c r="N15" s="451"/>
      <c r="O15" s="28"/>
      <c r="P15" s="29"/>
      <c r="Q15" s="291"/>
      <c r="R15" s="192"/>
      <c r="S15" s="194" t="str">
        <f t="shared" si="3"/>
        <v xml:space="preserve"> </v>
      </c>
      <c r="T15" s="26"/>
    </row>
    <row r="16" spans="1:20" ht="14.25">
      <c r="A16" s="287"/>
      <c r="B16" s="127"/>
      <c r="C16" s="128"/>
      <c r="D16" s="289"/>
      <c r="E16" s="314" t="s">
        <v>343</v>
      </c>
      <c r="F16" s="315">
        <v>1</v>
      </c>
      <c r="G16" s="312">
        <v>749</v>
      </c>
      <c r="H16" s="316" t="s">
        <v>148</v>
      </c>
      <c r="I16" s="317" t="s">
        <v>386</v>
      </c>
      <c r="J16" s="449" t="s">
        <v>135</v>
      </c>
      <c r="K16" s="446"/>
      <c r="L16" s="446"/>
      <c r="M16" s="446"/>
      <c r="N16" s="447"/>
      <c r="O16" s="28"/>
      <c r="P16" s="29"/>
      <c r="Q16" s="291"/>
      <c r="R16" s="192"/>
      <c r="S16" s="194" t="str">
        <f t="shared" si="3"/>
        <v xml:space="preserve"> </v>
      </c>
      <c r="T16" s="26"/>
    </row>
    <row r="17" spans="1:20" ht="14.25">
      <c r="A17" s="287"/>
      <c r="B17" s="127"/>
      <c r="C17" s="128"/>
      <c r="D17" s="193"/>
      <c r="E17" s="318" t="s">
        <v>348</v>
      </c>
      <c r="F17" s="315">
        <v>1</v>
      </c>
      <c r="G17" s="311">
        <v>3175</v>
      </c>
      <c r="H17" s="316" t="s">
        <v>146</v>
      </c>
      <c r="I17" s="317" t="s">
        <v>387</v>
      </c>
      <c r="J17" s="27" t="s">
        <v>51</v>
      </c>
      <c r="K17" s="291" t="s">
        <v>49</v>
      </c>
      <c r="L17" s="291" t="s">
        <v>54</v>
      </c>
      <c r="M17" s="291" t="s">
        <v>55</v>
      </c>
      <c r="N17" s="25" t="s">
        <v>56</v>
      </c>
      <c r="O17" s="28"/>
      <c r="P17" s="29"/>
      <c r="Q17" s="291"/>
      <c r="R17" s="192"/>
      <c r="S17" s="194" t="str">
        <f t="shared" si="3"/>
        <v xml:space="preserve"> </v>
      </c>
      <c r="T17" s="26"/>
    </row>
    <row r="18" spans="1:20" ht="14.25">
      <c r="A18" s="287"/>
      <c r="B18" s="127"/>
      <c r="C18" s="128"/>
      <c r="D18" s="193"/>
      <c r="E18" s="318" t="s">
        <v>353</v>
      </c>
      <c r="F18" s="315">
        <v>1</v>
      </c>
      <c r="G18" s="311">
        <v>749</v>
      </c>
      <c r="H18" s="316" t="s">
        <v>148</v>
      </c>
      <c r="I18" s="317" t="s">
        <v>388</v>
      </c>
      <c r="J18" s="27" t="s">
        <v>134</v>
      </c>
      <c r="K18" s="29">
        <v>18</v>
      </c>
      <c r="L18" s="29"/>
      <c r="M18" s="245">
        <v>18</v>
      </c>
      <c r="N18" s="30">
        <f>K18*M18</f>
        <v>324</v>
      </c>
      <c r="O18" s="28"/>
      <c r="P18" s="29"/>
      <c r="Q18" s="291"/>
      <c r="R18" s="192"/>
      <c r="S18" s="194" t="str">
        <f t="shared" si="3"/>
        <v xml:space="preserve"> </v>
      </c>
      <c r="T18" s="26"/>
    </row>
    <row r="19" spans="1:20" ht="14.25">
      <c r="A19" s="237"/>
      <c r="B19" s="238"/>
      <c r="C19" s="239"/>
      <c r="D19" s="193" t="str">
        <f t="shared" ref="D19:D31" si="4">IF(C19&lt;5,$V$42,IF(C19&lt;500,$V$43,IF(C19&lt;1000,$V$44,IF(C19&lt;3000,$V$45,IF(C19&lt;6000,$V$46,IF(C19&lt;10000,$V$47,IF(C19&lt;30000,$V$48,$V$49)))))))</f>
        <v xml:space="preserve"> </v>
      </c>
      <c r="E19" s="318" t="s">
        <v>358</v>
      </c>
      <c r="F19" s="315">
        <v>1</v>
      </c>
      <c r="G19" s="311">
        <v>702</v>
      </c>
      <c r="H19" s="316" t="s">
        <v>148</v>
      </c>
      <c r="I19" s="317" t="s">
        <v>385</v>
      </c>
      <c r="J19" s="31"/>
      <c r="K19" s="29"/>
      <c r="L19" s="29"/>
      <c r="M19" s="29"/>
      <c r="N19" s="30"/>
      <c r="O19" s="28"/>
      <c r="P19" s="29"/>
      <c r="Q19" s="291"/>
      <c r="R19" s="192"/>
      <c r="S19" s="194" t="str">
        <f t="shared" si="3"/>
        <v xml:space="preserve"> </v>
      </c>
      <c r="T19" s="26"/>
    </row>
    <row r="20" spans="1:20" ht="14.25">
      <c r="A20" s="237"/>
      <c r="B20" s="238"/>
      <c r="C20" s="239"/>
      <c r="D20" s="193" t="str">
        <f t="shared" si="4"/>
        <v xml:space="preserve"> </v>
      </c>
      <c r="E20" s="318" t="s">
        <v>271</v>
      </c>
      <c r="F20" s="315">
        <v>1</v>
      </c>
      <c r="G20" s="311">
        <v>500</v>
      </c>
      <c r="H20" s="316" t="s">
        <v>148</v>
      </c>
      <c r="I20" s="317" t="s">
        <v>384</v>
      </c>
      <c r="J20" s="31"/>
      <c r="K20" s="29"/>
      <c r="L20" s="29"/>
      <c r="M20" s="29"/>
      <c r="N20" s="30"/>
      <c r="O20" s="28"/>
      <c r="P20" s="29"/>
      <c r="Q20" s="291"/>
      <c r="R20" s="192"/>
      <c r="S20" s="194" t="str">
        <f t="shared" si="3"/>
        <v xml:space="preserve"> </v>
      </c>
      <c r="T20" s="26"/>
    </row>
    <row r="21" spans="1:20" ht="15" thickBot="1">
      <c r="A21" s="237"/>
      <c r="B21" s="238"/>
      <c r="C21" s="239"/>
      <c r="D21" s="193" t="str">
        <f t="shared" si="4"/>
        <v xml:space="preserve"> </v>
      </c>
      <c r="E21" s="318" t="s">
        <v>226</v>
      </c>
      <c r="F21" s="315" t="s">
        <v>227</v>
      </c>
      <c r="G21" s="311" t="s">
        <v>227</v>
      </c>
      <c r="H21" s="316"/>
      <c r="I21" s="317" t="s">
        <v>226</v>
      </c>
      <c r="J21" s="198"/>
      <c r="K21" s="195"/>
      <c r="L21" s="195"/>
      <c r="M21" s="195"/>
      <c r="N21" s="199"/>
      <c r="O21" s="28"/>
      <c r="P21" s="29"/>
      <c r="Q21" s="291"/>
      <c r="R21" s="192"/>
      <c r="S21" s="194" t="str">
        <f t="shared" si="3"/>
        <v xml:space="preserve"> </v>
      </c>
      <c r="T21" s="26"/>
    </row>
    <row r="22" spans="1:20" ht="15.75" thickTop="1" thickBot="1">
      <c r="A22" s="237"/>
      <c r="B22" s="238"/>
      <c r="C22" s="239"/>
      <c r="D22" s="193" t="str">
        <f t="shared" si="4"/>
        <v xml:space="preserve"> </v>
      </c>
      <c r="E22" s="318" t="s">
        <v>226</v>
      </c>
      <c r="F22" s="315" t="s">
        <v>227</v>
      </c>
      <c r="G22" s="311" t="s">
        <v>227</v>
      </c>
      <c r="H22" s="316"/>
      <c r="I22" s="317" t="s">
        <v>226</v>
      </c>
      <c r="J22" s="299" t="s">
        <v>96</v>
      </c>
      <c r="K22" s="208"/>
      <c r="L22" s="208"/>
      <c r="M22" s="208">
        <f>SUM(M18:M19)</f>
        <v>18</v>
      </c>
      <c r="N22" s="209">
        <f>SUM(N18:N19)</f>
        <v>324</v>
      </c>
      <c r="O22" s="28"/>
      <c r="P22" s="29"/>
      <c r="Q22" s="291"/>
      <c r="R22" s="192"/>
      <c r="S22" s="194" t="str">
        <f t="shared" si="3"/>
        <v xml:space="preserve"> </v>
      </c>
      <c r="T22" s="26"/>
    </row>
    <row r="23" spans="1:20">
      <c r="A23" s="237"/>
      <c r="B23" s="238"/>
      <c r="C23" s="239"/>
      <c r="D23" s="193" t="str">
        <f t="shared" si="4"/>
        <v xml:space="preserve"> </v>
      </c>
      <c r="E23" s="243" t="s">
        <v>226</v>
      </c>
      <c r="F23" s="238" t="s">
        <v>227</v>
      </c>
      <c r="G23" s="239" t="s">
        <v>227</v>
      </c>
      <c r="H23" s="246"/>
      <c r="I23" s="244" t="s">
        <v>226</v>
      </c>
      <c r="J23" s="450" t="s">
        <v>174</v>
      </c>
      <c r="K23" s="450"/>
      <c r="L23" s="450"/>
      <c r="M23" s="450"/>
      <c r="N23" s="451"/>
      <c r="O23" s="28"/>
      <c r="P23" s="29"/>
      <c r="Q23" s="291"/>
      <c r="R23" s="192"/>
      <c r="S23" s="194" t="str">
        <f t="shared" si="3"/>
        <v xml:space="preserve"> </v>
      </c>
      <c r="T23" s="26"/>
    </row>
    <row r="24" spans="1:20">
      <c r="A24" s="237"/>
      <c r="B24" s="238"/>
      <c r="C24" s="239"/>
      <c r="D24" s="193" t="str">
        <f t="shared" si="4"/>
        <v xml:space="preserve"> </v>
      </c>
      <c r="E24" s="243" t="s">
        <v>226</v>
      </c>
      <c r="F24" s="238" t="s">
        <v>227</v>
      </c>
      <c r="G24" s="239" t="s">
        <v>227</v>
      </c>
      <c r="H24" s="246"/>
      <c r="I24" s="244" t="s">
        <v>226</v>
      </c>
      <c r="J24" s="31"/>
      <c r="K24" s="29"/>
      <c r="L24" s="29"/>
      <c r="M24" s="29"/>
      <c r="N24" s="30"/>
      <c r="O24" s="28"/>
      <c r="P24" s="29"/>
      <c r="Q24" s="291"/>
      <c r="R24" s="192"/>
      <c r="S24" s="194" t="str">
        <f t="shared" si="3"/>
        <v xml:space="preserve"> </v>
      </c>
      <c r="T24" s="26"/>
    </row>
    <row r="25" spans="1:20">
      <c r="A25" s="237"/>
      <c r="B25" s="238"/>
      <c r="C25" s="239"/>
      <c r="D25" s="193" t="str">
        <f t="shared" si="4"/>
        <v xml:space="preserve"> </v>
      </c>
      <c r="E25" s="243" t="s">
        <v>226</v>
      </c>
      <c r="F25" s="238" t="s">
        <v>227</v>
      </c>
      <c r="G25" s="239" t="s">
        <v>227</v>
      </c>
      <c r="H25" s="246"/>
      <c r="I25" s="244" t="s">
        <v>226</v>
      </c>
      <c r="J25" s="31"/>
      <c r="K25" s="29"/>
      <c r="L25" s="29"/>
      <c r="M25" s="29"/>
      <c r="N25" s="30"/>
      <c r="O25" s="28"/>
      <c r="P25" s="29"/>
      <c r="Q25" s="291"/>
      <c r="R25" s="192"/>
      <c r="S25" s="194" t="str">
        <f t="shared" si="3"/>
        <v xml:space="preserve"> </v>
      </c>
      <c r="T25" s="26"/>
    </row>
    <row r="26" spans="1:20">
      <c r="A26" s="237"/>
      <c r="B26" s="238"/>
      <c r="C26" s="239"/>
      <c r="D26" s="193" t="str">
        <f t="shared" si="4"/>
        <v xml:space="preserve"> </v>
      </c>
      <c r="E26" s="243" t="s">
        <v>226</v>
      </c>
      <c r="F26" s="238" t="s">
        <v>227</v>
      </c>
      <c r="G26" s="239" t="s">
        <v>227</v>
      </c>
      <c r="H26" s="246"/>
      <c r="I26" s="244" t="s">
        <v>226</v>
      </c>
      <c r="J26" s="31"/>
      <c r="K26" s="29"/>
      <c r="L26" s="29"/>
      <c r="M26" s="29"/>
      <c r="N26" s="30"/>
      <c r="O26" s="28"/>
      <c r="P26" s="29"/>
      <c r="Q26" s="291"/>
      <c r="R26" s="192"/>
      <c r="S26" s="194" t="str">
        <f t="shared" si="3"/>
        <v xml:space="preserve"> </v>
      </c>
      <c r="T26" s="26"/>
    </row>
    <row r="27" spans="1:20">
      <c r="A27" s="237"/>
      <c r="B27" s="238"/>
      <c r="C27" s="239"/>
      <c r="D27" s="193" t="str">
        <f t="shared" si="4"/>
        <v xml:space="preserve"> </v>
      </c>
      <c r="E27" s="243"/>
      <c r="F27" s="238"/>
      <c r="G27" s="239"/>
      <c r="H27" s="246"/>
      <c r="I27" s="244"/>
      <c r="J27" s="31"/>
      <c r="K27" s="29"/>
      <c r="L27" s="29"/>
      <c r="M27" s="29"/>
      <c r="N27" s="30"/>
      <c r="O27" s="28"/>
      <c r="P27" s="29"/>
      <c r="Q27" s="291"/>
      <c r="R27" s="192"/>
      <c r="S27" s="194" t="str">
        <f t="shared" si="3"/>
        <v xml:space="preserve"> </v>
      </c>
      <c r="T27" s="26"/>
    </row>
    <row r="28" spans="1:20">
      <c r="A28" s="237"/>
      <c r="B28" s="238"/>
      <c r="C28" s="239"/>
      <c r="D28" s="193" t="str">
        <f t="shared" si="4"/>
        <v xml:space="preserve"> </v>
      </c>
      <c r="E28" s="243"/>
      <c r="F28" s="238"/>
      <c r="G28" s="239"/>
      <c r="H28" s="246"/>
      <c r="I28" s="244"/>
      <c r="J28" s="31"/>
      <c r="K28" s="29"/>
      <c r="L28" s="29"/>
      <c r="M28" s="29"/>
      <c r="N28" s="30"/>
      <c r="O28" s="28"/>
      <c r="P28" s="29"/>
      <c r="Q28" s="291"/>
      <c r="R28" s="192"/>
      <c r="S28" s="194" t="str">
        <f t="shared" si="3"/>
        <v xml:space="preserve"> </v>
      </c>
      <c r="T28" s="26"/>
    </row>
    <row r="29" spans="1:20">
      <c r="A29" s="237"/>
      <c r="B29" s="238"/>
      <c r="C29" s="239"/>
      <c r="D29" s="193" t="str">
        <f t="shared" si="4"/>
        <v xml:space="preserve"> </v>
      </c>
      <c r="E29" s="243"/>
      <c r="F29" s="238"/>
      <c r="G29" s="239"/>
      <c r="H29" s="246"/>
      <c r="I29" s="244"/>
      <c r="J29" s="31"/>
      <c r="K29" s="29"/>
      <c r="L29" s="29"/>
      <c r="M29" s="29"/>
      <c r="N29" s="30"/>
      <c r="O29" s="28"/>
      <c r="P29" s="29"/>
      <c r="Q29" s="291"/>
      <c r="R29" s="192"/>
      <c r="S29" s="194" t="str">
        <f t="shared" si="3"/>
        <v xml:space="preserve"> </v>
      </c>
      <c r="T29" s="26"/>
    </row>
    <row r="30" spans="1:20">
      <c r="A30" s="237"/>
      <c r="B30" s="238"/>
      <c r="C30" s="239"/>
      <c r="D30" s="193" t="str">
        <f t="shared" si="4"/>
        <v xml:space="preserve"> </v>
      </c>
      <c r="E30" s="243"/>
      <c r="F30" s="238"/>
      <c r="G30" s="239"/>
      <c r="H30" s="246"/>
      <c r="I30" s="244"/>
      <c r="J30" s="31"/>
      <c r="K30" s="29"/>
      <c r="L30" s="29"/>
      <c r="M30" s="29"/>
      <c r="N30" s="30"/>
      <c r="O30" s="28"/>
      <c r="P30" s="29"/>
      <c r="Q30" s="291"/>
      <c r="R30" s="192"/>
      <c r="S30" s="194" t="str">
        <f t="shared" si="3"/>
        <v xml:space="preserve"> </v>
      </c>
      <c r="T30" s="26"/>
    </row>
    <row r="31" spans="1:20" ht="14.25" thickBot="1">
      <c r="A31" s="240"/>
      <c r="B31" s="241"/>
      <c r="C31" s="242"/>
      <c r="D31" s="197" t="str">
        <f t="shared" si="4"/>
        <v xml:space="preserve"> </v>
      </c>
      <c r="E31" s="302"/>
      <c r="F31" s="303"/>
      <c r="G31" s="304"/>
      <c r="H31" s="305"/>
      <c r="I31" s="306"/>
      <c r="J31" s="198"/>
      <c r="K31" s="195"/>
      <c r="L31" s="195"/>
      <c r="M31" s="195"/>
      <c r="N31" s="199"/>
      <c r="O31" s="61"/>
      <c r="P31" s="195"/>
      <c r="Q31" s="292"/>
      <c r="R31" s="196"/>
      <c r="S31" s="206" t="str">
        <f t="shared" si="3"/>
        <v xml:space="preserve"> </v>
      </c>
      <c r="T31" s="229"/>
    </row>
    <row r="32" spans="1:20">
      <c r="A32" s="216" t="s">
        <v>171</v>
      </c>
      <c r="B32" s="230">
        <f>DCOUNT($A$3:$D$31,3,$AH$51:$AH$52)</f>
        <v>0</v>
      </c>
      <c r="C32" s="219">
        <f>DSUM($A$3:$D$31,3,$AH$51:$AH$52)</f>
        <v>0</v>
      </c>
      <c r="D32" s="220"/>
      <c r="E32" s="216" t="s">
        <v>171</v>
      </c>
      <c r="F32" s="234">
        <f>DSUM($E$3:$I$31,2,$AB$54:$AB$55)</f>
        <v>0</v>
      </c>
      <c r="G32" s="219">
        <f>DSUM($E$3:$I$31,3,$AB$54:$AB$55)</f>
        <v>0</v>
      </c>
      <c r="H32" s="210"/>
      <c r="I32" s="211"/>
      <c r="J32" s="204"/>
      <c r="K32" s="203"/>
      <c r="L32" s="203"/>
      <c r="M32" s="203"/>
      <c r="N32" s="205"/>
      <c r="O32" s="452" t="s">
        <v>171</v>
      </c>
      <c r="P32" s="453"/>
      <c r="Q32" s="230">
        <f>DSUM($O$3:$T$31,3,$AH$51:$AH$52)</f>
        <v>0</v>
      </c>
      <c r="R32" s="219">
        <f>DSUM($O$3:$T$31,4,$AH$51:$AH$52)</f>
        <v>0</v>
      </c>
      <c r="S32" s="210"/>
      <c r="T32" s="211"/>
    </row>
    <row r="33" spans="1:22">
      <c r="A33" s="217" t="s">
        <v>172</v>
      </c>
      <c r="B33" s="231">
        <f>DCOUNT($A$3:$D$31,3,$AF$51:$AG$52)</f>
        <v>0</v>
      </c>
      <c r="C33" s="221">
        <f>DSUM($A$3:$D$31,3,$AF$51:$AG$52)</f>
        <v>0</v>
      </c>
      <c r="D33" s="222"/>
      <c r="E33" s="217" t="s">
        <v>172</v>
      </c>
      <c r="F33" s="235">
        <f>DSUM($E$3:$I$31,2,$AA$54:$AA$55)</f>
        <v>0</v>
      </c>
      <c r="G33" s="221">
        <f>DSUM($E$3:$I$31,3,$AA$54:$AA$55)</f>
        <v>0</v>
      </c>
      <c r="H33" s="212"/>
      <c r="I33" s="213"/>
      <c r="J33" s="31"/>
      <c r="K33" s="29"/>
      <c r="L33" s="29"/>
      <c r="M33" s="29"/>
      <c r="N33" s="30"/>
      <c r="O33" s="458" t="s">
        <v>172</v>
      </c>
      <c r="P33" s="459"/>
      <c r="Q33" s="231">
        <f>DSUM($O$3:$T$31,3,$AF$51:$AG$52)</f>
        <v>0</v>
      </c>
      <c r="R33" s="221">
        <f>DSUM($O$3:$T$31,4,$AF$51:$AG$52)</f>
        <v>0</v>
      </c>
      <c r="S33" s="212"/>
      <c r="T33" s="213"/>
    </row>
    <row r="34" spans="1:22">
      <c r="A34" s="217" t="s">
        <v>145</v>
      </c>
      <c r="B34" s="231">
        <f>DCOUNT($A$3:$D$31,3,$AD$51:$AE$52)</f>
        <v>0</v>
      </c>
      <c r="C34" s="221">
        <f>DSUM($A$3:$D$31,3,$AD$51:$AE$52)</f>
        <v>0</v>
      </c>
      <c r="D34" s="222"/>
      <c r="E34" s="217" t="s">
        <v>145</v>
      </c>
      <c r="F34" s="235">
        <f>DSUM($E$3:$I$31,2,$Z$54:$Z$55)</f>
        <v>0</v>
      </c>
      <c r="G34" s="221">
        <f>DSUM($E$3:$I$31,3,$Z$54:$Z$55)</f>
        <v>0</v>
      </c>
      <c r="H34" s="212"/>
      <c r="I34" s="213"/>
      <c r="J34" s="31"/>
      <c r="K34" s="29"/>
      <c r="L34" s="29"/>
      <c r="M34" s="29"/>
      <c r="N34" s="30"/>
      <c r="O34" s="458" t="s">
        <v>145</v>
      </c>
      <c r="P34" s="459"/>
      <c r="Q34" s="231">
        <f>DSUM($O$3:$T$31,3,$AD$51:$AE$52)</f>
        <v>0</v>
      </c>
      <c r="R34" s="221">
        <f>DSUM($O$3:$T$31,4,$AD$51:$AE$52)</f>
        <v>0</v>
      </c>
      <c r="S34" s="212"/>
      <c r="T34" s="213"/>
    </row>
    <row r="35" spans="1:22">
      <c r="A35" s="217" t="s">
        <v>146</v>
      </c>
      <c r="B35" s="231">
        <f>DCOUNT($A$3:$D$31,3,$AB$51:$AC$52)</f>
        <v>0</v>
      </c>
      <c r="C35" s="221">
        <f>DSUM($A$3:$D$31,3,$AB$51:$AC$52)</f>
        <v>0</v>
      </c>
      <c r="D35" s="222"/>
      <c r="E35" s="217" t="s">
        <v>146</v>
      </c>
      <c r="F35" s="235">
        <f>DSUM($E$3:$I$31,2,$Y$54:$Y$55)</f>
        <v>1</v>
      </c>
      <c r="G35" s="221">
        <f>DSUM($E$3:$I$31,3,$Y$54:$Y$55)</f>
        <v>3175</v>
      </c>
      <c r="H35" s="212"/>
      <c r="I35" s="213"/>
      <c r="J35" s="31"/>
      <c r="K35" s="29"/>
      <c r="L35" s="29"/>
      <c r="M35" s="29"/>
      <c r="N35" s="30"/>
      <c r="O35" s="458" t="s">
        <v>146</v>
      </c>
      <c r="P35" s="459"/>
      <c r="Q35" s="231">
        <f>DSUM($O$3:$T$31,3,$AB$51:$AC$52)</f>
        <v>0</v>
      </c>
      <c r="R35" s="221">
        <f>DSUM($O$3:$T$31,4,$AB$51:$AC$52)</f>
        <v>0</v>
      </c>
      <c r="S35" s="212"/>
      <c r="T35" s="213"/>
    </row>
    <row r="36" spans="1:22">
      <c r="A36" s="217" t="s">
        <v>147</v>
      </c>
      <c r="B36" s="231">
        <f>DCOUNT($A$3:$D$31,3,$Z$51:$AA$52)</f>
        <v>4</v>
      </c>
      <c r="C36" s="221">
        <f>DSUM($A$3:$D$31,3,$Z$51:$AA$52)</f>
        <v>6292</v>
      </c>
      <c r="D36" s="222"/>
      <c r="E36" s="217" t="s">
        <v>147</v>
      </c>
      <c r="F36" s="235">
        <f>DSUM($E$3:$I$31,2,$X$54:$X$55)</f>
        <v>3</v>
      </c>
      <c r="G36" s="221">
        <f>DSUM($E$3:$I$31,3,$X$54:$X$55)</f>
        <v>6818</v>
      </c>
      <c r="H36" s="212"/>
      <c r="I36" s="213"/>
      <c r="J36" s="31"/>
      <c r="K36" s="29"/>
      <c r="L36" s="29"/>
      <c r="M36" s="29"/>
      <c r="N36" s="30"/>
      <c r="O36" s="458" t="s">
        <v>147</v>
      </c>
      <c r="P36" s="459"/>
      <c r="Q36" s="231">
        <f>DSUM($O$3:$T$31,3,$Z$51:$AA$52)</f>
        <v>0</v>
      </c>
      <c r="R36" s="221">
        <f>DSUM($O$3:$T$31,4,$Z$51:$AA$52)</f>
        <v>0</v>
      </c>
      <c r="S36" s="212"/>
      <c r="T36" s="213"/>
    </row>
    <row r="37" spans="1:22">
      <c r="A37" s="217" t="s">
        <v>148</v>
      </c>
      <c r="B37" s="231">
        <f>DCOUNT($A$3:$D$31,3,$X$51:$Y$52)</f>
        <v>0</v>
      </c>
      <c r="C37" s="221">
        <f>DSUM($A$3:$D$31,3,$X$51:$Y$52)</f>
        <v>0</v>
      </c>
      <c r="D37" s="222"/>
      <c r="E37" s="217" t="s">
        <v>148</v>
      </c>
      <c r="F37" s="235">
        <f>DSUM($E$3:$I$31,2,$W$54:$W$55)</f>
        <v>13</v>
      </c>
      <c r="G37" s="221">
        <f>DSUM($E$3:$I$31,3,$W$54:$W$55)</f>
        <v>8249</v>
      </c>
      <c r="H37" s="212"/>
      <c r="I37" s="213"/>
      <c r="J37" s="31"/>
      <c r="K37" s="29"/>
      <c r="L37" s="29"/>
      <c r="M37" s="29"/>
      <c r="N37" s="30"/>
      <c r="O37" s="458" t="s">
        <v>148</v>
      </c>
      <c r="P37" s="459"/>
      <c r="Q37" s="231">
        <f>DSUM($O$3:$T$31,3,$X$51:$Y$52)</f>
        <v>0</v>
      </c>
      <c r="R37" s="221">
        <f>DSUM($O$3:$T$31,4,$X$51:$Y$52)</f>
        <v>0</v>
      </c>
      <c r="S37" s="212"/>
      <c r="T37" s="213"/>
    </row>
    <row r="38" spans="1:22" ht="14.25" thickBot="1">
      <c r="A38" s="218" t="s">
        <v>173</v>
      </c>
      <c r="B38" s="232">
        <f>DCOUNT($A$3:$D$31,3,$V$51:$W$52)</f>
        <v>0</v>
      </c>
      <c r="C38" s="223">
        <f>DSUM($A$3:$D$31,3,$V$51:$W$52)</f>
        <v>0</v>
      </c>
      <c r="D38" s="224"/>
      <c r="E38" s="218" t="s">
        <v>173</v>
      </c>
      <c r="F38" s="236">
        <f>+'入港　現金領収分'!L2+'入港　現金収外'!L2</f>
        <v>40</v>
      </c>
      <c r="G38" s="223">
        <f>+'入港　現金領収分'!N2+'入港　現金収外'!N2</f>
        <v>14055</v>
      </c>
      <c r="H38" s="214"/>
      <c r="I38" s="215"/>
      <c r="J38" s="198"/>
      <c r="K38" s="195"/>
      <c r="L38" s="195"/>
      <c r="M38" s="195"/>
      <c r="N38" s="199"/>
      <c r="O38" s="454" t="s">
        <v>173</v>
      </c>
      <c r="P38" s="455"/>
      <c r="Q38" s="232">
        <f>DSUM($O$3:$T$31,3,$V$51:$W$52)</f>
        <v>132</v>
      </c>
      <c r="R38" s="223">
        <f>DSUM($O$3:$T$31,4,$V$51:$W$52)</f>
        <v>6622</v>
      </c>
      <c r="S38" s="214"/>
      <c r="T38" s="215"/>
    </row>
    <row r="39" spans="1:22" ht="15" thickTop="1" thickBot="1">
      <c r="A39" s="207" t="s">
        <v>96</v>
      </c>
      <c r="B39" s="233">
        <f>SUM(B32:B38)</f>
        <v>4</v>
      </c>
      <c r="C39" s="225">
        <f>SUM(C32:C38)</f>
        <v>6292</v>
      </c>
      <c r="D39" s="226"/>
      <c r="E39" s="207" t="s">
        <v>96</v>
      </c>
      <c r="F39" s="261">
        <f>SUM(F32:F38)</f>
        <v>57</v>
      </c>
      <c r="G39" s="225">
        <f>SUM(G32:G38)</f>
        <v>32297</v>
      </c>
      <c r="H39" s="208"/>
      <c r="I39" s="209"/>
      <c r="J39" s="201"/>
      <c r="K39" s="200"/>
      <c r="L39" s="200"/>
      <c r="M39" s="200"/>
      <c r="N39" s="202"/>
      <c r="O39" s="456" t="s">
        <v>96</v>
      </c>
      <c r="P39" s="457"/>
      <c r="Q39" s="233">
        <f>SUM(Q32:Q38)</f>
        <v>132</v>
      </c>
      <c r="R39" s="225">
        <f>SUM(R32:R38)</f>
        <v>6622</v>
      </c>
      <c r="S39" s="208"/>
      <c r="T39" s="209"/>
    </row>
    <row r="40" spans="1:22" ht="174.75" customHeight="1">
      <c r="A40" s="460" t="s">
        <v>221</v>
      </c>
      <c r="B40" s="461"/>
      <c r="C40" s="461"/>
      <c r="D40" s="462"/>
      <c r="E40" s="463" t="s">
        <v>222</v>
      </c>
      <c r="F40" s="464"/>
      <c r="G40" s="464"/>
      <c r="H40" s="464"/>
      <c r="I40" s="464"/>
      <c r="J40" s="463" t="s">
        <v>223</v>
      </c>
      <c r="K40" s="464"/>
      <c r="L40" s="464"/>
      <c r="M40" s="464"/>
      <c r="N40" s="464"/>
      <c r="O40" s="463" t="s">
        <v>224</v>
      </c>
      <c r="P40" s="464"/>
      <c r="Q40" s="464"/>
      <c r="R40" s="464"/>
      <c r="S40" s="464"/>
      <c r="T40" s="464"/>
    </row>
    <row r="42" spans="1:22">
      <c r="V42" s="48" t="s">
        <v>102</v>
      </c>
    </row>
    <row r="43" spans="1:22">
      <c r="V43" s="194" t="s">
        <v>173</v>
      </c>
    </row>
    <row r="44" spans="1:22">
      <c r="V44" s="194" t="s">
        <v>148</v>
      </c>
    </row>
    <row r="45" spans="1:22">
      <c r="V45" s="194" t="s">
        <v>147</v>
      </c>
    </row>
    <row r="46" spans="1:22">
      <c r="V46" s="194" t="s">
        <v>146</v>
      </c>
    </row>
    <row r="47" spans="1:22">
      <c r="V47" s="194" t="s">
        <v>145</v>
      </c>
    </row>
    <row r="48" spans="1:22">
      <c r="V48" s="194" t="s">
        <v>172</v>
      </c>
    </row>
    <row r="49" spans="22:34">
      <c r="V49" s="194" t="s">
        <v>171</v>
      </c>
    </row>
    <row r="51" spans="22:34">
      <c r="V51" s="24" t="s">
        <v>49</v>
      </c>
      <c r="W51" s="24" t="s">
        <v>49</v>
      </c>
      <c r="X51" s="24" t="s">
        <v>49</v>
      </c>
      <c r="Y51" s="24" t="s">
        <v>49</v>
      </c>
      <c r="Z51" s="24" t="s">
        <v>49</v>
      </c>
      <c r="AA51" s="24" t="s">
        <v>49</v>
      </c>
      <c r="AB51" s="24" t="s">
        <v>49</v>
      </c>
      <c r="AC51" s="24" t="s">
        <v>49</v>
      </c>
      <c r="AD51" s="24" t="s">
        <v>49</v>
      </c>
      <c r="AE51" s="24" t="s">
        <v>49</v>
      </c>
      <c r="AF51" s="24" t="s">
        <v>49</v>
      </c>
      <c r="AG51" s="24" t="s">
        <v>49</v>
      </c>
      <c r="AH51" s="24" t="s">
        <v>49</v>
      </c>
    </row>
    <row r="52" spans="22:34">
      <c r="V52" s="24" t="s">
        <v>122</v>
      </c>
      <c r="W52" s="24" t="s">
        <v>123</v>
      </c>
      <c r="X52" s="24" t="s">
        <v>124</v>
      </c>
      <c r="Y52" s="24" t="s">
        <v>125</v>
      </c>
      <c r="Z52" s="24" t="s">
        <v>126</v>
      </c>
      <c r="AA52" s="24" t="s">
        <v>127</v>
      </c>
      <c r="AB52" s="24" t="s">
        <v>128</v>
      </c>
      <c r="AC52" s="179" t="s">
        <v>129</v>
      </c>
      <c r="AD52" s="179" t="s">
        <v>130</v>
      </c>
      <c r="AE52" s="179" t="s">
        <v>131</v>
      </c>
      <c r="AF52" s="179" t="s">
        <v>132</v>
      </c>
      <c r="AG52" s="179" t="s">
        <v>187</v>
      </c>
      <c r="AH52" s="179" t="s">
        <v>189</v>
      </c>
    </row>
    <row r="54" spans="22:34">
      <c r="V54" s="24" t="s">
        <v>50</v>
      </c>
      <c r="W54" s="24" t="s">
        <v>50</v>
      </c>
      <c r="X54" s="24" t="s">
        <v>50</v>
      </c>
      <c r="Y54" s="24" t="s">
        <v>50</v>
      </c>
      <c r="Z54" s="24" t="s">
        <v>50</v>
      </c>
      <c r="AA54" s="24" t="s">
        <v>50</v>
      </c>
      <c r="AB54" s="24" t="s">
        <v>50</v>
      </c>
    </row>
    <row r="55" spans="22:34">
      <c r="V55" s="194" t="s">
        <v>173</v>
      </c>
      <c r="W55" s="194" t="s">
        <v>148</v>
      </c>
      <c r="X55" s="194" t="s">
        <v>147</v>
      </c>
      <c r="Y55" s="194" t="s">
        <v>146</v>
      </c>
      <c r="Z55" s="194" t="s">
        <v>145</v>
      </c>
      <c r="AA55" s="194" t="s">
        <v>172</v>
      </c>
      <c r="AB55" s="194" t="s">
        <v>171</v>
      </c>
    </row>
  </sheetData>
  <mergeCells count="20">
    <mergeCell ref="A40:D40"/>
    <mergeCell ref="E40:I40"/>
    <mergeCell ref="J40:N40"/>
    <mergeCell ref="O40:T40"/>
    <mergeCell ref="J16:N16"/>
    <mergeCell ref="J15:N15"/>
    <mergeCell ref="J23:N23"/>
    <mergeCell ref="O32:P32"/>
    <mergeCell ref="O38:P38"/>
    <mergeCell ref="O39:P39"/>
    <mergeCell ref="O37:P37"/>
    <mergeCell ref="O33:P33"/>
    <mergeCell ref="O34:P34"/>
    <mergeCell ref="O35:P35"/>
    <mergeCell ref="O36:P36"/>
    <mergeCell ref="R1:T1"/>
    <mergeCell ref="A2:D2"/>
    <mergeCell ref="E2:I2"/>
    <mergeCell ref="J2:N2"/>
    <mergeCell ref="O2:T2"/>
  </mergeCells>
  <phoneticPr fontId="2"/>
  <dataValidations count="3">
    <dataValidation imeMode="on" allowBlank="1" showInputMessage="1" showErrorMessage="1" sqref="F4:F20 E4:E31 A4:B31 I4:I31"/>
    <dataValidation imeMode="off" allowBlank="1" showInputMessage="1" showErrorMessage="1" sqref="Q4:Q11 M18 M4:M9 G4:G31 C4:C31 F21:F31"/>
    <dataValidation type="list" allowBlank="1" showInputMessage="1" showErrorMessage="1" sqref="H4:H31">
      <formula1>$V$42:$V$49</formula1>
    </dataValidation>
  </dataValidations>
  <pageMargins left="0" right="0" top="0.62992125984251968" bottom="0.19685039370078741" header="0.39370078740157483" footer="0.51181102362204722"/>
  <pageSetup paperSize="9" scale="10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7"/>
  <sheetViews>
    <sheetView showZeros="0" view="pageBreakPreview" zoomScale="112" zoomScaleNormal="100" zoomScaleSheetLayoutView="112" workbookViewId="0">
      <pane ySplit="4" topLeftCell="A38" activePane="bottomLeft" state="frozen"/>
      <selection pane="bottomLeft" activeCell="E45" sqref="E45"/>
    </sheetView>
  </sheetViews>
  <sheetFormatPr defaultRowHeight="13.5"/>
  <cols>
    <col min="1" max="1" width="11.625" style="21" customWidth="1"/>
    <col min="2" max="2" width="5.625" style="21" customWidth="1"/>
    <col min="3" max="4" width="6.875" style="21" customWidth="1"/>
    <col min="5" max="5" width="11.625" style="21" customWidth="1"/>
    <col min="6" max="6" width="5.625" style="21" customWidth="1"/>
    <col min="7" max="8" width="6.875" style="21" customWidth="1"/>
    <col min="9" max="9" width="11.625" style="21" customWidth="1"/>
    <col min="10" max="10" width="5.625" style="21" customWidth="1"/>
    <col min="11" max="12" width="6.875" style="21" customWidth="1"/>
    <col min="13" max="13" width="11.625" style="21" customWidth="1"/>
    <col min="14" max="14" width="5.625" style="21" customWidth="1"/>
    <col min="15" max="16" width="6.875" style="21" customWidth="1"/>
    <col min="17" max="17" width="5.75" style="21" customWidth="1"/>
    <col min="18" max="20" width="3.625" style="21" customWidth="1"/>
    <col min="21" max="21" width="5.25" style="21" bestFit="1" customWidth="1"/>
    <col min="22" max="22" width="3.5" bestFit="1" customWidth="1"/>
    <col min="23" max="23" width="21.25" bestFit="1" customWidth="1"/>
    <col min="24" max="24" width="4.5" bestFit="1" customWidth="1"/>
    <col min="25" max="25" width="18.5" bestFit="1" customWidth="1"/>
    <col min="26" max="26" width="12.25" bestFit="1" customWidth="1"/>
    <col min="27" max="27" width="9" bestFit="1" customWidth="1"/>
    <col min="28" max="28" width="18.375" bestFit="1" customWidth="1"/>
    <col min="29" max="33" width="5.25" bestFit="1" customWidth="1"/>
    <col min="34" max="34" width="15.25" bestFit="1" customWidth="1"/>
  </cols>
  <sheetData>
    <row r="1" spans="1:36" ht="14.25">
      <c r="A1" s="465" t="str">
        <f>'集計表　月報'!H2&amp;" 海上出入貨物調"</f>
        <v>令和3年１０月分 海上出入貨物調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  <c r="O1" s="465"/>
      <c r="P1" s="465"/>
      <c r="Q1" s="465"/>
      <c r="R1" s="465"/>
      <c r="S1" s="465"/>
      <c r="T1" s="465"/>
      <c r="U1" s="293"/>
    </row>
    <row r="2" spans="1:36" ht="6.75" customHeight="1" thickBot="1">
      <c r="T2" s="22"/>
      <c r="U2" s="294"/>
    </row>
    <row r="3" spans="1:36">
      <c r="A3" s="445" t="s">
        <v>113</v>
      </c>
      <c r="B3" s="446"/>
      <c r="C3" s="446"/>
      <c r="D3" s="447"/>
      <c r="E3" s="466" t="s">
        <v>114</v>
      </c>
      <c r="F3" s="446"/>
      <c r="G3" s="446"/>
      <c r="H3" s="448"/>
      <c r="I3" s="445" t="s">
        <v>115</v>
      </c>
      <c r="J3" s="446"/>
      <c r="K3" s="446"/>
      <c r="L3" s="447"/>
      <c r="M3" s="466" t="s">
        <v>116</v>
      </c>
      <c r="N3" s="446"/>
      <c r="O3" s="446"/>
      <c r="P3" s="448"/>
      <c r="Q3" s="445" t="s">
        <v>63</v>
      </c>
      <c r="R3" s="446"/>
      <c r="S3" s="446"/>
      <c r="T3" s="448"/>
      <c r="U3" s="186"/>
    </row>
    <row r="4" spans="1:36" s="20" customFormat="1" ht="14.25" thickBot="1">
      <c r="A4" s="32" t="s">
        <v>59</v>
      </c>
      <c r="B4" s="33" t="s">
        <v>60</v>
      </c>
      <c r="C4" s="33" t="s">
        <v>61</v>
      </c>
      <c r="D4" s="34" t="s">
        <v>62</v>
      </c>
      <c r="E4" s="35" t="s">
        <v>59</v>
      </c>
      <c r="F4" s="33" t="s">
        <v>60</v>
      </c>
      <c r="G4" s="33" t="s">
        <v>64</v>
      </c>
      <c r="H4" s="36" t="s">
        <v>62</v>
      </c>
      <c r="I4" s="32" t="s">
        <v>59</v>
      </c>
      <c r="J4" s="33" t="s">
        <v>60</v>
      </c>
      <c r="K4" s="33" t="s">
        <v>61</v>
      </c>
      <c r="L4" s="34" t="s">
        <v>62</v>
      </c>
      <c r="M4" s="35" t="s">
        <v>59</v>
      </c>
      <c r="N4" s="33" t="s">
        <v>60</v>
      </c>
      <c r="O4" s="33" t="s">
        <v>64</v>
      </c>
      <c r="P4" s="36" t="s">
        <v>62</v>
      </c>
      <c r="Q4" s="32" t="s">
        <v>59</v>
      </c>
      <c r="R4" s="33" t="s">
        <v>60</v>
      </c>
      <c r="S4" s="33" t="s">
        <v>64</v>
      </c>
      <c r="T4" s="36" t="s">
        <v>62</v>
      </c>
      <c r="U4" s="186" t="s">
        <v>234</v>
      </c>
    </row>
    <row r="5" spans="1:36" ht="14.25" thickBot="1">
      <c r="A5" s="176" t="s">
        <v>160</v>
      </c>
      <c r="B5" s="166">
        <v>2601</v>
      </c>
      <c r="C5" s="167" t="s">
        <v>280</v>
      </c>
      <c r="D5" s="168" t="s">
        <v>285</v>
      </c>
      <c r="E5" s="177" t="s">
        <v>155</v>
      </c>
      <c r="F5" s="166">
        <v>600</v>
      </c>
      <c r="G5" s="167" t="s">
        <v>363</v>
      </c>
      <c r="H5" s="169" t="s">
        <v>364</v>
      </c>
      <c r="I5" s="165"/>
      <c r="J5" s="166"/>
      <c r="K5" s="167"/>
      <c r="L5" s="168"/>
      <c r="M5" s="177" t="s">
        <v>150</v>
      </c>
      <c r="N5" s="166">
        <v>3000</v>
      </c>
      <c r="O5" s="167" t="s">
        <v>361</v>
      </c>
      <c r="P5" s="169" t="s">
        <v>362</v>
      </c>
      <c r="Q5" s="285" t="s">
        <v>159</v>
      </c>
      <c r="R5" s="171">
        <v>220</v>
      </c>
      <c r="S5" s="167"/>
      <c r="T5" s="169" t="s">
        <v>65</v>
      </c>
      <c r="U5" s="307">
        <f>SUM(V5:AJ5)</f>
        <v>220</v>
      </c>
      <c r="V5" s="308">
        <v>4</v>
      </c>
      <c r="W5" s="309">
        <v>5</v>
      </c>
      <c r="X5" s="309">
        <v>20</v>
      </c>
      <c r="Y5" s="309">
        <v>20</v>
      </c>
      <c r="Z5" s="309">
        <v>65</v>
      </c>
      <c r="AA5" s="309">
        <v>20</v>
      </c>
      <c r="AB5" s="309">
        <v>13</v>
      </c>
      <c r="AC5" s="309">
        <v>10</v>
      </c>
      <c r="AD5" s="309">
        <v>18</v>
      </c>
      <c r="AE5" s="309">
        <v>25</v>
      </c>
      <c r="AF5" s="309">
        <v>20</v>
      </c>
      <c r="AG5" s="309"/>
      <c r="AH5" s="309"/>
      <c r="AI5" s="309"/>
      <c r="AJ5" s="310"/>
    </row>
    <row r="6" spans="1:36">
      <c r="A6" s="176" t="s">
        <v>160</v>
      </c>
      <c r="B6" s="166">
        <v>2402</v>
      </c>
      <c r="C6" s="167" t="s">
        <v>280</v>
      </c>
      <c r="D6" s="168" t="s">
        <v>287</v>
      </c>
      <c r="E6" s="177" t="s">
        <v>156</v>
      </c>
      <c r="F6" s="166">
        <v>950</v>
      </c>
      <c r="G6" s="167" t="s">
        <v>365</v>
      </c>
      <c r="H6" s="169" t="s">
        <v>366</v>
      </c>
      <c r="I6" s="165"/>
      <c r="J6" s="166"/>
      <c r="K6" s="167"/>
      <c r="L6" s="168"/>
      <c r="M6" s="177" t="s">
        <v>154</v>
      </c>
      <c r="N6" s="166">
        <v>1000</v>
      </c>
      <c r="O6" s="167" t="s">
        <v>363</v>
      </c>
      <c r="P6" s="169" t="s">
        <v>364</v>
      </c>
      <c r="Q6" s="170"/>
      <c r="R6" s="166"/>
      <c r="S6" s="167"/>
      <c r="T6" s="169"/>
      <c r="U6" s="295"/>
    </row>
    <row r="7" spans="1:36">
      <c r="A7" s="176" t="s">
        <v>230</v>
      </c>
      <c r="B7" s="166">
        <v>2013</v>
      </c>
      <c r="C7" s="167" t="s">
        <v>280</v>
      </c>
      <c r="D7" s="168" t="s">
        <v>289</v>
      </c>
      <c r="E7" s="177" t="s">
        <v>151</v>
      </c>
      <c r="F7" s="166">
        <v>720</v>
      </c>
      <c r="G7" s="167" t="s">
        <v>377</v>
      </c>
      <c r="H7" s="169" t="s">
        <v>376</v>
      </c>
      <c r="I7" s="165"/>
      <c r="J7" s="166"/>
      <c r="K7" s="167"/>
      <c r="L7" s="168"/>
      <c r="M7" s="177"/>
      <c r="N7" s="166"/>
      <c r="O7" s="167"/>
      <c r="P7" s="169"/>
      <c r="Q7" s="170"/>
      <c r="R7" s="166"/>
      <c r="S7" s="167"/>
      <c r="T7" s="169"/>
      <c r="U7" s="295"/>
    </row>
    <row r="8" spans="1:36">
      <c r="A8" s="176" t="s">
        <v>160</v>
      </c>
      <c r="B8" s="166">
        <v>1968</v>
      </c>
      <c r="C8" s="167" t="s">
        <v>284</v>
      </c>
      <c r="D8" s="168" t="s">
        <v>291</v>
      </c>
      <c r="E8" s="177" t="s">
        <v>151</v>
      </c>
      <c r="F8" s="166">
        <v>975</v>
      </c>
      <c r="G8" s="167" t="s">
        <v>377</v>
      </c>
      <c r="H8" s="169" t="s">
        <v>376</v>
      </c>
      <c r="I8" s="165"/>
      <c r="J8" s="166"/>
      <c r="K8" s="167"/>
      <c r="L8" s="168"/>
      <c r="M8" s="177"/>
      <c r="N8" s="166"/>
      <c r="O8" s="167"/>
      <c r="P8" s="169"/>
      <c r="Q8" s="170"/>
      <c r="R8" s="166"/>
      <c r="S8" s="167"/>
      <c r="T8" s="169"/>
      <c r="U8" s="295"/>
    </row>
    <row r="9" spans="1:36">
      <c r="A9" s="176"/>
      <c r="B9" s="166"/>
      <c r="C9" s="167"/>
      <c r="D9" s="168"/>
      <c r="E9" s="177" t="s">
        <v>151</v>
      </c>
      <c r="F9" s="166">
        <v>975</v>
      </c>
      <c r="G9" s="167" t="s">
        <v>377</v>
      </c>
      <c r="H9" s="169" t="s">
        <v>376</v>
      </c>
      <c r="I9" s="165"/>
      <c r="J9" s="166"/>
      <c r="K9" s="167"/>
      <c r="L9" s="168"/>
      <c r="M9" s="177"/>
      <c r="N9" s="166"/>
      <c r="O9" s="167"/>
      <c r="P9" s="169"/>
      <c r="Q9" s="170"/>
      <c r="R9" s="166"/>
      <c r="S9" s="167"/>
      <c r="T9" s="169"/>
      <c r="U9" s="295"/>
    </row>
    <row r="10" spans="1:36">
      <c r="A10" s="176"/>
      <c r="B10" s="166"/>
      <c r="C10" s="167"/>
      <c r="D10" s="168"/>
      <c r="E10" s="177" t="s">
        <v>151</v>
      </c>
      <c r="F10" s="166">
        <v>690</v>
      </c>
      <c r="G10" s="167" t="s">
        <v>377</v>
      </c>
      <c r="H10" s="169" t="s">
        <v>376</v>
      </c>
      <c r="I10" s="165"/>
      <c r="J10" s="166"/>
      <c r="K10" s="167"/>
      <c r="L10" s="168"/>
      <c r="M10" s="177"/>
      <c r="N10" s="166"/>
      <c r="O10" s="167"/>
      <c r="P10" s="169"/>
      <c r="Q10" s="320"/>
      <c r="R10" s="166"/>
      <c r="S10" s="167"/>
      <c r="T10" s="169"/>
      <c r="U10" s="295"/>
    </row>
    <row r="11" spans="1:36">
      <c r="A11" s="176"/>
      <c r="B11" s="166"/>
      <c r="C11" s="167"/>
      <c r="D11" s="168"/>
      <c r="E11" s="177" t="s">
        <v>151</v>
      </c>
      <c r="F11" s="166">
        <v>690</v>
      </c>
      <c r="G11" s="167" t="s">
        <v>377</v>
      </c>
      <c r="H11" s="169" t="s">
        <v>376</v>
      </c>
      <c r="I11" s="165"/>
      <c r="J11" s="166"/>
      <c r="K11" s="167"/>
      <c r="L11" s="168"/>
      <c r="M11" s="177"/>
      <c r="N11" s="166"/>
      <c r="O11" s="167"/>
      <c r="P11" s="169"/>
      <c r="Q11" s="170"/>
      <c r="R11" s="166"/>
      <c r="S11" s="167"/>
      <c r="T11" s="169"/>
      <c r="U11" s="295"/>
    </row>
    <row r="12" spans="1:36">
      <c r="A12" s="176"/>
      <c r="B12" s="166"/>
      <c r="C12" s="167"/>
      <c r="D12" s="168"/>
      <c r="E12" s="177" t="s">
        <v>151</v>
      </c>
      <c r="F12" s="166">
        <v>1200</v>
      </c>
      <c r="G12" s="167" t="s">
        <v>378</v>
      </c>
      <c r="H12" s="169" t="s">
        <v>371</v>
      </c>
      <c r="I12" s="165"/>
      <c r="J12" s="166"/>
      <c r="K12" s="167"/>
      <c r="L12" s="168"/>
      <c r="M12" s="177"/>
      <c r="N12" s="166"/>
      <c r="O12" s="167"/>
      <c r="P12" s="169"/>
      <c r="Q12" s="170"/>
      <c r="R12" s="166"/>
      <c r="S12" s="167"/>
      <c r="T12" s="169"/>
      <c r="U12" s="295"/>
    </row>
    <row r="13" spans="1:36">
      <c r="A13" s="176"/>
      <c r="B13" s="166"/>
      <c r="C13" s="167"/>
      <c r="D13" s="168"/>
      <c r="E13" s="177" t="s">
        <v>151</v>
      </c>
      <c r="F13" s="166">
        <v>690</v>
      </c>
      <c r="G13" s="167" t="s">
        <v>378</v>
      </c>
      <c r="H13" s="169" t="s">
        <v>371</v>
      </c>
      <c r="I13" s="165"/>
      <c r="J13" s="166"/>
      <c r="K13" s="167"/>
      <c r="L13" s="168"/>
      <c r="M13" s="177"/>
      <c r="N13" s="166"/>
      <c r="O13" s="167"/>
      <c r="P13" s="169"/>
      <c r="Q13" s="170"/>
      <c r="R13" s="166"/>
      <c r="S13" s="167"/>
      <c r="T13" s="169"/>
      <c r="U13" s="295"/>
    </row>
    <row r="14" spans="1:36">
      <c r="A14" s="176"/>
      <c r="B14" s="166"/>
      <c r="C14" s="167"/>
      <c r="D14" s="168"/>
      <c r="E14" s="177" t="s">
        <v>151</v>
      </c>
      <c r="F14" s="166">
        <v>690</v>
      </c>
      <c r="G14" s="167" t="s">
        <v>377</v>
      </c>
      <c r="H14" s="169" t="s">
        <v>376</v>
      </c>
      <c r="I14" s="165"/>
      <c r="J14" s="166"/>
      <c r="K14" s="167"/>
      <c r="L14" s="168"/>
      <c r="M14" s="177"/>
      <c r="N14" s="166"/>
      <c r="O14" s="167"/>
      <c r="P14" s="169"/>
      <c r="Q14" s="170"/>
      <c r="R14" s="166"/>
      <c r="S14" s="167"/>
      <c r="T14" s="169"/>
      <c r="U14" s="295"/>
    </row>
    <row r="15" spans="1:36">
      <c r="A15" s="176"/>
      <c r="B15" s="166"/>
      <c r="C15" s="167"/>
      <c r="D15" s="168"/>
      <c r="E15" s="177" t="s">
        <v>151</v>
      </c>
      <c r="F15" s="166">
        <v>690</v>
      </c>
      <c r="G15" s="167" t="s">
        <v>377</v>
      </c>
      <c r="H15" s="169" t="s">
        <v>376</v>
      </c>
      <c r="I15" s="165"/>
      <c r="J15" s="166"/>
      <c r="K15" s="167"/>
      <c r="L15" s="168"/>
      <c r="M15" s="177"/>
      <c r="N15" s="166"/>
      <c r="O15" s="167"/>
      <c r="P15" s="169"/>
      <c r="Q15" s="170"/>
      <c r="R15" s="166"/>
      <c r="S15" s="167"/>
      <c r="T15" s="169"/>
      <c r="U15" s="295"/>
    </row>
    <row r="16" spans="1:36">
      <c r="A16" s="176"/>
      <c r="B16" s="166"/>
      <c r="C16" s="167"/>
      <c r="D16" s="168"/>
      <c r="E16" s="177" t="s">
        <v>151</v>
      </c>
      <c r="F16" s="166">
        <v>1200</v>
      </c>
      <c r="G16" s="167" t="s">
        <v>378</v>
      </c>
      <c r="H16" s="169" t="s">
        <v>371</v>
      </c>
      <c r="I16" s="165"/>
      <c r="J16" s="166"/>
      <c r="K16" s="167"/>
      <c r="L16" s="168"/>
      <c r="M16" s="177"/>
      <c r="N16" s="166"/>
      <c r="O16" s="167"/>
      <c r="P16" s="169"/>
      <c r="Q16" s="170"/>
      <c r="R16" s="166"/>
      <c r="S16" s="167"/>
      <c r="T16" s="169"/>
      <c r="U16" s="295"/>
    </row>
    <row r="17" spans="1:21">
      <c r="A17" s="176"/>
      <c r="B17" s="166"/>
      <c r="C17" s="167"/>
      <c r="D17" s="168"/>
      <c r="E17" s="177" t="s">
        <v>151</v>
      </c>
      <c r="F17" s="166">
        <v>1200</v>
      </c>
      <c r="G17" s="167" t="s">
        <v>378</v>
      </c>
      <c r="H17" s="169" t="s">
        <v>371</v>
      </c>
      <c r="I17" s="165"/>
      <c r="J17" s="166"/>
      <c r="K17" s="167"/>
      <c r="L17" s="168"/>
      <c r="M17" s="177"/>
      <c r="N17" s="166"/>
      <c r="O17" s="167"/>
      <c r="P17" s="169"/>
      <c r="Q17" s="170"/>
      <c r="R17" s="166"/>
      <c r="S17" s="167"/>
      <c r="T17" s="169"/>
      <c r="U17" s="295"/>
    </row>
    <row r="18" spans="1:21">
      <c r="A18" s="176"/>
      <c r="B18" s="166"/>
      <c r="C18" s="167"/>
      <c r="D18" s="168"/>
      <c r="E18" s="177" t="s">
        <v>151</v>
      </c>
      <c r="F18" s="166">
        <v>1620</v>
      </c>
      <c r="G18" s="167" t="s">
        <v>377</v>
      </c>
      <c r="H18" s="169" t="s">
        <v>379</v>
      </c>
      <c r="I18" s="165"/>
      <c r="J18" s="166"/>
      <c r="K18" s="167"/>
      <c r="L18" s="168"/>
      <c r="M18" s="177"/>
      <c r="N18" s="166"/>
      <c r="O18" s="167"/>
      <c r="P18" s="169"/>
      <c r="Q18" s="170"/>
      <c r="R18" s="166"/>
      <c r="S18" s="167"/>
      <c r="T18" s="169"/>
      <c r="U18" s="295"/>
    </row>
    <row r="19" spans="1:21">
      <c r="A19" s="176"/>
      <c r="B19" s="166"/>
      <c r="C19" s="167"/>
      <c r="D19" s="168"/>
      <c r="E19" s="177" t="s">
        <v>151</v>
      </c>
      <c r="F19" s="166">
        <v>1080</v>
      </c>
      <c r="G19" s="167" t="s">
        <v>377</v>
      </c>
      <c r="H19" s="169" t="s">
        <v>380</v>
      </c>
      <c r="I19" s="165"/>
      <c r="J19" s="166"/>
      <c r="K19" s="167"/>
      <c r="L19" s="168"/>
      <c r="M19" s="177"/>
      <c r="N19" s="166"/>
      <c r="O19" s="167"/>
      <c r="P19" s="169"/>
      <c r="Q19" s="170"/>
      <c r="R19" s="166"/>
      <c r="S19" s="167"/>
      <c r="T19" s="169"/>
      <c r="U19" s="295"/>
    </row>
    <row r="20" spans="1:21">
      <c r="A20" s="176"/>
      <c r="B20" s="166"/>
      <c r="C20" s="167"/>
      <c r="D20" s="168"/>
      <c r="E20" s="177" t="s">
        <v>151</v>
      </c>
      <c r="F20" s="166">
        <v>1620</v>
      </c>
      <c r="G20" s="167" t="s">
        <v>377</v>
      </c>
      <c r="H20" s="169" t="s">
        <v>379</v>
      </c>
      <c r="I20" s="165"/>
      <c r="J20" s="166"/>
      <c r="K20" s="167"/>
      <c r="L20" s="168"/>
      <c r="M20" s="177"/>
      <c r="N20" s="166"/>
      <c r="O20" s="167"/>
      <c r="P20" s="169"/>
      <c r="Q20" s="170"/>
      <c r="R20" s="166"/>
      <c r="S20" s="167"/>
      <c r="T20" s="169"/>
      <c r="U20" s="295"/>
    </row>
    <row r="21" spans="1:21">
      <c r="A21" s="176"/>
      <c r="B21" s="166"/>
      <c r="C21" s="167"/>
      <c r="D21" s="168"/>
      <c r="E21" s="177" t="s">
        <v>151</v>
      </c>
      <c r="F21" s="166">
        <v>1620</v>
      </c>
      <c r="G21" s="167" t="s">
        <v>377</v>
      </c>
      <c r="H21" s="169" t="s">
        <v>381</v>
      </c>
      <c r="I21" s="165"/>
      <c r="J21" s="166"/>
      <c r="K21" s="167"/>
      <c r="L21" s="168"/>
      <c r="M21" s="177"/>
      <c r="N21" s="166"/>
      <c r="O21" s="167"/>
      <c r="P21" s="169"/>
      <c r="Q21" s="170"/>
      <c r="R21" s="166"/>
      <c r="S21" s="167"/>
      <c r="T21" s="169"/>
      <c r="U21" s="295"/>
    </row>
    <row r="22" spans="1:21">
      <c r="A22" s="176"/>
      <c r="B22" s="166"/>
      <c r="C22" s="167"/>
      <c r="D22" s="168"/>
      <c r="E22" s="177" t="s">
        <v>151</v>
      </c>
      <c r="F22" s="166">
        <v>1350</v>
      </c>
      <c r="G22" s="167" t="s">
        <v>377</v>
      </c>
      <c r="H22" s="169" t="s">
        <v>381</v>
      </c>
      <c r="I22" s="165"/>
      <c r="J22" s="166"/>
      <c r="K22" s="167"/>
      <c r="L22" s="168"/>
      <c r="M22" s="177"/>
      <c r="N22" s="166"/>
      <c r="O22" s="167"/>
      <c r="P22" s="169"/>
      <c r="Q22" s="170"/>
      <c r="R22" s="166"/>
      <c r="S22" s="167"/>
      <c r="T22" s="169"/>
      <c r="U22" s="295"/>
    </row>
    <row r="23" spans="1:21">
      <c r="A23" s="176"/>
      <c r="B23" s="166"/>
      <c r="C23" s="167"/>
      <c r="D23" s="168"/>
      <c r="E23" s="177" t="s">
        <v>151</v>
      </c>
      <c r="F23" s="166">
        <v>1620</v>
      </c>
      <c r="G23" s="167" t="s">
        <v>377</v>
      </c>
      <c r="H23" s="169" t="s">
        <v>379</v>
      </c>
      <c r="I23" s="165"/>
      <c r="J23" s="166"/>
      <c r="K23" s="167"/>
      <c r="L23" s="168"/>
      <c r="M23" s="177"/>
      <c r="N23" s="166"/>
      <c r="O23" s="167"/>
      <c r="P23" s="169"/>
      <c r="Q23" s="170"/>
      <c r="R23" s="166"/>
      <c r="S23" s="167"/>
      <c r="T23" s="169"/>
      <c r="U23" s="295"/>
    </row>
    <row r="24" spans="1:21">
      <c r="A24" s="176"/>
      <c r="B24" s="171"/>
      <c r="C24" s="172"/>
      <c r="D24" s="173"/>
      <c r="E24" s="177" t="s">
        <v>151</v>
      </c>
      <c r="F24" s="166">
        <v>1620</v>
      </c>
      <c r="G24" s="167" t="s">
        <v>377</v>
      </c>
      <c r="H24" s="169" t="s">
        <v>379</v>
      </c>
      <c r="I24" s="176"/>
      <c r="J24" s="171"/>
      <c r="K24" s="172"/>
      <c r="L24" s="173"/>
      <c r="M24" s="178"/>
      <c r="N24" s="171"/>
      <c r="O24" s="172"/>
      <c r="P24" s="174"/>
      <c r="Q24" s="175"/>
      <c r="R24" s="171"/>
      <c r="S24" s="172"/>
      <c r="T24" s="174"/>
      <c r="U24" s="295"/>
    </row>
    <row r="25" spans="1:21">
      <c r="A25" s="176"/>
      <c r="B25" s="171"/>
      <c r="C25" s="172"/>
      <c r="D25" s="173"/>
      <c r="E25" s="177" t="s">
        <v>151</v>
      </c>
      <c r="F25" s="166">
        <v>1620</v>
      </c>
      <c r="G25" s="167" t="s">
        <v>377</v>
      </c>
      <c r="H25" s="169" t="s">
        <v>379</v>
      </c>
      <c r="I25" s="176"/>
      <c r="J25" s="171"/>
      <c r="K25" s="172"/>
      <c r="L25" s="173"/>
      <c r="M25" s="178"/>
      <c r="N25" s="171"/>
      <c r="O25" s="172"/>
      <c r="P25" s="174"/>
      <c r="Q25" s="175"/>
      <c r="R25" s="171"/>
      <c r="S25" s="172"/>
      <c r="T25" s="174"/>
      <c r="U25" s="295"/>
    </row>
    <row r="26" spans="1:21">
      <c r="A26" s="176"/>
      <c r="B26" s="171"/>
      <c r="C26" s="172"/>
      <c r="D26" s="173"/>
      <c r="E26" s="177" t="s">
        <v>151</v>
      </c>
      <c r="F26" s="166">
        <v>540</v>
      </c>
      <c r="G26" s="167" t="s">
        <v>377</v>
      </c>
      <c r="H26" s="169" t="s">
        <v>379</v>
      </c>
      <c r="I26" s="176"/>
      <c r="J26" s="171"/>
      <c r="K26" s="172"/>
      <c r="L26" s="173"/>
      <c r="M26" s="178"/>
      <c r="N26" s="171"/>
      <c r="O26" s="172"/>
      <c r="P26" s="174"/>
      <c r="Q26" s="175"/>
      <c r="R26" s="171"/>
      <c r="S26" s="172"/>
      <c r="T26" s="174"/>
      <c r="U26" s="295"/>
    </row>
    <row r="27" spans="1:21">
      <c r="A27" s="176"/>
      <c r="B27" s="171"/>
      <c r="C27" s="172"/>
      <c r="D27" s="173"/>
      <c r="E27" s="177" t="s">
        <v>151</v>
      </c>
      <c r="F27" s="166">
        <v>1350</v>
      </c>
      <c r="G27" s="167" t="s">
        <v>377</v>
      </c>
      <c r="H27" s="169" t="s">
        <v>381</v>
      </c>
      <c r="I27" s="176"/>
      <c r="J27" s="171"/>
      <c r="K27" s="172"/>
      <c r="L27" s="173"/>
      <c r="M27" s="178"/>
      <c r="N27" s="171"/>
      <c r="O27" s="172"/>
      <c r="P27" s="174"/>
      <c r="Q27" s="175"/>
      <c r="R27" s="171"/>
      <c r="S27" s="172"/>
      <c r="T27" s="174"/>
      <c r="U27" s="295"/>
    </row>
    <row r="28" spans="1:21">
      <c r="A28" s="176"/>
      <c r="B28" s="171"/>
      <c r="C28" s="172"/>
      <c r="D28" s="173"/>
      <c r="E28" s="177"/>
      <c r="F28" s="166"/>
      <c r="G28" s="167"/>
      <c r="H28" s="169"/>
      <c r="I28" s="176"/>
      <c r="J28" s="171"/>
      <c r="K28" s="172"/>
      <c r="L28" s="173"/>
      <c r="M28" s="178"/>
      <c r="N28" s="171"/>
      <c r="O28" s="172"/>
      <c r="P28" s="174"/>
      <c r="Q28" s="175"/>
      <c r="R28" s="171"/>
      <c r="S28" s="172"/>
      <c r="T28" s="174"/>
      <c r="U28" s="295"/>
    </row>
    <row r="29" spans="1:21">
      <c r="A29" s="176"/>
      <c r="B29" s="171"/>
      <c r="C29" s="172"/>
      <c r="D29" s="173"/>
      <c r="E29" s="177"/>
      <c r="F29" s="166"/>
      <c r="G29" s="167"/>
      <c r="H29" s="169"/>
      <c r="I29" s="176"/>
      <c r="J29" s="171"/>
      <c r="K29" s="172"/>
      <c r="L29" s="173"/>
      <c r="M29" s="178"/>
      <c r="N29" s="171"/>
      <c r="O29" s="172"/>
      <c r="P29" s="174"/>
      <c r="Q29" s="175"/>
      <c r="R29" s="171"/>
      <c r="S29" s="172"/>
      <c r="T29" s="174"/>
      <c r="U29" s="295"/>
    </row>
    <row r="30" spans="1:21">
      <c r="A30" s="176"/>
      <c r="B30" s="171"/>
      <c r="C30" s="172"/>
      <c r="D30" s="173"/>
      <c r="E30" s="177"/>
      <c r="F30" s="166"/>
      <c r="G30" s="167"/>
      <c r="H30" s="169"/>
      <c r="I30" s="176"/>
      <c r="J30" s="171"/>
      <c r="K30" s="172"/>
      <c r="L30" s="173"/>
      <c r="M30" s="178"/>
      <c r="N30" s="171"/>
      <c r="O30" s="172"/>
      <c r="P30" s="174"/>
      <c r="Q30" s="175"/>
      <c r="R30" s="171"/>
      <c r="S30" s="172"/>
      <c r="T30" s="174"/>
      <c r="U30" s="295"/>
    </row>
    <row r="31" spans="1:21">
      <c r="A31" s="176"/>
      <c r="B31" s="171"/>
      <c r="C31" s="172"/>
      <c r="D31" s="173"/>
      <c r="E31" s="177"/>
      <c r="F31" s="166"/>
      <c r="G31" s="167"/>
      <c r="H31" s="169"/>
      <c r="I31" s="176"/>
      <c r="J31" s="171"/>
      <c r="K31" s="172"/>
      <c r="L31" s="173"/>
      <c r="M31" s="178"/>
      <c r="N31" s="171"/>
      <c r="O31" s="172"/>
      <c r="P31" s="174"/>
      <c r="Q31" s="175"/>
      <c r="R31" s="171"/>
      <c r="S31" s="172"/>
      <c r="T31" s="174"/>
      <c r="U31" s="295"/>
    </row>
    <row r="32" spans="1:21">
      <c r="A32" s="176"/>
      <c r="B32" s="171"/>
      <c r="C32" s="172"/>
      <c r="D32" s="173"/>
      <c r="E32" s="177"/>
      <c r="F32" s="166"/>
      <c r="G32" s="167"/>
      <c r="H32" s="169"/>
      <c r="I32" s="176"/>
      <c r="J32" s="171"/>
      <c r="K32" s="172"/>
      <c r="L32" s="173"/>
      <c r="M32" s="178"/>
      <c r="N32" s="171"/>
      <c r="O32" s="172"/>
      <c r="P32" s="174"/>
      <c r="Q32" s="175"/>
      <c r="R32" s="171"/>
      <c r="S32" s="172"/>
      <c r="T32" s="174"/>
      <c r="U32" s="295"/>
    </row>
    <row r="33" spans="1:21">
      <c r="A33" s="176"/>
      <c r="B33" s="171"/>
      <c r="C33" s="172"/>
      <c r="D33" s="173"/>
      <c r="E33" s="177"/>
      <c r="F33" s="166"/>
      <c r="G33" s="167"/>
      <c r="H33" s="169"/>
      <c r="I33" s="176"/>
      <c r="J33" s="171"/>
      <c r="K33" s="172"/>
      <c r="L33" s="173"/>
      <c r="M33" s="178"/>
      <c r="N33" s="171"/>
      <c r="O33" s="172"/>
      <c r="P33" s="174"/>
      <c r="Q33" s="175"/>
      <c r="R33" s="171"/>
      <c r="S33" s="172"/>
      <c r="T33" s="174"/>
      <c r="U33" s="295"/>
    </row>
    <row r="34" spans="1:21">
      <c r="A34" s="176"/>
      <c r="B34" s="171"/>
      <c r="C34" s="172"/>
      <c r="D34" s="173"/>
      <c r="E34" s="177"/>
      <c r="F34" s="166"/>
      <c r="G34" s="167"/>
      <c r="H34" s="169"/>
      <c r="I34" s="176"/>
      <c r="J34" s="171"/>
      <c r="K34" s="172"/>
      <c r="L34" s="173"/>
      <c r="M34" s="178"/>
      <c r="N34" s="171"/>
      <c r="O34" s="172"/>
      <c r="P34" s="174"/>
      <c r="Q34" s="175"/>
      <c r="R34" s="171"/>
      <c r="S34" s="172"/>
      <c r="T34" s="174"/>
      <c r="U34" s="295"/>
    </row>
    <row r="35" spans="1:21">
      <c r="A35" s="176"/>
      <c r="B35" s="171"/>
      <c r="C35" s="172"/>
      <c r="D35" s="173"/>
      <c r="E35" s="177"/>
      <c r="F35" s="166"/>
      <c r="G35" s="167"/>
      <c r="H35" s="169"/>
      <c r="I35" s="176"/>
      <c r="J35" s="171"/>
      <c r="K35" s="172"/>
      <c r="L35" s="173"/>
      <c r="M35" s="178"/>
      <c r="N35" s="171"/>
      <c r="O35" s="172"/>
      <c r="P35" s="174"/>
      <c r="Q35" s="175"/>
      <c r="R35" s="171"/>
      <c r="S35" s="172"/>
      <c r="T35" s="174"/>
      <c r="U35" s="295"/>
    </row>
    <row r="36" spans="1:21">
      <c r="A36" s="176"/>
      <c r="B36" s="171"/>
      <c r="C36" s="172"/>
      <c r="D36" s="173"/>
      <c r="E36" s="177"/>
      <c r="F36" s="166"/>
      <c r="G36" s="167"/>
      <c r="H36" s="169"/>
      <c r="I36" s="176"/>
      <c r="J36" s="171"/>
      <c r="K36" s="172"/>
      <c r="L36" s="173"/>
      <c r="M36" s="178"/>
      <c r="N36" s="171"/>
      <c r="O36" s="172"/>
      <c r="P36" s="174"/>
      <c r="Q36" s="175"/>
      <c r="R36" s="171"/>
      <c r="S36" s="172"/>
      <c r="T36" s="174"/>
      <c r="U36" s="295"/>
    </row>
    <row r="37" spans="1:21">
      <c r="A37" s="176"/>
      <c r="B37" s="171"/>
      <c r="C37" s="172"/>
      <c r="D37" s="173"/>
      <c r="E37" s="177"/>
      <c r="F37" s="166"/>
      <c r="G37" s="167"/>
      <c r="H37" s="169"/>
      <c r="I37" s="176"/>
      <c r="J37" s="171"/>
      <c r="K37" s="172"/>
      <c r="L37" s="173"/>
      <c r="M37" s="178"/>
      <c r="N37" s="171"/>
      <c r="O37" s="172"/>
      <c r="P37" s="174"/>
      <c r="Q37" s="175"/>
      <c r="R37" s="171"/>
      <c r="S37" s="172"/>
      <c r="T37" s="174"/>
      <c r="U37" s="295"/>
    </row>
    <row r="38" spans="1:21">
      <c r="A38" s="176"/>
      <c r="B38" s="171"/>
      <c r="C38" s="172"/>
      <c r="D38" s="173"/>
      <c r="E38" s="177"/>
      <c r="F38" s="166"/>
      <c r="G38" s="167"/>
      <c r="H38" s="169"/>
      <c r="I38" s="176"/>
      <c r="J38" s="171"/>
      <c r="K38" s="172"/>
      <c r="L38" s="173"/>
      <c r="M38" s="178"/>
      <c r="N38" s="171"/>
      <c r="O38" s="172"/>
      <c r="P38" s="174"/>
      <c r="Q38" s="175"/>
      <c r="R38" s="171"/>
      <c r="S38" s="172"/>
      <c r="T38" s="174"/>
      <c r="U38" s="295"/>
    </row>
    <row r="39" spans="1:21">
      <c r="A39" s="176"/>
      <c r="B39" s="171"/>
      <c r="C39" s="172"/>
      <c r="D39" s="173"/>
      <c r="E39" s="177"/>
      <c r="F39" s="166"/>
      <c r="G39" s="167"/>
      <c r="H39" s="169"/>
      <c r="I39" s="176"/>
      <c r="J39" s="171"/>
      <c r="K39" s="172"/>
      <c r="L39" s="173"/>
      <c r="M39" s="178"/>
      <c r="N39" s="171"/>
      <c r="O39" s="172"/>
      <c r="P39" s="174"/>
      <c r="Q39" s="175"/>
      <c r="R39" s="171"/>
      <c r="S39" s="172"/>
      <c r="T39" s="174"/>
      <c r="U39" s="295"/>
    </row>
    <row r="40" spans="1:21">
      <c r="A40" s="176"/>
      <c r="B40" s="171"/>
      <c r="C40" s="172"/>
      <c r="D40" s="173"/>
      <c r="E40" s="177"/>
      <c r="F40" s="166"/>
      <c r="G40" s="167"/>
      <c r="H40" s="169"/>
      <c r="I40" s="176"/>
      <c r="J40" s="171"/>
      <c r="K40" s="172"/>
      <c r="L40" s="173"/>
      <c r="M40" s="178"/>
      <c r="N40" s="171"/>
      <c r="O40" s="172"/>
      <c r="P40" s="174"/>
      <c r="Q40" s="175"/>
      <c r="R40" s="171"/>
      <c r="S40" s="172"/>
      <c r="T40" s="174"/>
      <c r="U40" s="295"/>
    </row>
    <row r="41" spans="1:21">
      <c r="A41" s="176"/>
      <c r="B41" s="171"/>
      <c r="C41" s="172"/>
      <c r="D41" s="173"/>
      <c r="E41" s="177"/>
      <c r="F41" s="166"/>
      <c r="G41" s="167"/>
      <c r="H41" s="169"/>
      <c r="I41" s="176"/>
      <c r="J41" s="171"/>
      <c r="K41" s="172"/>
      <c r="L41" s="173"/>
      <c r="M41" s="178"/>
      <c r="N41" s="171"/>
      <c r="O41" s="172"/>
      <c r="P41" s="174"/>
      <c r="Q41" s="175"/>
      <c r="R41" s="171"/>
      <c r="S41" s="172"/>
      <c r="T41" s="174"/>
      <c r="U41" s="295"/>
    </row>
    <row r="42" spans="1:21">
      <c r="A42" s="176"/>
      <c r="B42" s="171"/>
      <c r="C42" s="172"/>
      <c r="D42" s="173"/>
      <c r="E42" s="177"/>
      <c r="F42" s="166"/>
      <c r="G42" s="167"/>
      <c r="H42" s="169"/>
      <c r="I42" s="176"/>
      <c r="J42" s="171"/>
      <c r="K42" s="172"/>
      <c r="L42" s="173"/>
      <c r="M42" s="178"/>
      <c r="N42" s="171"/>
      <c r="O42" s="172"/>
      <c r="P42" s="174"/>
      <c r="Q42" s="175"/>
      <c r="R42" s="171"/>
      <c r="S42" s="172"/>
      <c r="T42" s="174"/>
      <c r="U42" s="295"/>
    </row>
    <row r="43" spans="1:21" ht="14.25" thickBot="1">
      <c r="A43" s="176"/>
      <c r="B43" s="171"/>
      <c r="C43" s="172"/>
      <c r="D43" s="173"/>
      <c r="E43" s="178" t="s">
        <v>159</v>
      </c>
      <c r="F43" s="171">
        <f>+R5</f>
        <v>220</v>
      </c>
      <c r="G43" s="172"/>
      <c r="H43" s="174" t="s">
        <v>65</v>
      </c>
      <c r="I43" s="176"/>
      <c r="J43" s="171"/>
      <c r="K43" s="172"/>
      <c r="L43" s="173"/>
      <c r="M43" s="178" t="s">
        <v>162</v>
      </c>
      <c r="N43" s="171">
        <v>3</v>
      </c>
      <c r="O43" s="172" t="s">
        <v>112</v>
      </c>
      <c r="P43" s="174" t="s">
        <v>65</v>
      </c>
      <c r="Q43" s="175"/>
      <c r="R43" s="171"/>
      <c r="S43" s="172"/>
      <c r="T43" s="174"/>
      <c r="U43" s="295"/>
    </row>
    <row r="44" spans="1:21">
      <c r="A44" s="180" t="s">
        <v>160</v>
      </c>
      <c r="B44" s="156">
        <f>DSUM($A$4:$B$43,2,Y77:Y78)</f>
        <v>6971</v>
      </c>
      <c r="C44" s="157"/>
      <c r="D44" s="158"/>
      <c r="E44" s="183" t="s">
        <v>151</v>
      </c>
      <c r="F44" s="156">
        <f>DSUM($E$4:$F$43,2,Y80:Y81)</f>
        <v>23760</v>
      </c>
      <c r="G44" s="157"/>
      <c r="H44" s="159"/>
      <c r="I44" s="180" t="s">
        <v>156</v>
      </c>
      <c r="J44" s="156">
        <f>DSUM($I$4:$J$43,2,Y83:Y84)</f>
        <v>0</v>
      </c>
      <c r="K44" s="157"/>
      <c r="L44" s="158"/>
      <c r="M44" s="183" t="s">
        <v>156</v>
      </c>
      <c r="N44" s="156">
        <f>DSUM($M$4:$N$43,2,Y86:Y87)</f>
        <v>0</v>
      </c>
      <c r="O44" s="157"/>
      <c r="P44" s="158"/>
      <c r="Q44" s="286" t="s">
        <v>159</v>
      </c>
      <c r="R44" s="156">
        <f>+R5</f>
        <v>220</v>
      </c>
      <c r="S44" s="157"/>
      <c r="T44" s="159" t="s">
        <v>65</v>
      </c>
      <c r="U44" s="186"/>
    </row>
    <row r="45" spans="1:21">
      <c r="A45" s="181" t="s">
        <v>230</v>
      </c>
      <c r="B45" s="147">
        <f>DSUM($A$4:$B$43,2,Z77:Z78)</f>
        <v>2013</v>
      </c>
      <c r="C45" s="33"/>
      <c r="D45" s="34"/>
      <c r="E45" s="184" t="s">
        <v>156</v>
      </c>
      <c r="F45" s="147">
        <f>DSUM($E$4:$F$43,2,Z80:Z81)</f>
        <v>950</v>
      </c>
      <c r="G45" s="33"/>
      <c r="H45" s="36"/>
      <c r="I45" s="181"/>
      <c r="J45" s="147">
        <f>DSUM($I$4:$J$43,2,Z83:Z84)</f>
        <v>0</v>
      </c>
      <c r="K45" s="33"/>
      <c r="L45" s="34"/>
      <c r="M45" s="184" t="s">
        <v>150</v>
      </c>
      <c r="N45" s="147">
        <f>DSUM($M$4:$N$43,2,Z86:Z87)</f>
        <v>3000</v>
      </c>
      <c r="O45" s="33"/>
      <c r="P45" s="36"/>
      <c r="Q45" s="37"/>
      <c r="R45" s="147"/>
      <c r="S45" s="33"/>
      <c r="T45" s="36"/>
      <c r="U45" s="186"/>
    </row>
    <row r="46" spans="1:21">
      <c r="A46" s="181"/>
      <c r="B46" s="147">
        <f>DSUM($A$4:$B$43,2,AB77:AB78)</f>
        <v>0</v>
      </c>
      <c r="C46" s="33"/>
      <c r="D46" s="34"/>
      <c r="E46" s="184" t="s">
        <v>155</v>
      </c>
      <c r="F46" s="147">
        <f>DSUM($E$4:$F$43,2,AB80:AB81)</f>
        <v>600</v>
      </c>
      <c r="G46" s="33"/>
      <c r="H46" s="36"/>
      <c r="I46" s="181"/>
      <c r="J46" s="147">
        <f>DSUM($I$4:$J$43,2,AB83:AB84)</f>
        <v>0</v>
      </c>
      <c r="K46" s="33"/>
      <c r="L46" s="34"/>
      <c r="M46" s="184" t="s">
        <v>154</v>
      </c>
      <c r="N46" s="147">
        <f>DSUM($M$4:$N$43,2,AB86:AB87)</f>
        <v>1000</v>
      </c>
      <c r="O46" s="33"/>
      <c r="P46" s="36"/>
      <c r="Q46" s="37"/>
      <c r="R46" s="147"/>
      <c r="S46" s="33"/>
      <c r="T46" s="36"/>
      <c r="U46" s="186"/>
    </row>
    <row r="47" spans="1:21" ht="1.5" customHeight="1">
      <c r="A47" s="181"/>
      <c r="B47" s="147">
        <f>DSUM($A$4:$B$43,2,AC77:AC78)</f>
        <v>0</v>
      </c>
      <c r="C47" s="33"/>
      <c r="D47" s="34"/>
      <c r="E47" s="184"/>
      <c r="F47" s="147">
        <f>DSUM($E$4:$F$43,2,AC80:AC81)</f>
        <v>0</v>
      </c>
      <c r="G47" s="33"/>
      <c r="H47" s="36"/>
      <c r="I47" s="181"/>
      <c r="J47" s="147">
        <f>DSUM($I$4:$J$43,2,AC83:AC84)</f>
        <v>0</v>
      </c>
      <c r="K47" s="33"/>
      <c r="L47" s="34"/>
      <c r="M47" s="184"/>
      <c r="N47" s="147">
        <f>DSUM($M$4:$N$43,2,AC86:AC87)</f>
        <v>0</v>
      </c>
      <c r="O47" s="33"/>
      <c r="P47" s="36"/>
      <c r="Q47" s="37"/>
      <c r="R47" s="147"/>
      <c r="S47" s="33"/>
      <c r="T47" s="36"/>
      <c r="U47" s="186"/>
    </row>
    <row r="48" spans="1:21" ht="0.75" hidden="1" customHeight="1">
      <c r="A48" s="181"/>
      <c r="B48" s="147">
        <f>DSUM($A$4:$B$43,2,AD77:AD78)</f>
        <v>0</v>
      </c>
      <c r="C48" s="33"/>
      <c r="D48" s="34"/>
      <c r="E48" s="184"/>
      <c r="F48" s="147">
        <f>DSUM($E$4:$F$43,2,AD80:AD81)</f>
        <v>0</v>
      </c>
      <c r="G48" s="33"/>
      <c r="H48" s="36"/>
      <c r="I48" s="181"/>
      <c r="J48" s="147">
        <f>DSUM($I$4:$J$43,2,AD83:AD84)</f>
        <v>0</v>
      </c>
      <c r="K48" s="33"/>
      <c r="L48" s="34"/>
      <c r="M48" s="184"/>
      <c r="N48" s="147">
        <f>DSUM($M$4:$N$43,2,AD86:AD87)</f>
        <v>0</v>
      </c>
      <c r="O48" s="33"/>
      <c r="P48" s="36"/>
      <c r="Q48" s="37"/>
      <c r="R48" s="147"/>
      <c r="S48" s="33"/>
      <c r="T48" s="36"/>
      <c r="U48" s="186"/>
    </row>
    <row r="49" spans="1:24" hidden="1">
      <c r="A49" s="181"/>
      <c r="B49" s="147">
        <f>DSUM($A$4:$B$43,2,AE77:AE78)</f>
        <v>0</v>
      </c>
      <c r="C49" s="33"/>
      <c r="D49" s="34"/>
      <c r="E49" s="184"/>
      <c r="F49" s="147">
        <f>DSUM($E$4:$F$43,2,AE80:AE81)</f>
        <v>0</v>
      </c>
      <c r="G49" s="33"/>
      <c r="H49" s="36"/>
      <c r="I49" s="181"/>
      <c r="J49" s="147">
        <f>DSUM($I$4:$J$43,2,AE83:AE84)</f>
        <v>0</v>
      </c>
      <c r="K49" s="33"/>
      <c r="L49" s="34"/>
      <c r="M49" s="184"/>
      <c r="N49" s="147">
        <f>DSUM($M$4:$N$43,2,AE86:AE87)</f>
        <v>0</v>
      </c>
      <c r="O49" s="33"/>
      <c r="P49" s="36"/>
      <c r="Q49" s="37"/>
      <c r="R49" s="147"/>
      <c r="S49" s="33"/>
      <c r="T49" s="36"/>
      <c r="U49" s="186"/>
    </row>
    <row r="50" spans="1:24" hidden="1">
      <c r="A50" s="181"/>
      <c r="B50" s="147">
        <f>DSUM($A$4:$B$43,2,AF77:AF78)</f>
        <v>0</v>
      </c>
      <c r="C50" s="33"/>
      <c r="D50" s="34"/>
      <c r="E50" s="184"/>
      <c r="F50" s="147">
        <f>DSUM($E$4:$F$43,2,AF80:AF81)</f>
        <v>0</v>
      </c>
      <c r="G50" s="33"/>
      <c r="H50" s="36"/>
      <c r="I50" s="181"/>
      <c r="J50" s="147">
        <f>DSUM($I$4:$J$43,2,AF83:AF84)</f>
        <v>0</v>
      </c>
      <c r="K50" s="33"/>
      <c r="L50" s="34"/>
      <c r="M50" s="184"/>
      <c r="N50" s="147">
        <f>DSUM($M$4:$N$43,2,AF86:AF87)</f>
        <v>0</v>
      </c>
      <c r="O50" s="33"/>
      <c r="P50" s="36"/>
      <c r="Q50" s="37"/>
      <c r="R50" s="147"/>
      <c r="S50" s="33"/>
      <c r="T50" s="36"/>
      <c r="U50" s="186"/>
    </row>
    <row r="51" spans="1:24" hidden="1">
      <c r="A51" s="181"/>
      <c r="B51" s="147">
        <f>DSUM($A$4:$B$43,2,AG77:AG78)</f>
        <v>0</v>
      </c>
      <c r="C51" s="33"/>
      <c r="D51" s="34"/>
      <c r="E51" s="184"/>
      <c r="F51" s="147">
        <f>DSUM($E$4:$F$43,2,AG80:AG81)</f>
        <v>0</v>
      </c>
      <c r="G51" s="33"/>
      <c r="H51" s="36"/>
      <c r="I51" s="181"/>
      <c r="J51" s="147">
        <f>DSUM($I$4:$J$43,2,AG83:AG84)</f>
        <v>0</v>
      </c>
      <c r="K51" s="33"/>
      <c r="L51" s="34"/>
      <c r="M51" s="184"/>
      <c r="N51" s="147">
        <f>DSUM($M$4:$N$43,2,AG86:AG87)</f>
        <v>0</v>
      </c>
      <c r="O51" s="33"/>
      <c r="P51" s="36"/>
      <c r="Q51" s="37"/>
      <c r="R51" s="147"/>
      <c r="S51" s="33"/>
      <c r="T51" s="36"/>
      <c r="U51" s="186"/>
    </row>
    <row r="52" spans="1:24" ht="14.25" thickBot="1">
      <c r="A52" s="182"/>
      <c r="B52" s="160">
        <f>DSUM($A$4:$B$43,2,AH77:AH78)</f>
        <v>0</v>
      </c>
      <c r="C52" s="161"/>
      <c r="D52" s="162"/>
      <c r="E52" s="185" t="s">
        <v>159</v>
      </c>
      <c r="F52" s="160">
        <f>DSUM($E$4:$F$43,2,AH80:AH81)</f>
        <v>220</v>
      </c>
      <c r="G52" s="161"/>
      <c r="H52" s="163"/>
      <c r="I52" s="182"/>
      <c r="J52" s="160">
        <f>DSUM($I$4:$J$43,2,AH83:AH84)</f>
        <v>0</v>
      </c>
      <c r="K52" s="161"/>
      <c r="L52" s="162"/>
      <c r="M52" s="185" t="s">
        <v>162</v>
      </c>
      <c r="N52" s="160">
        <f>DSUM($M$4:$N$43,2,AH86:AH87)</f>
        <v>3</v>
      </c>
      <c r="O52" s="161"/>
      <c r="P52" s="163"/>
      <c r="Q52" s="164"/>
      <c r="R52" s="160"/>
      <c r="S52" s="161"/>
      <c r="T52" s="163"/>
      <c r="U52" s="186"/>
    </row>
    <row r="53" spans="1:24" ht="14.25" thickTop="1">
      <c r="A53" s="149" t="s">
        <v>65</v>
      </c>
      <c r="B53" s="150">
        <f>DSUM(A4:D43,2,$W$53:$W$54)</f>
        <v>0</v>
      </c>
      <c r="C53" s="151"/>
      <c r="D53" s="152"/>
      <c r="E53" s="153" t="s">
        <v>65</v>
      </c>
      <c r="F53" s="150">
        <f>DSUM(E4:H43,2,$W$53:$W$54)</f>
        <v>220</v>
      </c>
      <c r="G53" s="151"/>
      <c r="H53" s="154"/>
      <c r="I53" s="149" t="s">
        <v>65</v>
      </c>
      <c r="J53" s="150">
        <f>DSUM(I4:L43,2,$W$53:$W$54)</f>
        <v>0</v>
      </c>
      <c r="K53" s="151"/>
      <c r="L53" s="152"/>
      <c r="M53" s="153" t="s">
        <v>65</v>
      </c>
      <c r="N53" s="150">
        <f>DSUM(M4:P43,2,$W$53:$W$54)</f>
        <v>3</v>
      </c>
      <c r="O53" s="151"/>
      <c r="P53" s="154"/>
      <c r="Q53" s="155"/>
      <c r="R53" s="150"/>
      <c r="S53" s="151"/>
      <c r="T53" s="154"/>
      <c r="U53" s="89"/>
      <c r="W53" s="24" t="s">
        <v>62</v>
      </c>
      <c r="X53" s="186"/>
    </row>
    <row r="54" spans="1:24">
      <c r="A54" s="143" t="s">
        <v>112</v>
      </c>
      <c r="B54" s="147">
        <f>B55-B53</f>
        <v>8984</v>
      </c>
      <c r="C54" s="38"/>
      <c r="D54" s="39"/>
      <c r="E54" s="145" t="s">
        <v>112</v>
      </c>
      <c r="F54" s="147">
        <f>F55-F53</f>
        <v>25310</v>
      </c>
      <c r="G54" s="38"/>
      <c r="H54" s="40"/>
      <c r="I54" s="143" t="s">
        <v>112</v>
      </c>
      <c r="J54" s="147">
        <f>J55-J53</f>
        <v>0</v>
      </c>
      <c r="K54" s="38"/>
      <c r="L54" s="39"/>
      <c r="M54" s="145" t="s">
        <v>112</v>
      </c>
      <c r="N54" s="147">
        <f>N55-N53</f>
        <v>4000</v>
      </c>
      <c r="O54" s="38"/>
      <c r="P54" s="40"/>
      <c r="Q54" s="37"/>
      <c r="R54" s="147"/>
      <c r="S54" s="38"/>
      <c r="T54" s="40"/>
      <c r="U54" s="89"/>
      <c r="W54" s="24" t="s">
        <v>65</v>
      </c>
      <c r="X54" s="186"/>
    </row>
    <row r="55" spans="1:24" ht="14.25" thickBot="1">
      <c r="A55" s="144" t="s">
        <v>4</v>
      </c>
      <c r="B55" s="148">
        <f>SUM(B5:B43)</f>
        <v>8984</v>
      </c>
      <c r="C55" s="43"/>
      <c r="D55" s="44"/>
      <c r="E55" s="146" t="s">
        <v>4</v>
      </c>
      <c r="F55" s="148">
        <f>SUM(F5:F43)</f>
        <v>25530</v>
      </c>
      <c r="G55" s="43"/>
      <c r="H55" s="45"/>
      <c r="I55" s="144" t="s">
        <v>4</v>
      </c>
      <c r="J55" s="148">
        <f>SUM(J5:J43)</f>
        <v>0</v>
      </c>
      <c r="K55" s="43"/>
      <c r="L55" s="44"/>
      <c r="M55" s="146" t="s">
        <v>4</v>
      </c>
      <c r="N55" s="148">
        <f>SUM(N5:N43)</f>
        <v>4003</v>
      </c>
      <c r="O55" s="43"/>
      <c r="P55" s="45"/>
      <c r="Q55" s="42"/>
      <c r="R55" s="148"/>
      <c r="S55" s="43"/>
      <c r="T55" s="45"/>
      <c r="U55" s="89"/>
    </row>
    <row r="56" spans="1:24" ht="63.75" customHeight="1">
      <c r="A56" s="467" t="s">
        <v>198</v>
      </c>
      <c r="B56" s="468"/>
      <c r="C56" s="468"/>
      <c r="D56" s="468"/>
      <c r="E56" s="467" t="s">
        <v>111</v>
      </c>
      <c r="F56" s="468"/>
      <c r="G56" s="468"/>
      <c r="H56" s="468"/>
      <c r="I56" s="467" t="s">
        <v>199</v>
      </c>
      <c r="J56" s="468"/>
      <c r="K56" s="468"/>
      <c r="L56" s="468"/>
      <c r="M56" s="467" t="s">
        <v>195</v>
      </c>
      <c r="N56" s="468"/>
      <c r="O56" s="468"/>
      <c r="P56" s="468"/>
      <c r="Q56" s="467" t="s">
        <v>110</v>
      </c>
      <c r="R56" s="468"/>
      <c r="S56" s="468"/>
      <c r="T56" s="468"/>
      <c r="U56" s="296"/>
    </row>
    <row r="58" spans="1:24">
      <c r="W58" s="179" t="s">
        <v>162</v>
      </c>
      <c r="X58" s="187"/>
    </row>
    <row r="59" spans="1:24">
      <c r="W59" s="179" t="s">
        <v>149</v>
      </c>
      <c r="X59" s="187"/>
    </row>
    <row r="60" spans="1:24">
      <c r="W60" s="259" t="s">
        <v>150</v>
      </c>
      <c r="X60" s="187"/>
    </row>
    <row r="61" spans="1:24">
      <c r="W61" s="179" t="s">
        <v>151</v>
      </c>
      <c r="X61" s="187"/>
    </row>
    <row r="62" spans="1:24">
      <c r="W62" s="179" t="s">
        <v>152</v>
      </c>
      <c r="X62" s="187"/>
    </row>
    <row r="63" spans="1:24">
      <c r="W63" s="179" t="s">
        <v>153</v>
      </c>
      <c r="X63" s="187"/>
    </row>
    <row r="64" spans="1:24">
      <c r="W64" s="179" t="s">
        <v>194</v>
      </c>
      <c r="X64" s="187"/>
    </row>
    <row r="65" spans="23:34">
      <c r="W65" s="179" t="s">
        <v>154</v>
      </c>
      <c r="X65" s="186"/>
    </row>
    <row r="66" spans="23:34">
      <c r="W66" s="179" t="s">
        <v>155</v>
      </c>
      <c r="X66" s="186"/>
    </row>
    <row r="67" spans="23:34">
      <c r="W67" s="259" t="s">
        <v>156</v>
      </c>
      <c r="X67" s="186"/>
    </row>
    <row r="68" spans="23:34">
      <c r="W68" s="179" t="s">
        <v>158</v>
      </c>
      <c r="X68" s="186"/>
    </row>
    <row r="69" spans="23:34">
      <c r="W69" s="179" t="s">
        <v>159</v>
      </c>
      <c r="X69" s="186"/>
    </row>
    <row r="70" spans="23:34">
      <c r="W70" s="179" t="s">
        <v>230</v>
      </c>
      <c r="X70" s="186"/>
    </row>
    <row r="71" spans="23:34">
      <c r="W71" s="179" t="s">
        <v>229</v>
      </c>
      <c r="X71" s="186"/>
    </row>
    <row r="72" spans="23:34">
      <c r="W72" s="179" t="s">
        <v>160</v>
      </c>
      <c r="X72" s="186"/>
    </row>
    <row r="73" spans="23:34">
      <c r="W73" s="179" t="s">
        <v>233</v>
      </c>
      <c r="X73" s="186"/>
    </row>
    <row r="74" spans="23:34">
      <c r="W74" s="179" t="s">
        <v>161</v>
      </c>
      <c r="X74" s="186"/>
    </row>
    <row r="75" spans="23:34">
      <c r="W75" s="179" t="s">
        <v>167</v>
      </c>
      <c r="X75" s="186"/>
    </row>
    <row r="76" spans="23:34">
      <c r="W76" s="24" t="s">
        <v>103</v>
      </c>
      <c r="Y76" s="46">
        <v>1</v>
      </c>
      <c r="Z76" s="46">
        <v>2</v>
      </c>
      <c r="AA76" s="46">
        <v>3</v>
      </c>
      <c r="AB76" s="46">
        <v>4</v>
      </c>
      <c r="AC76" s="46">
        <v>5</v>
      </c>
      <c r="AD76" s="46">
        <v>6</v>
      </c>
      <c r="AE76" s="46">
        <v>7</v>
      </c>
      <c r="AF76" s="46">
        <v>8</v>
      </c>
      <c r="AG76" s="46">
        <v>9</v>
      </c>
      <c r="AH76" s="46">
        <v>10</v>
      </c>
    </row>
    <row r="77" spans="23:34">
      <c r="W77" s="186"/>
      <c r="X77" s="188" t="s">
        <v>117</v>
      </c>
      <c r="Y77" s="47" t="s">
        <v>59</v>
      </c>
      <c r="Z77" s="47" t="s">
        <v>59</v>
      </c>
      <c r="AA77" s="47" t="s">
        <v>59</v>
      </c>
      <c r="AB77" s="47" t="s">
        <v>59</v>
      </c>
      <c r="AC77" s="47" t="s">
        <v>59</v>
      </c>
      <c r="AD77" s="47" t="s">
        <v>59</v>
      </c>
      <c r="AE77" s="47" t="s">
        <v>59</v>
      </c>
      <c r="AF77" s="47" t="s">
        <v>59</v>
      </c>
      <c r="AG77" s="47" t="s">
        <v>59</v>
      </c>
      <c r="AH77" s="47" t="s">
        <v>59</v>
      </c>
    </row>
    <row r="78" spans="23:34">
      <c r="Y78" s="24" t="str">
        <f>A44</f>
        <v>金属くず（スクラップ）</v>
      </c>
      <c r="Z78" s="24" t="str">
        <f>A45</f>
        <v>鋼材</v>
      </c>
      <c r="AA78" s="24" t="e">
        <f>#REF!</f>
        <v>#REF!</v>
      </c>
      <c r="AB78" s="24">
        <f>A46</f>
        <v>0</v>
      </c>
      <c r="AC78" s="24">
        <f>A47</f>
        <v>0</v>
      </c>
      <c r="AD78" s="24">
        <f>A48</f>
        <v>0</v>
      </c>
      <c r="AE78" s="24">
        <f>A49</f>
        <v>0</v>
      </c>
      <c r="AF78" s="24">
        <f>A50</f>
        <v>0</v>
      </c>
      <c r="AG78" s="24">
        <f>A51</f>
        <v>0</v>
      </c>
      <c r="AH78" s="24">
        <f>A52</f>
        <v>0</v>
      </c>
    </row>
    <row r="80" spans="23:34">
      <c r="X80" s="188" t="s">
        <v>118</v>
      </c>
      <c r="Y80" s="47" t="s">
        <v>59</v>
      </c>
      <c r="Z80" s="47" t="s">
        <v>59</v>
      </c>
      <c r="AA80" s="47" t="s">
        <v>59</v>
      </c>
      <c r="AB80" s="47" t="s">
        <v>59</v>
      </c>
      <c r="AC80" s="47" t="s">
        <v>59</v>
      </c>
      <c r="AD80" s="47" t="s">
        <v>59</v>
      </c>
      <c r="AE80" s="47" t="s">
        <v>59</v>
      </c>
      <c r="AF80" s="47" t="s">
        <v>59</v>
      </c>
      <c r="AG80" s="47" t="s">
        <v>59</v>
      </c>
      <c r="AH80" s="47" t="s">
        <v>59</v>
      </c>
    </row>
    <row r="81" spans="24:34">
      <c r="Y81" s="24" t="str">
        <f>E44</f>
        <v>石材</v>
      </c>
      <c r="Z81" s="24" t="str">
        <f>E45</f>
        <v>砂糖（糖蜜）</v>
      </c>
      <c r="AA81" s="24" t="e">
        <f>#REF!</f>
        <v>#REF!</v>
      </c>
      <c r="AB81" s="24" t="str">
        <f>E46</f>
        <v>化学薬品（酢酸）</v>
      </c>
      <c r="AC81" s="24">
        <f>E47</f>
        <v>0</v>
      </c>
      <c r="AD81" s="24">
        <f>E48</f>
        <v>0</v>
      </c>
      <c r="AE81" s="24">
        <f>E49</f>
        <v>0</v>
      </c>
      <c r="AF81" s="24">
        <f>E50</f>
        <v>0</v>
      </c>
      <c r="AG81" s="24">
        <f>E51</f>
        <v>0</v>
      </c>
      <c r="AH81" s="24" t="str">
        <f>E52</f>
        <v>水</v>
      </c>
    </row>
    <row r="83" spans="24:34">
      <c r="X83" s="188" t="s">
        <v>119</v>
      </c>
      <c r="Y83" s="47" t="s">
        <v>59</v>
      </c>
      <c r="Z83" s="47" t="s">
        <v>59</v>
      </c>
      <c r="AA83" s="47" t="s">
        <v>59</v>
      </c>
      <c r="AB83" s="47" t="s">
        <v>59</v>
      </c>
      <c r="AC83" s="47" t="s">
        <v>59</v>
      </c>
      <c r="AD83" s="47" t="s">
        <v>59</v>
      </c>
      <c r="AE83" s="47" t="s">
        <v>59</v>
      </c>
      <c r="AF83" s="47" t="s">
        <v>59</v>
      </c>
      <c r="AG83" s="47" t="s">
        <v>59</v>
      </c>
      <c r="AH83" s="47" t="s">
        <v>59</v>
      </c>
    </row>
    <row r="84" spans="24:34">
      <c r="Y84" s="24" t="str">
        <f>I44</f>
        <v>砂糖（糖蜜）</v>
      </c>
      <c r="Z84" s="24">
        <f>I45</f>
        <v>0</v>
      </c>
      <c r="AA84" s="24" t="e">
        <f>#REF!</f>
        <v>#REF!</v>
      </c>
      <c r="AB84" s="24">
        <f>I46</f>
        <v>0</v>
      </c>
      <c r="AC84" s="24">
        <f>I47</f>
        <v>0</v>
      </c>
      <c r="AD84" s="24">
        <f>I48</f>
        <v>0</v>
      </c>
      <c r="AE84" s="24">
        <f>I49</f>
        <v>0</v>
      </c>
      <c r="AF84" s="24">
        <f>I50</f>
        <v>0</v>
      </c>
      <c r="AG84" s="24">
        <f>I51</f>
        <v>0</v>
      </c>
      <c r="AH84" s="24">
        <f>I52</f>
        <v>0</v>
      </c>
    </row>
    <row r="86" spans="24:34">
      <c r="X86" s="188" t="s">
        <v>120</v>
      </c>
      <c r="Y86" s="47" t="s">
        <v>59</v>
      </c>
      <c r="Z86" s="47" t="s">
        <v>59</v>
      </c>
      <c r="AA86" s="47" t="s">
        <v>59</v>
      </c>
      <c r="AB86" s="47" t="s">
        <v>59</v>
      </c>
      <c r="AC86" s="47" t="s">
        <v>59</v>
      </c>
      <c r="AD86" s="47" t="s">
        <v>59</v>
      </c>
      <c r="AE86" s="47" t="s">
        <v>59</v>
      </c>
      <c r="AF86" s="47" t="s">
        <v>59</v>
      </c>
      <c r="AG86" s="47" t="s">
        <v>59</v>
      </c>
      <c r="AH86" s="47" t="s">
        <v>59</v>
      </c>
    </row>
    <row r="87" spans="24:34">
      <c r="Y87" s="24" t="str">
        <f>M44</f>
        <v>砂糖（糖蜜）</v>
      </c>
      <c r="Z87" s="24" t="str">
        <f>M45</f>
        <v>砂利・砂（砂）</v>
      </c>
      <c r="AA87" s="24" t="e">
        <f>#REF!</f>
        <v>#REF!</v>
      </c>
      <c r="AB87" s="24" t="str">
        <f>M46</f>
        <v>化学薬品（モノマー）</v>
      </c>
      <c r="AC87" s="24">
        <f>M47</f>
        <v>0</v>
      </c>
      <c r="AD87" s="24">
        <f>M48</f>
        <v>0</v>
      </c>
      <c r="AE87" s="24">
        <f>M49</f>
        <v>0</v>
      </c>
      <c r="AF87" s="24">
        <f>M50</f>
        <v>0</v>
      </c>
      <c r="AG87" s="24">
        <f>M51</f>
        <v>0</v>
      </c>
      <c r="AH87" s="24" t="str">
        <f>M52</f>
        <v>水産品（魚介類）</v>
      </c>
    </row>
  </sheetData>
  <mergeCells count="11">
    <mergeCell ref="Q56:T56"/>
    <mergeCell ref="A56:D56"/>
    <mergeCell ref="E56:H56"/>
    <mergeCell ref="I56:L56"/>
    <mergeCell ref="M56:P56"/>
    <mergeCell ref="A1:T1"/>
    <mergeCell ref="I3:L3"/>
    <mergeCell ref="A3:D3"/>
    <mergeCell ref="E3:H3"/>
    <mergeCell ref="M3:P3"/>
    <mergeCell ref="Q3:T3"/>
  </mergeCells>
  <phoneticPr fontId="2"/>
  <dataValidations count="3">
    <dataValidation type="list" allowBlank="1" showInputMessage="1" showErrorMessage="1" sqref="Q44 M5:M52 Q5 I5:I52 A5:A52 E5:E52">
      <formula1>$W$58:$W$76</formula1>
    </dataValidation>
    <dataValidation imeMode="off" allowBlank="1" showInputMessage="1" showErrorMessage="1" sqref="N5:N55 J5:J55 R5:R55 B5:B55 F5:F55"/>
    <dataValidation imeMode="on" allowBlank="1" showInputMessage="1" showErrorMessage="1" sqref="O5:P55 S5:U55 K5:L55 C5:D55 G5:H55"/>
  </dataValidations>
  <pageMargins left="0.35433070866141736" right="0.35433070866141736" top="0.51181102362204722" bottom="0" header="0.39370078740157483" footer="0.51181102362204722"/>
  <pageSetup paperSize="9" scale="89" orientation="landscape" horizontalDpi="1200" verticalDpi="1200" r:id="rId1"/>
  <headerFooter alignWithMargins="0"/>
  <ignoredErrors>
    <ignoredError sqref="X77 X80 X83 X86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4"/>
  <sheetViews>
    <sheetView showZeros="0" view="pageBreakPreview" zoomScale="118" zoomScaleNormal="100" zoomScaleSheetLayoutView="118" workbookViewId="0">
      <pane xSplit="2" ySplit="4" topLeftCell="C20" activePane="bottomRight" state="frozen"/>
      <selection pane="topRight" activeCell="C1" sqref="C1"/>
      <selection pane="bottomLeft" activeCell="A5" sqref="A5"/>
      <selection pane="bottomRight" activeCell="F23" sqref="F23"/>
    </sheetView>
  </sheetViews>
  <sheetFormatPr defaultRowHeight="13.5"/>
  <cols>
    <col min="1" max="1" width="4" customWidth="1"/>
    <col min="2" max="2" width="13.625" customWidth="1"/>
    <col min="3" max="3" width="3.5" customWidth="1"/>
    <col min="4" max="4" width="4.375" customWidth="1"/>
    <col min="5" max="5" width="4.5" customWidth="1"/>
    <col min="6" max="6" width="15.875" bestFit="1" customWidth="1"/>
    <col min="7" max="7" width="13.25" customWidth="1"/>
    <col min="8" max="12" width="5.375" customWidth="1"/>
    <col min="13" max="13" width="2.875" bestFit="1" customWidth="1"/>
    <col min="14" max="14" width="5.625" bestFit="1" customWidth="1"/>
    <col min="15" max="15" width="7.125" bestFit="1" customWidth="1"/>
    <col min="16" max="17" width="5.625" bestFit="1" customWidth="1"/>
    <col min="18" max="18" width="4.5" bestFit="1" customWidth="1"/>
    <col min="19" max="20" width="3" customWidth="1"/>
    <col min="21" max="24" width="3.625" customWidth="1"/>
    <col min="25" max="25" width="1.875" customWidth="1"/>
    <col min="26" max="38" width="12.25" customWidth="1"/>
  </cols>
  <sheetData>
    <row r="1" spans="1:26" ht="18.75" customHeight="1" thickBot="1">
      <c r="Q1" s="469" t="str">
        <f>'集計表　月報'!H2</f>
        <v>令和3年１０月分</v>
      </c>
      <c r="R1" s="469"/>
      <c r="S1" s="469"/>
      <c r="T1" s="469"/>
      <c r="U1" s="469"/>
      <c r="V1" s="469"/>
      <c r="W1" s="469"/>
      <c r="X1" s="469"/>
    </row>
    <row r="2" spans="1:26" ht="43.5" customHeight="1">
      <c r="A2" s="482" t="s">
        <v>170</v>
      </c>
      <c r="B2" s="479"/>
      <c r="C2" s="479"/>
      <c r="D2" s="479"/>
      <c r="E2" s="479"/>
      <c r="F2" s="479"/>
      <c r="G2" s="479"/>
      <c r="H2" s="481" t="s">
        <v>84</v>
      </c>
      <c r="I2" s="481"/>
      <c r="J2" s="481"/>
      <c r="K2" s="481"/>
      <c r="L2" s="481"/>
      <c r="M2" s="479" t="s">
        <v>197</v>
      </c>
      <c r="N2" s="479"/>
      <c r="O2" s="479"/>
      <c r="P2" s="479"/>
      <c r="Q2" s="479" t="s">
        <v>85</v>
      </c>
      <c r="R2" s="479"/>
      <c r="S2" s="479"/>
      <c r="T2" s="479"/>
      <c r="U2" s="479"/>
      <c r="V2" s="479"/>
      <c r="W2" s="479"/>
      <c r="X2" s="480"/>
    </row>
    <row r="3" spans="1:26" s="85" customFormat="1" ht="15.75" customHeight="1">
      <c r="A3" s="473" t="s">
        <v>76</v>
      </c>
      <c r="B3" s="474" t="s">
        <v>77</v>
      </c>
      <c r="C3" s="477" t="s">
        <v>78</v>
      </c>
      <c r="D3" s="474" t="s">
        <v>79</v>
      </c>
      <c r="E3" s="474" t="s">
        <v>80</v>
      </c>
      <c r="F3" s="483" t="s">
        <v>121</v>
      </c>
      <c r="G3" s="474" t="s">
        <v>66</v>
      </c>
      <c r="H3" s="474" t="s">
        <v>81</v>
      </c>
      <c r="I3" s="470" t="s">
        <v>67</v>
      </c>
      <c r="J3" s="470"/>
      <c r="K3" s="470"/>
      <c r="L3" s="470"/>
      <c r="M3" s="494" t="s">
        <v>82</v>
      </c>
      <c r="N3" s="470" t="s">
        <v>72</v>
      </c>
      <c r="O3" s="470" t="s">
        <v>73</v>
      </c>
      <c r="P3" s="475" t="s">
        <v>74</v>
      </c>
      <c r="Q3" s="470" t="s">
        <v>75</v>
      </c>
      <c r="R3" s="474" t="s">
        <v>83</v>
      </c>
      <c r="S3" s="471" t="s">
        <v>106</v>
      </c>
      <c r="T3" s="472"/>
      <c r="U3" s="483" t="s">
        <v>104</v>
      </c>
      <c r="V3" s="484"/>
      <c r="W3" s="487" t="s">
        <v>105</v>
      </c>
      <c r="X3" s="488"/>
    </row>
    <row r="4" spans="1:26" s="86" customFormat="1" ht="15.75" customHeight="1">
      <c r="A4" s="473"/>
      <c r="B4" s="474"/>
      <c r="C4" s="478"/>
      <c r="D4" s="474"/>
      <c r="E4" s="474"/>
      <c r="F4" s="485"/>
      <c r="G4" s="474"/>
      <c r="H4" s="474"/>
      <c r="I4" s="84" t="s">
        <v>68</v>
      </c>
      <c r="J4" s="84" t="s">
        <v>69</v>
      </c>
      <c r="K4" s="84" t="s">
        <v>70</v>
      </c>
      <c r="L4" s="84" t="s">
        <v>71</v>
      </c>
      <c r="M4" s="494"/>
      <c r="N4" s="470"/>
      <c r="O4" s="470"/>
      <c r="P4" s="476"/>
      <c r="Q4" s="470"/>
      <c r="R4" s="474"/>
      <c r="S4" s="94" t="s">
        <v>107</v>
      </c>
      <c r="T4" s="96" t="s">
        <v>108</v>
      </c>
      <c r="U4" s="485"/>
      <c r="V4" s="486"/>
      <c r="W4" s="489"/>
      <c r="X4" s="490"/>
    </row>
    <row r="5" spans="1:26" ht="14.25">
      <c r="A5" s="139" t="s">
        <v>296</v>
      </c>
      <c r="B5" s="79" t="s">
        <v>252</v>
      </c>
      <c r="C5" s="127" t="s">
        <v>278</v>
      </c>
      <c r="D5" s="127" t="s">
        <v>280</v>
      </c>
      <c r="E5" s="311">
        <v>1596</v>
      </c>
      <c r="F5" s="190" t="str">
        <f t="shared" ref="F5:F32" si="0">IF(E5&lt;5,$Z$43,IF(E5&lt;500,$Z$44,IF(E5&lt;1000,$Z$45,IF(E5&lt;3000,$Z$46,IF(E5&lt;6000,$Z$47,IF(E5&lt;10000,$Z$48,IF(E5&lt;30000,$Z$49,$Z$50)))))))</f>
        <v>1,000t以上 3,000t未満</v>
      </c>
      <c r="G5" s="127" t="s">
        <v>160</v>
      </c>
      <c r="H5" s="91">
        <f t="shared" ref="H5:H13" si="1">ROUND(MAX(I5:L5),0)</f>
        <v>2601</v>
      </c>
      <c r="I5" s="128">
        <v>2601</v>
      </c>
      <c r="J5" s="128">
        <v>2601</v>
      </c>
      <c r="K5" s="128"/>
      <c r="L5" s="128"/>
      <c r="M5" s="126" t="s">
        <v>293</v>
      </c>
      <c r="N5" s="127"/>
      <c r="O5" s="127"/>
      <c r="P5" s="127" t="s">
        <v>280</v>
      </c>
      <c r="Q5" s="127" t="s">
        <v>286</v>
      </c>
      <c r="R5" s="126" t="s">
        <v>294</v>
      </c>
      <c r="S5" s="98">
        <f t="shared" ref="S5:S13" si="2">IF(ISBLANK(V5),"",((DATEVALUE(W5)-DATEVALUE(U5))*24)+(IF((MINUTE(X5)-MINUTE(V5))&gt;=0,HOUR(X5)-HOUR(V5),HOUR(X5)-HOUR(V5)-1)))</f>
        <v>9</v>
      </c>
      <c r="T5" s="97">
        <f t="shared" ref="T5:T13" si="3">IF(ISBLANK(V5),"",IF((MINUTE(X5)-MINUTE(V5))&gt;=0,MINUTE(X5)-MINUTE(V5),60-MINUTE(V5)+MINUTE(X5)))</f>
        <v>15</v>
      </c>
      <c r="U5" s="141" t="str">
        <f>A5</f>
        <v>10/11</v>
      </c>
      <c r="V5" s="133" t="s">
        <v>310</v>
      </c>
      <c r="W5" s="134" t="s">
        <v>308</v>
      </c>
      <c r="X5" s="135" t="s">
        <v>309</v>
      </c>
      <c r="Z5" s="95"/>
    </row>
    <row r="6" spans="1:26" ht="14.25">
      <c r="A6" s="139" t="s">
        <v>297</v>
      </c>
      <c r="B6" s="81" t="s">
        <v>252</v>
      </c>
      <c r="C6" s="127" t="s">
        <v>278</v>
      </c>
      <c r="D6" s="127" t="s">
        <v>280</v>
      </c>
      <c r="E6" s="312">
        <v>1596</v>
      </c>
      <c r="F6" s="190" t="str">
        <f t="shared" si="0"/>
        <v>1,000t以上 3,000t未満</v>
      </c>
      <c r="G6" s="127" t="s">
        <v>160</v>
      </c>
      <c r="H6" s="91">
        <f t="shared" si="1"/>
        <v>2402</v>
      </c>
      <c r="I6" s="128">
        <v>2402</v>
      </c>
      <c r="J6" s="128">
        <v>2402</v>
      </c>
      <c r="K6" s="128"/>
      <c r="L6" s="128"/>
      <c r="M6" s="126" t="s">
        <v>293</v>
      </c>
      <c r="N6" s="127"/>
      <c r="O6" s="127"/>
      <c r="P6" s="127" t="s">
        <v>280</v>
      </c>
      <c r="Q6" s="127" t="s">
        <v>288</v>
      </c>
      <c r="R6" s="126" t="s">
        <v>294</v>
      </c>
      <c r="S6" s="98">
        <f t="shared" si="2"/>
        <v>8</v>
      </c>
      <c r="T6" s="97">
        <f t="shared" si="3"/>
        <v>10</v>
      </c>
      <c r="U6" s="141" t="str">
        <f>A6</f>
        <v>10/28</v>
      </c>
      <c r="V6" s="133" t="s">
        <v>305</v>
      </c>
      <c r="W6" s="134" t="s">
        <v>306</v>
      </c>
      <c r="X6" s="135" t="s">
        <v>307</v>
      </c>
    </row>
    <row r="7" spans="1:26" ht="14.25">
      <c r="A7" s="139" t="s">
        <v>298</v>
      </c>
      <c r="B7" s="81" t="s">
        <v>254</v>
      </c>
      <c r="C7" s="127" t="s">
        <v>278</v>
      </c>
      <c r="D7" s="127" t="s">
        <v>282</v>
      </c>
      <c r="E7" s="312">
        <v>1124</v>
      </c>
      <c r="F7" s="190" t="str">
        <f t="shared" si="0"/>
        <v>1,000t以上 3,000t未満</v>
      </c>
      <c r="G7" s="127" t="s">
        <v>230</v>
      </c>
      <c r="H7" s="91">
        <f t="shared" si="1"/>
        <v>2013</v>
      </c>
      <c r="I7" s="128">
        <v>1564.56</v>
      </c>
      <c r="J7" s="128">
        <v>2013</v>
      </c>
      <c r="K7" s="128"/>
      <c r="L7" s="128"/>
      <c r="M7" s="126" t="s">
        <v>293</v>
      </c>
      <c r="N7" s="127"/>
      <c r="O7" s="127"/>
      <c r="P7" s="127" t="s">
        <v>280</v>
      </c>
      <c r="Q7" s="127" t="s">
        <v>290</v>
      </c>
      <c r="R7" s="126" t="s">
        <v>294</v>
      </c>
      <c r="S7" s="98">
        <f t="shared" si="2"/>
        <v>24</v>
      </c>
      <c r="T7" s="97">
        <f t="shared" si="3"/>
        <v>15</v>
      </c>
      <c r="U7" s="141" t="str">
        <f>A7</f>
        <v>10/6</v>
      </c>
      <c r="V7" s="133" t="s">
        <v>302</v>
      </c>
      <c r="W7" s="134" t="s">
        <v>303</v>
      </c>
      <c r="X7" s="135" t="s">
        <v>304</v>
      </c>
    </row>
    <row r="8" spans="1:26" ht="14.25">
      <c r="A8" s="139" t="s">
        <v>297</v>
      </c>
      <c r="B8" s="81" t="s">
        <v>257</v>
      </c>
      <c r="C8" s="127" t="s">
        <v>283</v>
      </c>
      <c r="D8" s="127" t="s">
        <v>282</v>
      </c>
      <c r="E8" s="312">
        <v>1976</v>
      </c>
      <c r="F8" s="190" t="str">
        <f t="shared" si="0"/>
        <v>1,000t以上 3,000t未満</v>
      </c>
      <c r="G8" s="127" t="s">
        <v>160</v>
      </c>
      <c r="H8" s="91">
        <f>ROUND(MAX(I8:L8),0)</f>
        <v>1968</v>
      </c>
      <c r="I8" s="128">
        <v>1968</v>
      </c>
      <c r="J8" s="128"/>
      <c r="K8" s="128"/>
      <c r="L8" s="128"/>
      <c r="M8" s="126" t="s">
        <v>293</v>
      </c>
      <c r="N8" s="127"/>
      <c r="O8" s="127"/>
      <c r="P8" s="127" t="s">
        <v>284</v>
      </c>
      <c r="Q8" s="127" t="s">
        <v>292</v>
      </c>
      <c r="R8" s="126" t="s">
        <v>295</v>
      </c>
      <c r="S8" s="98">
        <f>IF(ISBLANK(V8),"",((DATEVALUE(W8)-DATEVALUE(U8))*24)+(IF((MINUTE(X8)-MINUTE(V8))&gt;=0,HOUR(X8)-HOUR(V8),HOUR(X8)-HOUR(V8)-1)))</f>
        <v>92</v>
      </c>
      <c r="T8" s="97">
        <f>IF(ISBLANK(V8),"",IF((MINUTE(X8)-MINUTE(V8))&gt;=0,MINUTE(X8)-MINUTE(V8),60-MINUTE(V8)+MINUTE(X8)))</f>
        <v>25</v>
      </c>
      <c r="U8" s="141" t="str">
        <f>A8</f>
        <v>10/28</v>
      </c>
      <c r="V8" s="133" t="s">
        <v>299</v>
      </c>
      <c r="W8" s="134" t="s">
        <v>300</v>
      </c>
      <c r="X8" s="135" t="s">
        <v>301</v>
      </c>
    </row>
    <row r="9" spans="1:26" ht="14.25">
      <c r="A9" s="139" t="s">
        <v>298</v>
      </c>
      <c r="B9" s="79" t="s">
        <v>267</v>
      </c>
      <c r="C9" s="127" t="s">
        <v>279</v>
      </c>
      <c r="D9" s="127" t="s">
        <v>281</v>
      </c>
      <c r="E9" s="312">
        <v>2908</v>
      </c>
      <c r="F9" s="190" t="str">
        <f t="shared" si="0"/>
        <v>1,000t以上 3,000t未満</v>
      </c>
      <c r="G9" s="127"/>
      <c r="H9" s="91">
        <f t="shared" si="1"/>
        <v>0</v>
      </c>
      <c r="I9" s="128"/>
      <c r="J9" s="128"/>
      <c r="K9" s="128"/>
      <c r="L9" s="128"/>
      <c r="M9" s="126"/>
      <c r="N9" s="127"/>
      <c r="O9" s="127"/>
      <c r="P9" s="127"/>
      <c r="Q9" s="127"/>
      <c r="R9" s="126"/>
      <c r="S9" s="98">
        <f>IF(ISBLANK(V9),"",((DATEVALUE(W9)-DATEVALUE(U9))*24)+(IF((MINUTE(X9)-MINUTE(V9))&gt;=0,HOUR(X9)-HOUR(V9),HOUR(X9)-HOUR(V9)-1)))</f>
        <v>55</v>
      </c>
      <c r="T9" s="97">
        <f>IF(ISBLANK(V9),"",IF((MINUTE(X9)-MINUTE(V9))&gt;=0,MINUTE(X9)-MINUTE(V9),60-MINUTE(V9)+MINUTE(X9)))</f>
        <v>0</v>
      </c>
      <c r="U9" s="141" t="str">
        <f t="shared" ref="U9:U13" si="4">A9</f>
        <v>10/6</v>
      </c>
      <c r="V9" s="133" t="s">
        <v>326</v>
      </c>
      <c r="W9" s="134" t="s">
        <v>327</v>
      </c>
      <c r="X9" s="135" t="s">
        <v>309</v>
      </c>
    </row>
    <row r="10" spans="1:26" ht="14.25">
      <c r="A10" s="139" t="s">
        <v>311</v>
      </c>
      <c r="B10" s="79" t="s">
        <v>268</v>
      </c>
      <c r="C10" s="127" t="s">
        <v>279</v>
      </c>
      <c r="D10" s="127" t="s">
        <v>281</v>
      </c>
      <c r="E10" s="312">
        <v>2311</v>
      </c>
      <c r="F10" s="190" t="str">
        <f t="shared" si="0"/>
        <v>1,000t以上 3,000t未満</v>
      </c>
      <c r="G10" s="127"/>
      <c r="H10" s="91">
        <f t="shared" si="1"/>
        <v>0</v>
      </c>
      <c r="I10" s="128"/>
      <c r="J10" s="128"/>
      <c r="K10" s="128"/>
      <c r="L10" s="128"/>
      <c r="M10" s="126"/>
      <c r="N10" s="127"/>
      <c r="O10" s="127"/>
      <c r="P10" s="127"/>
      <c r="Q10" s="127"/>
      <c r="R10" s="126"/>
      <c r="S10" s="98">
        <f>IF(ISBLANK(V10),"",((DATEVALUE(W10)-DATEVALUE(U10))*24)+(IF((MINUTE(X10)-MINUTE(V10))&gt;=0,HOUR(X10)-HOUR(V10),HOUR(X10)-HOUR(V10)-1)))</f>
        <v>55</v>
      </c>
      <c r="T10" s="97">
        <f>IF(ISBLANK(V10),"",IF((MINUTE(X10)-MINUTE(V10))&gt;=0,MINUTE(X10)-MINUTE(V10),60-MINUTE(V10)+MINUTE(X10)))</f>
        <v>0</v>
      </c>
      <c r="U10" s="141" t="str">
        <f t="shared" si="4"/>
        <v>10/6</v>
      </c>
      <c r="V10" s="133" t="s">
        <v>326</v>
      </c>
      <c r="W10" s="134" t="s">
        <v>328</v>
      </c>
      <c r="X10" s="135" t="s">
        <v>309</v>
      </c>
    </row>
    <row r="11" spans="1:26" ht="14.25">
      <c r="A11" s="139" t="s">
        <v>312</v>
      </c>
      <c r="B11" s="79" t="s">
        <v>269</v>
      </c>
      <c r="C11" s="127" t="s">
        <v>279</v>
      </c>
      <c r="D11" s="127" t="s">
        <v>281</v>
      </c>
      <c r="E11" s="312">
        <v>1599</v>
      </c>
      <c r="F11" s="190" t="str">
        <f t="shared" si="0"/>
        <v>1,000t以上 3,000t未満</v>
      </c>
      <c r="G11" s="127"/>
      <c r="H11" s="91">
        <f t="shared" si="1"/>
        <v>0</v>
      </c>
      <c r="I11" s="128"/>
      <c r="J11" s="128"/>
      <c r="K11" s="128"/>
      <c r="L11" s="128"/>
      <c r="M11" s="126"/>
      <c r="N11" s="127"/>
      <c r="O11" s="127"/>
      <c r="P11" s="127"/>
      <c r="Q11" s="127"/>
      <c r="R11" s="126"/>
      <c r="S11" s="98">
        <f>IF(ISBLANK(V11),"",((DATEVALUE(W11)-DATEVALUE(U11))*24)+(IF((MINUTE(X11)-MINUTE(V11))&gt;=0,HOUR(X11)-HOUR(V11),HOUR(X11)-HOUR(V11)-1)))</f>
        <v>4</v>
      </c>
      <c r="T11" s="97">
        <f>IF(ISBLANK(V11),"",IF((MINUTE(X11)-MINUTE(V11))&gt;=0,MINUTE(X11)-MINUTE(V11),60-MINUTE(V11)+MINUTE(X11)))</f>
        <v>30</v>
      </c>
      <c r="U11" s="141" t="str">
        <f t="shared" si="4"/>
        <v>10/23</v>
      </c>
      <c r="V11" s="133" t="s">
        <v>325</v>
      </c>
      <c r="W11" s="134" t="s">
        <v>312</v>
      </c>
      <c r="X11" s="135" t="s">
        <v>324</v>
      </c>
    </row>
    <row r="12" spans="1:26" ht="14.25">
      <c r="A12" s="139" t="s">
        <v>313</v>
      </c>
      <c r="B12" s="79" t="s">
        <v>270</v>
      </c>
      <c r="C12" s="127" t="s">
        <v>279</v>
      </c>
      <c r="D12" s="127" t="s">
        <v>281</v>
      </c>
      <c r="E12" s="312">
        <v>700</v>
      </c>
      <c r="F12" s="190" t="str">
        <f t="shared" si="0"/>
        <v>500t以上 1,000t未満</v>
      </c>
      <c r="G12" s="127"/>
      <c r="H12" s="91">
        <f t="shared" si="1"/>
        <v>0</v>
      </c>
      <c r="I12" s="128"/>
      <c r="J12" s="128"/>
      <c r="K12" s="128"/>
      <c r="L12" s="128"/>
      <c r="M12" s="126"/>
      <c r="N12" s="127"/>
      <c r="O12" s="127"/>
      <c r="P12" s="127"/>
      <c r="Q12" s="127"/>
      <c r="R12" s="126"/>
      <c r="S12" s="98">
        <f>IF(ISBLANK(V12),"",((DATEVALUE(W12)-DATEVALUE(U12))*24)+(IF((MINUTE(X12)-MINUTE(V12))&gt;=0,HOUR(X12)-HOUR(V12),HOUR(X12)-HOUR(V12)-1)))</f>
        <v>45</v>
      </c>
      <c r="T12" s="97">
        <f>IF(ISBLANK(V12),"",IF((MINUTE(X12)-MINUTE(V12))&gt;=0,MINUTE(X12)-MINUTE(V12),60-MINUTE(V12)+MINUTE(X12)))</f>
        <v>0</v>
      </c>
      <c r="U12" s="141" t="str">
        <f t="shared" si="4"/>
        <v>10/1</v>
      </c>
      <c r="V12" s="133" t="s">
        <v>324</v>
      </c>
      <c r="W12" s="134" t="s">
        <v>329</v>
      </c>
      <c r="X12" s="135" t="s">
        <v>319</v>
      </c>
    </row>
    <row r="13" spans="1:26" ht="14.25">
      <c r="A13" s="139" t="s">
        <v>296</v>
      </c>
      <c r="B13" s="79" t="s">
        <v>270</v>
      </c>
      <c r="C13" s="127" t="s">
        <v>279</v>
      </c>
      <c r="D13" s="127" t="s">
        <v>281</v>
      </c>
      <c r="E13" s="312">
        <v>700</v>
      </c>
      <c r="F13" s="190" t="str">
        <f t="shared" si="0"/>
        <v>500t以上 1,000t未満</v>
      </c>
      <c r="G13" s="127"/>
      <c r="H13" s="91">
        <f t="shared" si="1"/>
        <v>0</v>
      </c>
      <c r="I13" s="128"/>
      <c r="J13" s="128"/>
      <c r="K13" s="128"/>
      <c r="L13" s="128"/>
      <c r="M13" s="126"/>
      <c r="N13" s="127"/>
      <c r="O13" s="127"/>
      <c r="P13" s="127"/>
      <c r="Q13" s="127"/>
      <c r="R13" s="126"/>
      <c r="S13" s="98">
        <f t="shared" si="2"/>
        <v>97</v>
      </c>
      <c r="T13" s="97">
        <f t="shared" si="3"/>
        <v>0</v>
      </c>
      <c r="U13" s="141" t="str">
        <f t="shared" si="4"/>
        <v>10/11</v>
      </c>
      <c r="V13" s="133" t="s">
        <v>323</v>
      </c>
      <c r="W13" s="134" t="s">
        <v>330</v>
      </c>
      <c r="X13" s="135" t="s">
        <v>331</v>
      </c>
    </row>
    <row r="14" spans="1:26" ht="14.25">
      <c r="A14" s="139" t="s">
        <v>314</v>
      </c>
      <c r="B14" s="79" t="s">
        <v>270</v>
      </c>
      <c r="C14" s="127" t="s">
        <v>279</v>
      </c>
      <c r="D14" s="127" t="s">
        <v>281</v>
      </c>
      <c r="E14" s="312">
        <v>700</v>
      </c>
      <c r="F14" s="190" t="str">
        <f t="shared" si="0"/>
        <v>500t以上 1,000t未満</v>
      </c>
      <c r="G14" s="127"/>
      <c r="H14" s="91">
        <f t="shared" ref="H14:H19" si="5">ROUND(MAX(I14:L14),0)</f>
        <v>0</v>
      </c>
      <c r="I14" s="128"/>
      <c r="J14" s="128"/>
      <c r="K14" s="128"/>
      <c r="L14" s="128"/>
      <c r="M14" s="126"/>
      <c r="N14" s="127"/>
      <c r="O14" s="127"/>
      <c r="P14" s="127"/>
      <c r="Q14" s="127"/>
      <c r="R14" s="126"/>
      <c r="S14" s="98">
        <f t="shared" ref="S14:S19" si="6">IF(ISBLANK(V14),"",((DATEVALUE(W14)-DATEVALUE(U14))*24)+(IF((MINUTE(X14)-MINUTE(V14))&gt;=0,HOUR(X14)-HOUR(V14),HOUR(X14)-HOUR(V14)-1)))</f>
        <v>44</v>
      </c>
      <c r="T14" s="97">
        <f t="shared" ref="T14:T19" si="7">IF(ISBLANK(V14),"",IF((MINUTE(X14)-MINUTE(V14))&gt;=0,MINUTE(X14)-MINUTE(V14),60-MINUTE(V14)+MINUTE(X14)))</f>
        <v>0</v>
      </c>
      <c r="U14" s="141" t="str">
        <f t="shared" ref="U14:U19" si="8">A14</f>
        <v>10/15</v>
      </c>
      <c r="V14" s="133" t="s">
        <v>322</v>
      </c>
      <c r="W14" s="134" t="s">
        <v>332</v>
      </c>
      <c r="X14" s="135" t="s">
        <v>318</v>
      </c>
    </row>
    <row r="15" spans="1:26" ht="14.25">
      <c r="A15" s="139" t="s">
        <v>303</v>
      </c>
      <c r="B15" s="79" t="s">
        <v>270</v>
      </c>
      <c r="C15" s="127" t="s">
        <v>279</v>
      </c>
      <c r="D15" s="127" t="s">
        <v>281</v>
      </c>
      <c r="E15" s="312">
        <v>700</v>
      </c>
      <c r="F15" s="190" t="str">
        <f t="shared" si="0"/>
        <v>500t以上 1,000t未満</v>
      </c>
      <c r="G15" s="127"/>
      <c r="H15" s="91">
        <f>ROUND(MAX(I15:L15),0)</f>
        <v>0</v>
      </c>
      <c r="I15" s="128"/>
      <c r="J15" s="128"/>
      <c r="K15" s="128"/>
      <c r="L15" s="128"/>
      <c r="M15" s="126"/>
      <c r="N15" s="127"/>
      <c r="O15" s="127"/>
      <c r="P15" s="127"/>
      <c r="Q15" s="127"/>
      <c r="R15" s="126"/>
      <c r="S15" s="98">
        <f>IF(ISBLANK(V15),"",((DATEVALUE(W15)-DATEVALUE(U15))*24)+(IF((MINUTE(X15)-MINUTE(V15))&gt;=0,HOUR(X15)-HOUR(V15),HOUR(X15)-HOUR(V15)-1)))</f>
        <v>62</v>
      </c>
      <c r="T15" s="97">
        <f>IF(ISBLANK(V15),"",IF((MINUTE(X15)-MINUTE(V15))&gt;=0,MINUTE(X15)-MINUTE(V15),60-MINUTE(V15)+MINUTE(X15)))</f>
        <v>30</v>
      </c>
      <c r="U15" s="141" t="str">
        <f t="shared" si="8"/>
        <v>10/7</v>
      </c>
      <c r="V15" s="133" t="s">
        <v>321</v>
      </c>
      <c r="W15" s="134" t="s">
        <v>333</v>
      </c>
      <c r="X15" s="135" t="s">
        <v>319</v>
      </c>
    </row>
    <row r="16" spans="1:26" ht="14.25">
      <c r="A16" s="139" t="s">
        <v>334</v>
      </c>
      <c r="B16" s="79" t="s">
        <v>271</v>
      </c>
      <c r="C16" s="127" t="s">
        <v>279</v>
      </c>
      <c r="D16" s="127" t="s">
        <v>281</v>
      </c>
      <c r="E16" s="312">
        <v>500</v>
      </c>
      <c r="F16" s="190" t="str">
        <f t="shared" si="0"/>
        <v>500t以上 1,000t未満</v>
      </c>
      <c r="G16" s="127" t="s">
        <v>151</v>
      </c>
      <c r="H16" s="91">
        <f t="shared" si="5"/>
        <v>690</v>
      </c>
      <c r="I16" s="128"/>
      <c r="J16" s="128">
        <v>690</v>
      </c>
      <c r="K16" s="128"/>
      <c r="L16" s="128"/>
      <c r="M16" s="126" t="s">
        <v>369</v>
      </c>
      <c r="N16" s="127" t="s">
        <v>370</v>
      </c>
      <c r="O16" s="127" t="s">
        <v>376</v>
      </c>
      <c r="P16" s="127"/>
      <c r="Q16" s="127"/>
      <c r="R16" s="126" t="s">
        <v>372</v>
      </c>
      <c r="S16" s="98">
        <f t="shared" si="6"/>
        <v>2</v>
      </c>
      <c r="T16" s="97">
        <f t="shared" si="7"/>
        <v>30</v>
      </c>
      <c r="U16" s="141" t="str">
        <f t="shared" si="8"/>
        <v>10/13</v>
      </c>
      <c r="V16" s="133" t="s">
        <v>318</v>
      </c>
      <c r="W16" s="134" t="s">
        <v>334</v>
      </c>
      <c r="X16" s="135" t="s">
        <v>335</v>
      </c>
    </row>
    <row r="17" spans="1:24" ht="14.25">
      <c r="A17" s="139" t="s">
        <v>315</v>
      </c>
      <c r="B17" s="79" t="s">
        <v>271</v>
      </c>
      <c r="C17" s="127" t="s">
        <v>279</v>
      </c>
      <c r="D17" s="127" t="s">
        <v>281</v>
      </c>
      <c r="E17" s="312">
        <v>500</v>
      </c>
      <c r="F17" s="190" t="str">
        <f t="shared" si="0"/>
        <v>500t以上 1,000t未満</v>
      </c>
      <c r="G17" s="127" t="s">
        <v>151</v>
      </c>
      <c r="H17" s="91">
        <f t="shared" si="5"/>
        <v>690</v>
      </c>
      <c r="I17" s="128"/>
      <c r="J17" s="128">
        <v>690</v>
      </c>
      <c r="K17" s="128"/>
      <c r="L17" s="128"/>
      <c r="M17" s="126" t="s">
        <v>369</v>
      </c>
      <c r="N17" s="127" t="s">
        <v>370</v>
      </c>
      <c r="O17" s="127" t="s">
        <v>376</v>
      </c>
      <c r="P17" s="127"/>
      <c r="Q17" s="127"/>
      <c r="R17" s="126" t="s">
        <v>372</v>
      </c>
      <c r="S17" s="98">
        <f t="shared" si="6"/>
        <v>3</v>
      </c>
      <c r="T17" s="97">
        <f t="shared" si="7"/>
        <v>0</v>
      </c>
      <c r="U17" s="141" t="str">
        <f t="shared" si="8"/>
        <v>10/15</v>
      </c>
      <c r="V17" s="133" t="s">
        <v>320</v>
      </c>
      <c r="W17" s="134" t="s">
        <v>314</v>
      </c>
      <c r="X17" s="135" t="s">
        <v>322</v>
      </c>
    </row>
    <row r="18" spans="1:24" ht="14.25">
      <c r="A18" s="139" t="s">
        <v>316</v>
      </c>
      <c r="B18" s="79" t="s">
        <v>271</v>
      </c>
      <c r="C18" s="127" t="s">
        <v>279</v>
      </c>
      <c r="D18" s="127" t="s">
        <v>281</v>
      </c>
      <c r="E18" s="312">
        <v>500</v>
      </c>
      <c r="F18" s="190" t="str">
        <f t="shared" si="0"/>
        <v>500t以上 1,000t未満</v>
      </c>
      <c r="G18" s="127" t="s">
        <v>151</v>
      </c>
      <c r="H18" s="91">
        <f t="shared" si="5"/>
        <v>690</v>
      </c>
      <c r="I18" s="128"/>
      <c r="J18" s="128">
        <v>690</v>
      </c>
      <c r="K18" s="128"/>
      <c r="L18" s="128"/>
      <c r="M18" s="126" t="s">
        <v>369</v>
      </c>
      <c r="N18" s="127" t="s">
        <v>370</v>
      </c>
      <c r="O18" s="127" t="s">
        <v>376</v>
      </c>
      <c r="P18" s="127"/>
      <c r="Q18" s="127"/>
      <c r="R18" s="126" t="s">
        <v>372</v>
      </c>
      <c r="S18" s="98">
        <f t="shared" si="6"/>
        <v>2</v>
      </c>
      <c r="T18" s="97">
        <f t="shared" si="7"/>
        <v>0</v>
      </c>
      <c r="U18" s="141" t="str">
        <f t="shared" si="8"/>
        <v>10/20</v>
      </c>
      <c r="V18" s="133" t="s">
        <v>319</v>
      </c>
      <c r="W18" s="134" t="s">
        <v>336</v>
      </c>
      <c r="X18" s="135" t="s">
        <v>326</v>
      </c>
    </row>
    <row r="19" spans="1:24" ht="14.25">
      <c r="A19" s="139" t="s">
        <v>317</v>
      </c>
      <c r="B19" s="79" t="s">
        <v>271</v>
      </c>
      <c r="C19" s="127" t="s">
        <v>279</v>
      </c>
      <c r="D19" s="127" t="s">
        <v>281</v>
      </c>
      <c r="E19" s="312">
        <v>500</v>
      </c>
      <c r="F19" s="190" t="str">
        <f t="shared" si="0"/>
        <v>500t以上 1,000t未満</v>
      </c>
      <c r="G19" s="127" t="s">
        <v>151</v>
      </c>
      <c r="H19" s="91">
        <f t="shared" si="5"/>
        <v>690</v>
      </c>
      <c r="I19" s="128"/>
      <c r="J19" s="128">
        <v>690</v>
      </c>
      <c r="K19" s="128"/>
      <c r="L19" s="128"/>
      <c r="M19" s="126" t="s">
        <v>369</v>
      </c>
      <c r="N19" s="127" t="s">
        <v>370</v>
      </c>
      <c r="O19" s="127" t="s">
        <v>376</v>
      </c>
      <c r="P19" s="127"/>
      <c r="Q19" s="127"/>
      <c r="R19" s="126" t="s">
        <v>372</v>
      </c>
      <c r="S19" s="98">
        <f t="shared" si="6"/>
        <v>2</v>
      </c>
      <c r="T19" s="97">
        <f t="shared" si="7"/>
        <v>0</v>
      </c>
      <c r="U19" s="141" t="str">
        <f t="shared" si="8"/>
        <v>10/21</v>
      </c>
      <c r="V19" s="133" t="s">
        <v>318</v>
      </c>
      <c r="W19" s="134" t="s">
        <v>317</v>
      </c>
      <c r="X19" s="135" t="s">
        <v>326</v>
      </c>
    </row>
    <row r="20" spans="1:24" ht="14.25">
      <c r="A20" s="139" t="s">
        <v>337</v>
      </c>
      <c r="B20" s="79" t="s">
        <v>338</v>
      </c>
      <c r="C20" s="127" t="s">
        <v>339</v>
      </c>
      <c r="D20" s="127" t="s">
        <v>281</v>
      </c>
      <c r="E20" s="312">
        <v>749</v>
      </c>
      <c r="F20" s="190" t="str">
        <f t="shared" si="0"/>
        <v>500t以上 1,000t未満</v>
      </c>
      <c r="G20" s="127"/>
      <c r="H20" s="91">
        <f t="shared" ref="H20:H32" si="9">ROUND(MAX(I20:L20),0)</f>
        <v>0</v>
      </c>
      <c r="I20" s="128"/>
      <c r="J20" s="128"/>
      <c r="K20" s="128"/>
      <c r="L20" s="128"/>
      <c r="M20" s="126"/>
      <c r="N20" s="127"/>
      <c r="O20" s="127"/>
      <c r="P20" s="127"/>
      <c r="Q20" s="127"/>
      <c r="R20" s="126"/>
      <c r="S20" s="98">
        <f t="shared" ref="S20:S31" si="10">IF(ISBLANK(V20),"",((DATEVALUE(W20)-DATEVALUE(U20))*24)+(IF((MINUTE(X20)-MINUTE(V20))&gt;=0,HOUR(X20)-HOUR(V20),HOUR(X20)-HOUR(V20)-1)))</f>
        <v>42</v>
      </c>
      <c r="T20" s="97">
        <f t="shared" ref="T20:T31" si="11">IF(ISBLANK(V20),"",IF((MINUTE(X20)-MINUTE(V20))&gt;=0,MINUTE(X20)-MINUTE(V20),60-MINUTE(V20)+MINUTE(X20)))</f>
        <v>0</v>
      </c>
      <c r="U20" s="141" t="str">
        <f t="shared" ref="U20:U32" si="12">A20</f>
        <v>10/16</v>
      </c>
      <c r="V20" s="133" t="s">
        <v>340</v>
      </c>
      <c r="W20" s="134" t="s">
        <v>341</v>
      </c>
      <c r="X20" s="135" t="s">
        <v>342</v>
      </c>
    </row>
    <row r="21" spans="1:24" ht="14.25">
      <c r="A21" s="139" t="s">
        <v>332</v>
      </c>
      <c r="B21" s="79" t="s">
        <v>343</v>
      </c>
      <c r="C21" s="127" t="s">
        <v>344</v>
      </c>
      <c r="D21" s="127" t="s">
        <v>281</v>
      </c>
      <c r="E21" s="311">
        <v>749</v>
      </c>
      <c r="F21" s="190" t="str">
        <f t="shared" si="0"/>
        <v>500t以上 1,000t未満</v>
      </c>
      <c r="G21" s="127"/>
      <c r="H21" s="91">
        <f t="shared" si="9"/>
        <v>0</v>
      </c>
      <c r="I21" s="128"/>
      <c r="J21" s="128"/>
      <c r="K21" s="128"/>
      <c r="L21" s="128"/>
      <c r="M21" s="126"/>
      <c r="N21" s="127"/>
      <c r="O21" s="127"/>
      <c r="P21" s="127"/>
      <c r="Q21" s="127"/>
      <c r="R21" s="126"/>
      <c r="S21" s="98">
        <f t="shared" si="10"/>
        <v>25</v>
      </c>
      <c r="T21" s="97">
        <f t="shared" si="11"/>
        <v>30</v>
      </c>
      <c r="U21" s="141" t="str">
        <f t="shared" si="12"/>
        <v>10/17</v>
      </c>
      <c r="V21" s="133" t="s">
        <v>345</v>
      </c>
      <c r="W21" s="134" t="s">
        <v>346</v>
      </c>
      <c r="X21" s="135" t="s">
        <v>342</v>
      </c>
    </row>
    <row r="22" spans="1:24" ht="14.25">
      <c r="A22" s="139" t="s">
        <v>347</v>
      </c>
      <c r="B22" s="79" t="s">
        <v>348</v>
      </c>
      <c r="C22" s="127" t="s">
        <v>349</v>
      </c>
      <c r="D22" s="127" t="s">
        <v>281</v>
      </c>
      <c r="E22" s="312">
        <v>3175</v>
      </c>
      <c r="F22" s="190" t="str">
        <f t="shared" si="0"/>
        <v>3,000t以上 6,000t未満</v>
      </c>
      <c r="G22" s="127"/>
      <c r="H22" s="91">
        <f t="shared" si="9"/>
        <v>0</v>
      </c>
      <c r="I22" s="128"/>
      <c r="J22" s="128"/>
      <c r="K22" s="128"/>
      <c r="L22" s="128"/>
      <c r="M22" s="126"/>
      <c r="N22" s="127"/>
      <c r="O22" s="127"/>
      <c r="P22" s="127"/>
      <c r="Q22" s="127"/>
      <c r="R22" s="126"/>
      <c r="S22" s="98">
        <f t="shared" si="10"/>
        <v>16</v>
      </c>
      <c r="T22" s="97">
        <f t="shared" si="11"/>
        <v>0</v>
      </c>
      <c r="U22" s="141" t="str">
        <f t="shared" si="12"/>
        <v>10/18</v>
      </c>
      <c r="V22" s="133" t="s">
        <v>350</v>
      </c>
      <c r="W22" s="134" t="s">
        <v>351</v>
      </c>
      <c r="X22" s="135" t="s">
        <v>352</v>
      </c>
    </row>
    <row r="23" spans="1:24" ht="14.25">
      <c r="A23" s="139" t="s">
        <v>336</v>
      </c>
      <c r="B23" s="79" t="s">
        <v>353</v>
      </c>
      <c r="C23" s="127" t="s">
        <v>349</v>
      </c>
      <c r="D23" s="127" t="s">
        <v>281</v>
      </c>
      <c r="E23" s="311">
        <v>749</v>
      </c>
      <c r="F23" s="190" t="str">
        <f t="shared" si="0"/>
        <v>500t以上 1,000t未満</v>
      </c>
      <c r="G23" s="127"/>
      <c r="H23" s="91">
        <f t="shared" si="9"/>
        <v>0</v>
      </c>
      <c r="I23" s="128"/>
      <c r="J23" s="128"/>
      <c r="K23" s="128"/>
      <c r="L23" s="128"/>
      <c r="M23" s="126"/>
      <c r="N23" s="127"/>
      <c r="O23" s="127"/>
      <c r="P23" s="127"/>
      <c r="Q23" s="127"/>
      <c r="R23" s="126"/>
      <c r="S23" s="98">
        <f t="shared" si="10"/>
        <v>23</v>
      </c>
      <c r="T23" s="97">
        <f t="shared" si="11"/>
        <v>45</v>
      </c>
      <c r="U23" s="141" t="str">
        <f t="shared" si="12"/>
        <v>10/20</v>
      </c>
      <c r="V23" s="133" t="s">
        <v>354</v>
      </c>
      <c r="W23" s="134" t="s">
        <v>355</v>
      </c>
      <c r="X23" s="135" t="s">
        <v>356</v>
      </c>
    </row>
    <row r="24" spans="1:24" ht="14.25">
      <c r="A24" s="139" t="s">
        <v>357</v>
      </c>
      <c r="B24" s="79" t="s">
        <v>358</v>
      </c>
      <c r="C24" s="127" t="s">
        <v>359</v>
      </c>
      <c r="D24" s="127" t="s">
        <v>281</v>
      </c>
      <c r="E24" s="312">
        <v>702</v>
      </c>
      <c r="F24" s="190" t="str">
        <f t="shared" si="0"/>
        <v>500t以上 1,000t未満</v>
      </c>
      <c r="G24" s="127"/>
      <c r="H24" s="91">
        <f t="shared" si="9"/>
        <v>0</v>
      </c>
      <c r="I24" s="128"/>
      <c r="J24" s="128"/>
      <c r="K24" s="128"/>
      <c r="L24" s="128"/>
      <c r="M24" s="126"/>
      <c r="N24" s="127"/>
      <c r="O24" s="127"/>
      <c r="P24" s="127"/>
      <c r="Q24" s="127"/>
      <c r="R24" s="126"/>
      <c r="S24" s="98">
        <f t="shared" si="10"/>
        <v>48</v>
      </c>
      <c r="T24" s="97">
        <f t="shared" si="11"/>
        <v>0</v>
      </c>
      <c r="U24" s="141" t="str">
        <f t="shared" si="12"/>
        <v>10/29</v>
      </c>
      <c r="V24" s="133" t="s">
        <v>342</v>
      </c>
      <c r="W24" s="134" t="s">
        <v>360</v>
      </c>
      <c r="X24" s="135" t="s">
        <v>342</v>
      </c>
    </row>
    <row r="25" spans="1:24" ht="14.25">
      <c r="A25" s="139" t="s">
        <v>367</v>
      </c>
      <c r="B25" s="79" t="s">
        <v>271</v>
      </c>
      <c r="C25" s="127" t="s">
        <v>368</v>
      </c>
      <c r="D25" s="127" t="s">
        <v>281</v>
      </c>
      <c r="E25" s="312">
        <v>500</v>
      </c>
      <c r="F25" s="190" t="str">
        <f t="shared" si="0"/>
        <v>500t以上 1,000t未満</v>
      </c>
      <c r="G25" s="127" t="s">
        <v>151</v>
      </c>
      <c r="H25" s="91">
        <f t="shared" si="9"/>
        <v>690</v>
      </c>
      <c r="I25" s="128"/>
      <c r="J25" s="128">
        <v>690</v>
      </c>
      <c r="K25" s="128"/>
      <c r="L25" s="128"/>
      <c r="M25" s="126" t="s">
        <v>369</v>
      </c>
      <c r="N25" s="127" t="s">
        <v>370</v>
      </c>
      <c r="O25" s="127" t="s">
        <v>371</v>
      </c>
      <c r="P25" s="127"/>
      <c r="Q25" s="127"/>
      <c r="R25" s="126" t="s">
        <v>372</v>
      </c>
      <c r="S25" s="98">
        <f t="shared" si="10"/>
        <v>3</v>
      </c>
      <c r="T25" s="97">
        <f t="shared" si="11"/>
        <v>0</v>
      </c>
      <c r="U25" s="141" t="str">
        <f t="shared" si="12"/>
        <v>10/19</v>
      </c>
      <c r="V25" s="133" t="s">
        <v>373</v>
      </c>
      <c r="W25" s="134" t="s">
        <v>374</v>
      </c>
      <c r="X25" s="135" t="s">
        <v>375</v>
      </c>
    </row>
    <row r="26" spans="1:24" ht="14.25">
      <c r="A26" s="139"/>
      <c r="B26" s="79"/>
      <c r="C26" s="127"/>
      <c r="D26" s="127"/>
      <c r="E26" s="312"/>
      <c r="F26" s="190" t="str">
        <f t="shared" si="0"/>
        <v xml:space="preserve"> </v>
      </c>
      <c r="G26" s="127"/>
      <c r="H26" s="91">
        <f t="shared" si="9"/>
        <v>0</v>
      </c>
      <c r="I26" s="128"/>
      <c r="J26" s="128"/>
      <c r="K26" s="128"/>
      <c r="L26" s="128"/>
      <c r="M26" s="126" t="s">
        <v>101</v>
      </c>
      <c r="N26" s="127"/>
      <c r="O26" s="127"/>
      <c r="P26" s="127"/>
      <c r="Q26" s="127"/>
      <c r="R26" s="126"/>
      <c r="S26" s="98" t="str">
        <f t="shared" si="10"/>
        <v/>
      </c>
      <c r="T26" s="97" t="str">
        <f t="shared" si="11"/>
        <v/>
      </c>
      <c r="U26" s="141">
        <f t="shared" si="12"/>
        <v>0</v>
      </c>
      <c r="V26" s="133"/>
      <c r="W26" s="134"/>
      <c r="X26" s="135"/>
    </row>
    <row r="27" spans="1:24" ht="14.25">
      <c r="A27" s="139"/>
      <c r="B27" s="290"/>
      <c r="C27" s="127"/>
      <c r="D27" s="127"/>
      <c r="E27" s="311"/>
      <c r="F27" s="190" t="str">
        <f t="shared" si="0"/>
        <v xml:space="preserve"> </v>
      </c>
      <c r="G27" s="127"/>
      <c r="H27" s="91">
        <f t="shared" si="9"/>
        <v>0</v>
      </c>
      <c r="I27" s="128"/>
      <c r="J27" s="128"/>
      <c r="K27" s="128"/>
      <c r="L27" s="128"/>
      <c r="M27" s="126" t="s">
        <v>101</v>
      </c>
      <c r="N27" s="127"/>
      <c r="O27" s="127"/>
      <c r="P27" s="127"/>
      <c r="Q27" s="127"/>
      <c r="R27" s="126"/>
      <c r="S27" s="98" t="str">
        <f t="shared" si="10"/>
        <v/>
      </c>
      <c r="T27" s="97" t="str">
        <f t="shared" si="11"/>
        <v/>
      </c>
      <c r="U27" s="141">
        <f t="shared" si="12"/>
        <v>0</v>
      </c>
      <c r="V27" s="133"/>
      <c r="W27" s="134"/>
      <c r="X27" s="135"/>
    </row>
    <row r="28" spans="1:24" ht="14.25">
      <c r="A28" s="139"/>
      <c r="B28" s="125"/>
      <c r="C28" s="127"/>
      <c r="D28" s="127"/>
      <c r="E28" s="311"/>
      <c r="F28" s="190" t="str">
        <f t="shared" si="0"/>
        <v xml:space="preserve"> </v>
      </c>
      <c r="G28" s="127"/>
      <c r="H28" s="91">
        <f t="shared" si="9"/>
        <v>0</v>
      </c>
      <c r="I28" s="128"/>
      <c r="J28" s="128"/>
      <c r="K28" s="128"/>
      <c r="L28" s="128"/>
      <c r="M28" s="126" t="s">
        <v>101</v>
      </c>
      <c r="N28" s="127"/>
      <c r="O28" s="127"/>
      <c r="P28" s="127"/>
      <c r="Q28" s="127"/>
      <c r="R28" s="126"/>
      <c r="S28" s="98" t="str">
        <f t="shared" si="10"/>
        <v/>
      </c>
      <c r="T28" s="97" t="str">
        <f t="shared" si="11"/>
        <v/>
      </c>
      <c r="U28" s="141">
        <f t="shared" si="12"/>
        <v>0</v>
      </c>
      <c r="V28" s="133"/>
      <c r="W28" s="134"/>
      <c r="X28" s="135"/>
    </row>
    <row r="29" spans="1:24" ht="14.25">
      <c r="A29" s="139"/>
      <c r="B29" s="125"/>
      <c r="C29" s="127" t="s">
        <v>101</v>
      </c>
      <c r="D29" s="127"/>
      <c r="E29" s="311"/>
      <c r="F29" s="190" t="str">
        <f t="shared" si="0"/>
        <v xml:space="preserve"> </v>
      </c>
      <c r="G29" s="127"/>
      <c r="H29" s="91">
        <f t="shared" si="9"/>
        <v>0</v>
      </c>
      <c r="I29" s="128"/>
      <c r="J29" s="128"/>
      <c r="K29" s="128"/>
      <c r="L29" s="128"/>
      <c r="M29" s="126" t="s">
        <v>101</v>
      </c>
      <c r="N29" s="127"/>
      <c r="O29" s="127"/>
      <c r="P29" s="127"/>
      <c r="Q29" s="127"/>
      <c r="R29" s="126"/>
      <c r="S29" s="98" t="str">
        <f t="shared" si="10"/>
        <v/>
      </c>
      <c r="T29" s="97" t="str">
        <f t="shared" si="11"/>
        <v/>
      </c>
      <c r="U29" s="141">
        <f t="shared" si="12"/>
        <v>0</v>
      </c>
      <c r="V29" s="133"/>
      <c r="W29" s="134"/>
      <c r="X29" s="135"/>
    </row>
    <row r="30" spans="1:24" ht="14.25">
      <c r="A30" s="139"/>
      <c r="B30" s="125"/>
      <c r="C30" s="127" t="s">
        <v>101</v>
      </c>
      <c r="D30" s="127"/>
      <c r="E30" s="311"/>
      <c r="F30" s="190" t="str">
        <f t="shared" si="0"/>
        <v xml:space="preserve"> </v>
      </c>
      <c r="G30" s="127"/>
      <c r="H30" s="91">
        <f t="shared" si="9"/>
        <v>0</v>
      </c>
      <c r="I30" s="128"/>
      <c r="J30" s="128"/>
      <c r="K30" s="128"/>
      <c r="L30" s="128"/>
      <c r="M30" s="126" t="s">
        <v>101</v>
      </c>
      <c r="N30" s="127"/>
      <c r="O30" s="127"/>
      <c r="P30" s="127"/>
      <c r="Q30" s="127"/>
      <c r="R30" s="126"/>
      <c r="S30" s="98" t="str">
        <f t="shared" si="10"/>
        <v/>
      </c>
      <c r="T30" s="97" t="str">
        <f t="shared" si="11"/>
        <v/>
      </c>
      <c r="U30" s="141">
        <f t="shared" si="12"/>
        <v>0</v>
      </c>
      <c r="V30" s="133"/>
      <c r="W30" s="134"/>
      <c r="X30" s="135"/>
    </row>
    <row r="31" spans="1:24" ht="14.25">
      <c r="A31" s="139"/>
      <c r="B31" s="125"/>
      <c r="C31" s="127" t="s">
        <v>101</v>
      </c>
      <c r="D31" s="127"/>
      <c r="E31" s="311"/>
      <c r="F31" s="190" t="str">
        <f t="shared" si="0"/>
        <v xml:space="preserve"> </v>
      </c>
      <c r="G31" s="127"/>
      <c r="H31" s="91">
        <f t="shared" si="9"/>
        <v>0</v>
      </c>
      <c r="I31" s="128"/>
      <c r="J31" s="128"/>
      <c r="K31" s="128"/>
      <c r="L31" s="128"/>
      <c r="M31" s="126" t="s">
        <v>101</v>
      </c>
      <c r="N31" s="127"/>
      <c r="O31" s="127"/>
      <c r="P31" s="127"/>
      <c r="Q31" s="127"/>
      <c r="R31" s="126"/>
      <c r="S31" s="98" t="str">
        <f t="shared" si="10"/>
        <v/>
      </c>
      <c r="T31" s="97" t="str">
        <f t="shared" si="11"/>
        <v/>
      </c>
      <c r="U31" s="141">
        <f t="shared" si="12"/>
        <v>0</v>
      </c>
      <c r="V31" s="133"/>
      <c r="W31" s="134"/>
      <c r="X31" s="135"/>
    </row>
    <row r="32" spans="1:24" ht="15" thickBot="1">
      <c r="A32" s="140"/>
      <c r="B32" s="129"/>
      <c r="C32" s="131" t="s">
        <v>101</v>
      </c>
      <c r="D32" s="131"/>
      <c r="E32" s="313"/>
      <c r="F32" s="191" t="str">
        <f t="shared" si="0"/>
        <v xml:space="preserve"> </v>
      </c>
      <c r="G32" s="131"/>
      <c r="H32" s="107">
        <f t="shared" si="9"/>
        <v>0</v>
      </c>
      <c r="I32" s="132"/>
      <c r="J32" s="132"/>
      <c r="K32" s="132"/>
      <c r="L32" s="132"/>
      <c r="M32" s="130" t="s">
        <v>101</v>
      </c>
      <c r="N32" s="131"/>
      <c r="O32" s="131"/>
      <c r="P32" s="131"/>
      <c r="Q32" s="131"/>
      <c r="R32" s="130"/>
      <c r="S32" s="109" t="str">
        <f>IF(ISBLANK(V32),"",((DATEVALUE(W32)-DATEVALUE(U32))*24)+(IF((MINUTE(X32)-MINUTE(V32))&gt;=0,HOUR(X32)-HOUR(V32),HOUR(X32)-HOUR(V32)-1)))</f>
        <v/>
      </c>
      <c r="T32" s="110" t="str">
        <f>IF(ISBLANK(V32),"",IF((MINUTE(X32)-MINUTE(V32))&gt;=0,MINUTE(X32)-MINUTE(V32),60-MINUTE(V32)+MINUTE(X32)))</f>
        <v/>
      </c>
      <c r="U32" s="142">
        <f t="shared" si="12"/>
        <v>0</v>
      </c>
      <c r="V32" s="136"/>
      <c r="W32" s="137"/>
      <c r="X32" s="138"/>
    </row>
    <row r="33" spans="1:26">
      <c r="A33" s="492" t="s">
        <v>168</v>
      </c>
      <c r="B33" s="493"/>
      <c r="C33" s="116">
        <f>COUNTIF($C$5:$C$32,"外")</f>
        <v>4</v>
      </c>
      <c r="D33" s="116"/>
      <c r="E33" s="117"/>
      <c r="F33" s="118"/>
      <c r="G33" s="116"/>
      <c r="H33" s="117" t="str">
        <f>IF(SUM(I33:L33)=0,"",ROUND(MAX(I33:L33),0))</f>
        <v/>
      </c>
      <c r="I33" s="117"/>
      <c r="J33" s="117"/>
      <c r="K33" s="117"/>
      <c r="L33" s="117"/>
      <c r="M33" s="115" t="s">
        <v>101</v>
      </c>
      <c r="N33" s="115"/>
      <c r="O33" s="115"/>
      <c r="P33" s="115"/>
      <c r="Q33" s="115"/>
      <c r="R33" s="115"/>
      <c r="S33" s="119" t="str">
        <f>IF(ISBLANK(V33),"",((DATEVALUE(W33)-DATEVALUE(U33))*24)+(IF((MINUTE(X33)-MINUTE(V33))&gt;=0,HOUR(X33)-HOUR(V33),HOUR(X33)-HOUR(V33)-1)))</f>
        <v/>
      </c>
      <c r="T33" s="120" t="str">
        <f>IF(ISBLANK(V33),"",IF((MINUTE(X33)-MINUTE(V33))&gt;=0,MINUTE(X33)-MINUTE(V33),60-MINUTE(V33)+MINUTE(X33)))</f>
        <v/>
      </c>
      <c r="U33" s="121"/>
      <c r="V33" s="122"/>
      <c r="W33" s="123"/>
      <c r="X33" s="124"/>
    </row>
    <row r="34" spans="1:26">
      <c r="A34" s="498" t="s">
        <v>169</v>
      </c>
      <c r="B34" s="499"/>
      <c r="C34" s="106">
        <f>COUNTIF($C$5:$C$32,"内")</f>
        <v>17</v>
      </c>
      <c r="D34" s="106"/>
      <c r="E34" s="107"/>
      <c r="F34" s="108"/>
      <c r="G34" s="106"/>
      <c r="H34" s="107" t="str">
        <f>IF(SUM(I34:L34)=0,"",ROUND(MAX(I34:L34),0))</f>
        <v/>
      </c>
      <c r="I34" s="107"/>
      <c r="J34" s="107"/>
      <c r="K34" s="107"/>
      <c r="L34" s="107"/>
      <c r="M34" s="105" t="s">
        <v>101</v>
      </c>
      <c r="N34" s="105"/>
      <c r="O34" s="105"/>
      <c r="P34" s="105"/>
      <c r="Q34" s="105"/>
      <c r="R34" s="105"/>
      <c r="S34" s="109" t="str">
        <f>IF(ISBLANK(V34),"",((DATEVALUE(W34)-DATEVALUE(U34))*24)+(IF((MINUTE(X34)-MINUTE(V34))&gt;=0,HOUR(X34)-HOUR(V34),HOUR(X34)-HOUR(V34)-1)))</f>
        <v/>
      </c>
      <c r="T34" s="110" t="str">
        <f>IF(ISBLANK(V34),"",IF((MINUTE(X34)-MINUTE(V34))&gt;=0,MINUTE(X34)-MINUTE(V34),60-MINUTE(V34)+MINUTE(X34)))</f>
        <v/>
      </c>
      <c r="U34" s="111"/>
      <c r="V34" s="112"/>
      <c r="W34" s="113"/>
      <c r="X34" s="114"/>
    </row>
    <row r="35" spans="1:26" ht="14.25" thickBot="1">
      <c r="A35" s="496" t="s">
        <v>109</v>
      </c>
      <c r="B35" s="497"/>
      <c r="C35" s="88">
        <f>SUM(C33:C34)</f>
        <v>21</v>
      </c>
      <c r="D35" s="88"/>
      <c r="E35" s="92">
        <f>SUM(E5:E25)</f>
        <v>24534</v>
      </c>
      <c r="F35" s="93"/>
      <c r="G35" s="88"/>
      <c r="H35" s="92" t="str">
        <f>IF(SUM(I35:L35)=0,"",ROUND(MAX(I35:L35),0))</f>
        <v/>
      </c>
      <c r="I35" s="92"/>
      <c r="J35" s="92"/>
      <c r="K35" s="92"/>
      <c r="L35" s="92"/>
      <c r="M35" s="87" t="s">
        <v>101</v>
      </c>
      <c r="N35" s="87"/>
      <c r="O35" s="87"/>
      <c r="P35" s="87"/>
      <c r="Q35" s="87"/>
      <c r="R35" s="87"/>
      <c r="S35" s="99" t="str">
        <f>IF(ISBLANK(V35),"",((DATEVALUE(W35)-DATEVALUE(U35))*24)+(IF((MINUTE(X35)-MINUTE(V35))&gt;=0,HOUR(X35)-HOUR(V35),HOUR(X35)-HOUR(V35)-1)))</f>
        <v/>
      </c>
      <c r="T35" s="100" t="str">
        <f>IF(ISBLANK(V35),"",IF((MINUTE(X35)-MINUTE(V35))&gt;=0,MINUTE(X35)-MINUTE(V35),60-MINUTE(V35)+MINUTE(X35)))</f>
        <v/>
      </c>
      <c r="U35" s="101"/>
      <c r="V35" s="102"/>
      <c r="W35" s="103"/>
      <c r="X35" s="104"/>
    </row>
    <row r="36" spans="1:26" ht="6" customHeight="1">
      <c r="A36" s="491"/>
      <c r="B36" s="491"/>
      <c r="C36" s="491"/>
      <c r="D36" s="491"/>
      <c r="E36" s="491"/>
      <c r="F36" s="491"/>
      <c r="G36" s="491"/>
      <c r="H36" s="491"/>
      <c r="I36" s="491"/>
      <c r="J36" s="491"/>
      <c r="K36" s="491"/>
      <c r="L36" s="491"/>
      <c r="M36" s="491"/>
      <c r="N36" s="491"/>
      <c r="O36" s="491"/>
      <c r="P36" s="491"/>
      <c r="Q36" s="491"/>
      <c r="R36" s="491"/>
      <c r="S36" s="491"/>
      <c r="T36" s="491"/>
      <c r="U36" s="491"/>
      <c r="V36" s="491"/>
      <c r="W36" s="491"/>
      <c r="X36" s="491"/>
    </row>
    <row r="37" spans="1:26">
      <c r="A37" s="495" t="s">
        <v>200</v>
      </c>
      <c r="B37" s="495"/>
      <c r="C37" s="495"/>
      <c r="D37" s="495"/>
      <c r="E37" s="495"/>
      <c r="F37" s="495"/>
      <c r="G37" s="495"/>
      <c r="H37" s="495"/>
      <c r="I37" s="495"/>
      <c r="J37" s="495"/>
      <c r="K37" s="495"/>
      <c r="L37" s="495"/>
      <c r="M37" s="495"/>
      <c r="N37" s="495"/>
      <c r="O37" s="495"/>
      <c r="P37" s="495"/>
      <c r="Q37" s="495"/>
      <c r="R37" s="495"/>
      <c r="S37" s="495"/>
      <c r="T37" s="495"/>
      <c r="U37" s="495"/>
      <c r="V37" s="495"/>
      <c r="W37" s="495"/>
      <c r="X37" s="495"/>
    </row>
    <row r="38" spans="1:26">
      <c r="A38" s="495" t="s">
        <v>201</v>
      </c>
      <c r="B38" s="495"/>
      <c r="C38" s="495"/>
      <c r="D38" s="495"/>
      <c r="E38" s="495"/>
      <c r="F38" s="495"/>
      <c r="G38" s="495"/>
      <c r="H38" s="495"/>
      <c r="I38" s="495"/>
      <c r="J38" s="495"/>
      <c r="K38" s="495"/>
      <c r="L38" s="495"/>
      <c r="M38" s="495"/>
      <c r="N38" s="495"/>
      <c r="O38" s="495"/>
      <c r="P38" s="495"/>
      <c r="Q38" s="495"/>
      <c r="R38" s="495"/>
      <c r="S38" s="495"/>
      <c r="T38" s="495"/>
      <c r="U38" s="495"/>
      <c r="V38" s="495"/>
      <c r="W38" s="495"/>
      <c r="X38" s="495"/>
    </row>
    <row r="39" spans="1:26">
      <c r="A39" s="495" t="s">
        <v>202</v>
      </c>
      <c r="B39" s="495"/>
      <c r="C39" s="495"/>
      <c r="D39" s="495"/>
      <c r="E39" s="495"/>
      <c r="F39" s="495"/>
      <c r="G39" s="495"/>
      <c r="H39" s="495"/>
      <c r="I39" s="495"/>
      <c r="J39" s="495"/>
      <c r="K39" s="495"/>
      <c r="L39" s="495"/>
      <c r="M39" s="495"/>
      <c r="N39" s="495"/>
      <c r="O39" s="495"/>
      <c r="P39" s="495"/>
      <c r="Q39" s="495"/>
      <c r="R39" s="495"/>
      <c r="S39" s="495"/>
      <c r="T39" s="495"/>
      <c r="U39" s="495"/>
      <c r="V39" s="495"/>
      <c r="W39" s="495"/>
      <c r="X39" s="495"/>
    </row>
    <row r="40" spans="1:26">
      <c r="A40" s="495" t="s">
        <v>203</v>
      </c>
      <c r="B40" s="495"/>
      <c r="C40" s="495"/>
      <c r="D40" s="495"/>
      <c r="E40" s="495"/>
      <c r="F40" s="495"/>
      <c r="G40" s="495"/>
      <c r="H40" s="495"/>
      <c r="I40" s="495"/>
      <c r="J40" s="495"/>
      <c r="K40" s="495"/>
      <c r="L40" s="495"/>
      <c r="M40" s="495"/>
      <c r="N40" s="495"/>
      <c r="O40" s="495"/>
      <c r="P40" s="495"/>
      <c r="Q40" s="495"/>
      <c r="R40" s="495"/>
      <c r="S40" s="495"/>
      <c r="T40" s="495"/>
      <c r="U40" s="495"/>
      <c r="V40" s="495"/>
      <c r="W40" s="495"/>
      <c r="X40" s="495"/>
    </row>
    <row r="41" spans="1:26">
      <c r="A41" s="495" t="s">
        <v>204</v>
      </c>
      <c r="B41" s="495"/>
      <c r="C41" s="495"/>
      <c r="D41" s="495"/>
      <c r="E41" s="495"/>
      <c r="F41" s="495"/>
      <c r="G41" s="495"/>
      <c r="H41" s="495"/>
      <c r="I41" s="495"/>
      <c r="J41" s="495"/>
      <c r="K41" s="495"/>
      <c r="L41" s="495"/>
      <c r="M41" s="495"/>
      <c r="N41" s="495"/>
      <c r="O41" s="495"/>
      <c r="P41" s="495"/>
      <c r="Q41" s="495"/>
      <c r="R41" s="495"/>
      <c r="S41" s="495"/>
      <c r="T41" s="495"/>
      <c r="U41" s="495"/>
      <c r="V41" s="495"/>
      <c r="W41" s="495"/>
      <c r="X41" s="495"/>
    </row>
    <row r="42" spans="1:26" ht="17.25" customHeight="1">
      <c r="A42" s="260"/>
      <c r="B42" s="260"/>
      <c r="C42" s="260"/>
      <c r="D42" s="260"/>
      <c r="E42" s="260"/>
      <c r="F42" s="260"/>
      <c r="G42" s="260"/>
      <c r="H42" s="260"/>
      <c r="I42" s="260"/>
      <c r="J42" s="260"/>
      <c r="K42" s="260"/>
      <c r="L42" s="260"/>
      <c r="M42" s="260"/>
      <c r="N42" s="260"/>
      <c r="O42" s="260"/>
      <c r="P42" s="260"/>
      <c r="Q42" s="260"/>
      <c r="R42" s="260"/>
      <c r="S42" s="260"/>
      <c r="T42" s="260"/>
      <c r="U42" s="260"/>
      <c r="V42" s="260"/>
      <c r="W42" s="260"/>
      <c r="X42" s="260"/>
    </row>
    <row r="43" spans="1:26">
      <c r="Z43" s="48" t="s">
        <v>190</v>
      </c>
    </row>
    <row r="44" spans="1:26">
      <c r="Z44" s="29" t="s">
        <v>173</v>
      </c>
    </row>
    <row r="45" spans="1:26">
      <c r="Z45" s="29" t="s">
        <v>148</v>
      </c>
    </row>
    <row r="46" spans="1:26">
      <c r="Z46" s="29" t="s">
        <v>147</v>
      </c>
    </row>
    <row r="47" spans="1:26">
      <c r="Z47" s="29" t="s">
        <v>146</v>
      </c>
    </row>
    <row r="48" spans="1:26">
      <c r="Z48" s="29" t="s">
        <v>145</v>
      </c>
    </row>
    <row r="49" spans="26:38">
      <c r="Z49" s="29" t="s">
        <v>172</v>
      </c>
    </row>
    <row r="50" spans="26:38">
      <c r="Z50" s="29" t="s">
        <v>171</v>
      </c>
    </row>
    <row r="51" spans="26:38">
      <c r="Z51" s="90"/>
      <c r="AA51" s="89"/>
    </row>
    <row r="52" spans="26:38">
      <c r="Z52" s="47" t="s">
        <v>121</v>
      </c>
      <c r="AA52" s="47" t="s">
        <v>121</v>
      </c>
      <c r="AB52" s="47" t="s">
        <v>121</v>
      </c>
      <c r="AC52" s="47" t="s">
        <v>121</v>
      </c>
      <c r="AD52" s="47" t="s">
        <v>121</v>
      </c>
      <c r="AE52" s="47" t="s">
        <v>121</v>
      </c>
      <c r="AF52" s="47" t="s">
        <v>121</v>
      </c>
      <c r="AG52" s="47" t="s">
        <v>121</v>
      </c>
      <c r="AH52" s="47" t="s">
        <v>121</v>
      </c>
      <c r="AI52" s="47" t="s">
        <v>121</v>
      </c>
      <c r="AJ52" s="47" t="s">
        <v>121</v>
      </c>
      <c r="AK52" s="47" t="s">
        <v>121</v>
      </c>
      <c r="AL52" s="47" t="s">
        <v>121</v>
      </c>
    </row>
    <row r="53" spans="26:38">
      <c r="Z53" s="24" t="s">
        <v>191</v>
      </c>
      <c r="AA53" s="24" t="s">
        <v>176</v>
      </c>
      <c r="AB53" s="47" t="s">
        <v>177</v>
      </c>
      <c r="AC53" s="47" t="s">
        <v>178</v>
      </c>
      <c r="AD53" s="47" t="s">
        <v>179</v>
      </c>
      <c r="AE53" s="47" t="s">
        <v>180</v>
      </c>
      <c r="AF53" s="47" t="s">
        <v>181</v>
      </c>
      <c r="AG53" s="189" t="s">
        <v>182</v>
      </c>
      <c r="AH53" s="189" t="s">
        <v>183</v>
      </c>
      <c r="AI53" s="189" t="s">
        <v>184</v>
      </c>
      <c r="AJ53" s="189" t="s">
        <v>185</v>
      </c>
      <c r="AK53" s="189" t="s">
        <v>186</v>
      </c>
      <c r="AL53" s="189" t="s">
        <v>188</v>
      </c>
    </row>
    <row r="54" spans="26:38">
      <c r="Z54" s="89"/>
      <c r="AA54" s="90"/>
    </row>
    <row r="55" spans="26:38">
      <c r="Z55" s="179" t="s">
        <v>162</v>
      </c>
    </row>
    <row r="56" spans="26:38">
      <c r="Z56" s="179" t="s">
        <v>149</v>
      </c>
    </row>
    <row r="57" spans="26:38">
      <c r="Z57" s="259" t="s">
        <v>150</v>
      </c>
    </row>
    <row r="58" spans="26:38">
      <c r="Z58" s="179" t="s">
        <v>151</v>
      </c>
    </row>
    <row r="59" spans="26:38">
      <c r="Z59" s="179" t="s">
        <v>152</v>
      </c>
    </row>
    <row r="60" spans="26:38">
      <c r="Z60" s="179" t="s">
        <v>153</v>
      </c>
    </row>
    <row r="61" spans="26:38">
      <c r="Z61" s="179" t="s">
        <v>194</v>
      </c>
    </row>
    <row r="62" spans="26:38">
      <c r="Z62" s="179" t="s">
        <v>154</v>
      </c>
    </row>
    <row r="63" spans="26:38">
      <c r="Z63" s="179" t="s">
        <v>155</v>
      </c>
    </row>
    <row r="64" spans="26:38">
      <c r="Z64" s="259" t="s">
        <v>156</v>
      </c>
    </row>
    <row r="65" spans="26:26">
      <c r="Z65" s="179" t="s">
        <v>157</v>
      </c>
    </row>
    <row r="66" spans="26:26">
      <c r="Z66" s="179" t="s">
        <v>158</v>
      </c>
    </row>
    <row r="67" spans="26:26">
      <c r="Z67" s="179" t="s">
        <v>159</v>
      </c>
    </row>
    <row r="68" spans="26:26">
      <c r="Z68" s="179" t="s">
        <v>229</v>
      </c>
    </row>
    <row r="69" spans="26:26">
      <c r="Z69" s="179" t="s">
        <v>160</v>
      </c>
    </row>
    <row r="70" spans="26:26">
      <c r="Z70" s="179" t="s">
        <v>232</v>
      </c>
    </row>
    <row r="71" spans="26:26">
      <c r="Z71" s="179" t="s">
        <v>161</v>
      </c>
    </row>
    <row r="72" spans="26:26">
      <c r="Z72" s="179" t="s">
        <v>167</v>
      </c>
    </row>
    <row r="73" spans="26:26">
      <c r="Z73" s="179" t="s">
        <v>230</v>
      </c>
    </row>
    <row r="74" spans="26:26">
      <c r="Z74" s="24" t="s">
        <v>103</v>
      </c>
    </row>
  </sheetData>
  <mergeCells count="32">
    <mergeCell ref="A36:X36"/>
    <mergeCell ref="A33:B33"/>
    <mergeCell ref="F3:F4"/>
    <mergeCell ref="M3:M4"/>
    <mergeCell ref="A41:X41"/>
    <mergeCell ref="A37:X37"/>
    <mergeCell ref="A38:X38"/>
    <mergeCell ref="A39:X39"/>
    <mergeCell ref="A40:X40"/>
    <mergeCell ref="B3:B4"/>
    <mergeCell ref="A35:B35"/>
    <mergeCell ref="A34:B34"/>
    <mergeCell ref="Q3:Q4"/>
    <mergeCell ref="R3:R4"/>
    <mergeCell ref="N3:N4"/>
    <mergeCell ref="O3:O4"/>
    <mergeCell ref="Q1:X1"/>
    <mergeCell ref="I3:L3"/>
    <mergeCell ref="S3:T3"/>
    <mergeCell ref="A3:A4"/>
    <mergeCell ref="H3:H4"/>
    <mergeCell ref="P3:P4"/>
    <mergeCell ref="C3:C4"/>
    <mergeCell ref="D3:D4"/>
    <mergeCell ref="Q2:X2"/>
    <mergeCell ref="M2:P2"/>
    <mergeCell ref="H2:L2"/>
    <mergeCell ref="A2:G2"/>
    <mergeCell ref="E3:E4"/>
    <mergeCell ref="G3:G4"/>
    <mergeCell ref="U3:V4"/>
    <mergeCell ref="W3:X4"/>
  </mergeCells>
  <phoneticPr fontId="2"/>
  <dataValidations count="9">
    <dataValidation type="list" allowBlank="1" showInputMessage="1" showErrorMessage="1" sqref="M33:M35">
      <formula1>"　,積,卸"</formula1>
    </dataValidation>
    <dataValidation type="list" allowBlank="1" showInputMessage="1" showErrorMessage="1" sqref="R33:R35">
      <formula1>"　,A,B,C,波多"</formula1>
    </dataValidation>
    <dataValidation type="list" allowBlank="1" showInputMessage="1" showErrorMessage="1" sqref="G33:G35">
      <formula1>#REF!</formula1>
    </dataValidation>
    <dataValidation imeMode="off" allowBlank="1" showInputMessage="1" showErrorMessage="1" sqref="E16:E32 I5:L32 A5:A32 E5:E13 U5:X32"/>
    <dataValidation imeMode="on" allowBlank="1" showInputMessage="1" showErrorMessage="1" sqref="D5:D32 B5:B32 N5:Q32"/>
    <dataValidation type="list" imeMode="on" allowBlank="1" showInputMessage="1" showErrorMessage="1" sqref="M5:M32">
      <formula1>"　,積,卸"</formula1>
    </dataValidation>
    <dataValidation type="list" imeMode="on" allowBlank="1" showInputMessage="1" showErrorMessage="1" sqref="R5:R32">
      <formula1>"A,B,C,新A,新B,新C,波多"</formula1>
    </dataValidation>
    <dataValidation type="list" imeMode="on" allowBlank="1" showInputMessage="1" showErrorMessage="1" sqref="E14:E15 C5:C32">
      <formula1>"内,外,その他"</formula1>
    </dataValidation>
    <dataValidation type="list" imeMode="on" allowBlank="1" showInputMessage="1" showErrorMessage="1" sqref="G5:G32">
      <formula1>$Z$55:$Z$74</formula1>
    </dataValidation>
  </dataValidations>
  <pageMargins left="0" right="0" top="0.62992125984251968" bottom="0.39370078740157483" header="0.51181102362204722" footer="0.51181102362204722"/>
  <pageSetup paperSize="9" scale="107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showZeros="0" view="pageBreakPreview" zoomScale="120" zoomScaleNormal="100" zoomScaleSheetLayoutView="120" workbookViewId="0">
      <pane xSplit="1" ySplit="6" topLeftCell="B7" activePane="bottomRight" state="frozen"/>
      <selection pane="topRight" activeCell="B1" sqref="B1"/>
      <selection pane="bottomLeft" activeCell="A10" sqref="A10"/>
      <selection pane="bottomRight" activeCell="M14" sqref="M14"/>
    </sheetView>
  </sheetViews>
  <sheetFormatPr defaultRowHeight="13.5"/>
  <cols>
    <col min="1" max="1" width="10.5" style="21" customWidth="1"/>
    <col min="2" max="2" width="12.625" style="21" customWidth="1"/>
    <col min="3" max="3" width="4.625" style="21" customWidth="1"/>
    <col min="4" max="4" width="12.625" style="21" customWidth="1"/>
    <col min="5" max="5" width="4.625" style="21" customWidth="1"/>
    <col min="6" max="6" width="12.625" style="21" customWidth="1"/>
    <col min="7" max="7" width="4.625" style="21" customWidth="1"/>
    <col min="8" max="8" width="12.625" style="21" customWidth="1"/>
    <col min="9" max="9" width="4.625" style="21" customWidth="1"/>
    <col min="10" max="10" width="12.625" style="21" customWidth="1"/>
    <col min="11" max="11" width="4.625" style="21" customWidth="1"/>
    <col min="12" max="12" width="12.625" style="21" customWidth="1"/>
    <col min="13" max="13" width="4.625" style="21" customWidth="1"/>
    <col min="14" max="14" width="12.625" style="21" customWidth="1"/>
    <col min="15" max="15" width="4.625" style="21" customWidth="1"/>
    <col min="16" max="16" width="1.875" customWidth="1"/>
    <col min="17" max="18" width="5.5" style="21" customWidth="1"/>
  </cols>
  <sheetData>
    <row r="1" spans="1:18" ht="15" customHeight="1">
      <c r="B1" s="505" t="s">
        <v>93</v>
      </c>
      <c r="C1" s="505"/>
      <c r="D1" s="505"/>
      <c r="E1" s="505"/>
      <c r="F1" s="505"/>
      <c r="G1" s="505"/>
      <c r="H1" s="506"/>
      <c r="I1" s="504" t="s">
        <v>96</v>
      </c>
      <c r="J1" s="507" t="s">
        <v>100</v>
      </c>
      <c r="K1" s="507"/>
      <c r="L1" s="76">
        <f>SUM(B29,D29,F29,H29,J29,L29,N29)</f>
        <v>5</v>
      </c>
      <c r="M1" s="78" t="s">
        <v>94</v>
      </c>
      <c r="N1" s="77">
        <f>SUM(C29,E29,G29,I29,K29,M29,O29)</f>
        <v>6124</v>
      </c>
      <c r="O1" s="78" t="s">
        <v>99</v>
      </c>
    </row>
    <row r="2" spans="1:18" ht="15" customHeight="1">
      <c r="B2" s="49"/>
      <c r="C2" s="49"/>
      <c r="D2" s="49"/>
      <c r="E2" s="49"/>
      <c r="F2" s="49"/>
      <c r="G2" s="49"/>
      <c r="H2" s="49"/>
      <c r="I2" s="504"/>
      <c r="J2" s="507" t="s">
        <v>193</v>
      </c>
      <c r="K2" s="507"/>
      <c r="L2" s="76">
        <f>SUM(B30,D30,F30,H30,J30,L30,N30)</f>
        <v>13</v>
      </c>
      <c r="M2" s="78" t="s">
        <v>94</v>
      </c>
      <c r="N2" s="77">
        <f>SUM(C30,E30,G30,I30,K30,M30,O30)</f>
        <v>5137</v>
      </c>
      <c r="O2" s="78" t="s">
        <v>99</v>
      </c>
    </row>
    <row r="3" spans="1:18" ht="15" customHeight="1">
      <c r="B3" s="509" t="str">
        <f>'集計表　月報'!H2</f>
        <v>令和3年１０月分</v>
      </c>
      <c r="C3" s="509"/>
      <c r="D3" s="509"/>
      <c r="E3" s="49"/>
      <c r="F3" s="49"/>
      <c r="G3" s="49"/>
      <c r="H3" s="49"/>
      <c r="I3" s="504"/>
      <c r="J3" s="508" t="s">
        <v>4</v>
      </c>
      <c r="K3" s="508"/>
      <c r="L3" s="76">
        <f>SUM(L1:L2)</f>
        <v>18</v>
      </c>
      <c r="M3" s="78" t="s">
        <v>94</v>
      </c>
      <c r="N3" s="77">
        <f>SUM(N1:N2)</f>
        <v>11261</v>
      </c>
      <c r="O3" s="78" t="s">
        <v>99</v>
      </c>
    </row>
    <row r="4" spans="1:18" ht="6" customHeight="1">
      <c r="B4" s="52"/>
      <c r="C4" s="52"/>
      <c r="D4" s="52"/>
      <c r="E4" s="49"/>
      <c r="F4" s="49"/>
      <c r="G4" s="49"/>
      <c r="H4" s="49"/>
      <c r="I4" s="49"/>
      <c r="J4" s="50"/>
      <c r="K4" s="50"/>
      <c r="L4" s="51"/>
      <c r="M4" s="50"/>
      <c r="N4" s="51"/>
      <c r="O4" s="50"/>
    </row>
    <row r="5" spans="1:18" s="46" customFormat="1">
      <c r="A5" s="502" t="s">
        <v>98</v>
      </c>
      <c r="B5" s="501" t="s">
        <v>86</v>
      </c>
      <c r="C5" s="501"/>
      <c r="D5" s="501" t="s">
        <v>87</v>
      </c>
      <c r="E5" s="501"/>
      <c r="F5" s="501" t="s">
        <v>88</v>
      </c>
      <c r="G5" s="501"/>
      <c r="H5" s="501" t="s">
        <v>89</v>
      </c>
      <c r="I5" s="501"/>
      <c r="J5" s="501" t="s">
        <v>90</v>
      </c>
      <c r="K5" s="501"/>
      <c r="L5" s="501" t="s">
        <v>91</v>
      </c>
      <c r="M5" s="501"/>
      <c r="N5" s="501" t="s">
        <v>92</v>
      </c>
      <c r="O5" s="501"/>
      <c r="Q5" s="83"/>
      <c r="R5" s="83"/>
    </row>
    <row r="6" spans="1:18" s="46" customFormat="1">
      <c r="A6" s="503"/>
      <c r="B6" s="25" t="s">
        <v>51</v>
      </c>
      <c r="C6" s="53" t="s">
        <v>60</v>
      </c>
      <c r="D6" s="25" t="s">
        <v>51</v>
      </c>
      <c r="E6" s="53" t="s">
        <v>60</v>
      </c>
      <c r="F6" s="25" t="s">
        <v>51</v>
      </c>
      <c r="G6" s="53" t="s">
        <v>60</v>
      </c>
      <c r="H6" s="25" t="s">
        <v>51</v>
      </c>
      <c r="I6" s="53" t="s">
        <v>60</v>
      </c>
      <c r="J6" s="25" t="s">
        <v>51</v>
      </c>
      <c r="K6" s="53" t="s">
        <v>60</v>
      </c>
      <c r="L6" s="25" t="s">
        <v>51</v>
      </c>
      <c r="M6" s="53" t="s">
        <v>60</v>
      </c>
      <c r="N6" s="25" t="s">
        <v>51</v>
      </c>
      <c r="O6" s="53" t="s">
        <v>60</v>
      </c>
      <c r="Q6" s="83"/>
      <c r="R6" s="83"/>
    </row>
    <row r="7" spans="1:18">
      <c r="A7" s="24">
        <v>1</v>
      </c>
      <c r="B7" s="79"/>
      <c r="C7" s="80"/>
      <c r="D7" s="79"/>
      <c r="E7" s="80"/>
      <c r="F7" s="79"/>
      <c r="G7" s="80"/>
      <c r="H7" s="79"/>
      <c r="I7" s="80"/>
      <c r="J7" s="79"/>
      <c r="K7" s="80"/>
      <c r="L7" s="79" t="s">
        <v>239</v>
      </c>
      <c r="M7" s="80">
        <v>498</v>
      </c>
      <c r="N7" s="79"/>
      <c r="O7" s="80"/>
    </row>
    <row r="8" spans="1:18">
      <c r="A8" s="24">
        <v>2</v>
      </c>
      <c r="B8" s="79"/>
      <c r="C8" s="80"/>
      <c r="D8" s="79"/>
      <c r="E8" s="80"/>
      <c r="F8" s="79"/>
      <c r="G8" s="80"/>
      <c r="H8" s="79"/>
      <c r="I8" s="80"/>
      <c r="J8" s="79"/>
      <c r="K8" s="80"/>
      <c r="L8" s="79" t="s">
        <v>235</v>
      </c>
      <c r="M8" s="80">
        <v>416</v>
      </c>
      <c r="N8" s="79"/>
      <c r="O8" s="80"/>
    </row>
    <row r="9" spans="1:18">
      <c r="A9" s="319">
        <v>3</v>
      </c>
      <c r="B9" s="79"/>
      <c r="C9" s="80"/>
      <c r="D9" s="79"/>
      <c r="E9" s="80"/>
      <c r="F9" s="79"/>
      <c r="G9" s="80"/>
      <c r="H9" s="79"/>
      <c r="I9" s="80"/>
      <c r="J9" s="79"/>
      <c r="K9" s="80"/>
      <c r="L9" s="79" t="s">
        <v>240</v>
      </c>
      <c r="M9" s="80">
        <v>187</v>
      </c>
      <c r="N9" s="79"/>
      <c r="O9" s="80"/>
    </row>
    <row r="10" spans="1:18">
      <c r="A10" s="319">
        <v>4</v>
      </c>
      <c r="B10" s="79"/>
      <c r="C10" s="80"/>
      <c r="D10" s="79"/>
      <c r="E10" s="80"/>
      <c r="F10" s="79"/>
      <c r="G10" s="80"/>
      <c r="H10" s="79"/>
      <c r="I10" s="80"/>
      <c r="J10" s="79"/>
      <c r="K10" s="80"/>
      <c r="L10" s="79" t="s">
        <v>241</v>
      </c>
      <c r="M10" s="80">
        <v>499</v>
      </c>
      <c r="N10" s="79"/>
      <c r="O10" s="80"/>
    </row>
    <row r="11" spans="1:18">
      <c r="A11" s="319">
        <v>5</v>
      </c>
      <c r="B11" s="79"/>
      <c r="C11" s="80"/>
      <c r="D11" s="79"/>
      <c r="E11" s="80"/>
      <c r="F11" s="79"/>
      <c r="G11" s="80"/>
      <c r="H11" s="79"/>
      <c r="I11" s="80"/>
      <c r="J11" s="79"/>
      <c r="K11" s="80"/>
      <c r="L11" s="79" t="s">
        <v>242</v>
      </c>
      <c r="M11" s="80">
        <v>499</v>
      </c>
      <c r="N11" s="79"/>
      <c r="O11" s="80"/>
    </row>
    <row r="12" spans="1:18">
      <c r="A12" s="319">
        <v>6</v>
      </c>
      <c r="B12" s="79"/>
      <c r="C12" s="80"/>
      <c r="D12" s="79"/>
      <c r="E12" s="80"/>
      <c r="F12" s="79"/>
      <c r="G12" s="80"/>
      <c r="H12" s="79"/>
      <c r="I12" s="80"/>
      <c r="J12" s="79"/>
      <c r="K12" s="80"/>
      <c r="L12" s="79" t="s">
        <v>243</v>
      </c>
      <c r="M12" s="80">
        <v>267</v>
      </c>
      <c r="N12" s="79"/>
      <c r="O12" s="80"/>
    </row>
    <row r="13" spans="1:18">
      <c r="A13" s="319">
        <v>7</v>
      </c>
      <c r="B13" s="79"/>
      <c r="C13" s="80"/>
      <c r="D13" s="79"/>
      <c r="E13" s="80"/>
      <c r="F13" s="79"/>
      <c r="G13" s="80"/>
      <c r="H13" s="79"/>
      <c r="I13" s="80"/>
      <c r="J13" s="79"/>
      <c r="K13" s="80"/>
      <c r="L13" s="79" t="s">
        <v>235</v>
      </c>
      <c r="M13" s="80">
        <v>416</v>
      </c>
      <c r="N13" s="79"/>
      <c r="O13" s="80"/>
    </row>
    <row r="14" spans="1:18">
      <c r="A14" s="319">
        <v>8</v>
      </c>
      <c r="B14" s="79"/>
      <c r="C14" s="80"/>
      <c r="D14" s="79"/>
      <c r="E14" s="80"/>
      <c r="F14" s="79"/>
      <c r="G14" s="80"/>
      <c r="H14" s="79"/>
      <c r="I14" s="80"/>
      <c r="J14" s="79"/>
      <c r="K14" s="80"/>
      <c r="L14" s="79" t="s">
        <v>244</v>
      </c>
      <c r="M14" s="80">
        <v>749</v>
      </c>
      <c r="N14" s="79"/>
      <c r="O14" s="80"/>
    </row>
    <row r="15" spans="1:18">
      <c r="A15" s="319">
        <v>9</v>
      </c>
      <c r="B15" s="79"/>
      <c r="C15" s="80"/>
      <c r="D15" s="79"/>
      <c r="E15" s="80"/>
      <c r="F15" s="79"/>
      <c r="G15" s="80"/>
      <c r="H15" s="79"/>
      <c r="I15" s="80"/>
      <c r="J15" s="79"/>
      <c r="K15" s="80"/>
      <c r="L15" s="79" t="s">
        <v>245</v>
      </c>
      <c r="M15" s="80">
        <v>274</v>
      </c>
      <c r="N15" s="79"/>
      <c r="O15" s="80"/>
    </row>
    <row r="16" spans="1:18">
      <c r="A16" s="319">
        <v>10</v>
      </c>
      <c r="B16" s="79"/>
      <c r="C16" s="80"/>
      <c r="D16" s="79"/>
      <c r="E16" s="80"/>
      <c r="F16" s="79"/>
      <c r="G16" s="80"/>
      <c r="H16" s="79"/>
      <c r="I16" s="80"/>
      <c r="J16" s="79"/>
      <c r="K16" s="80"/>
      <c r="L16" s="79" t="s">
        <v>246</v>
      </c>
      <c r="M16" s="80">
        <v>749</v>
      </c>
      <c r="N16" s="79"/>
      <c r="O16" s="80"/>
    </row>
    <row r="17" spans="1:18">
      <c r="A17" s="319">
        <v>11</v>
      </c>
      <c r="B17" s="79"/>
      <c r="C17" s="80"/>
      <c r="D17" s="79"/>
      <c r="E17" s="80"/>
      <c r="F17" s="79"/>
      <c r="G17" s="80"/>
      <c r="H17" s="79"/>
      <c r="I17" s="80"/>
      <c r="J17" s="79"/>
      <c r="K17" s="80"/>
      <c r="L17" s="79" t="s">
        <v>237</v>
      </c>
      <c r="M17" s="80">
        <v>3175</v>
      </c>
      <c r="N17" s="79"/>
      <c r="O17" s="80"/>
    </row>
    <row r="18" spans="1:18">
      <c r="A18" s="319">
        <v>12</v>
      </c>
      <c r="B18" s="79"/>
      <c r="C18" s="80"/>
      <c r="D18" s="79"/>
      <c r="E18" s="80"/>
      <c r="F18" s="79"/>
      <c r="G18" s="80"/>
      <c r="H18" s="79"/>
      <c r="I18" s="80"/>
      <c r="J18" s="79"/>
      <c r="K18" s="80"/>
      <c r="L18" s="79" t="s">
        <v>235</v>
      </c>
      <c r="M18" s="80">
        <v>416</v>
      </c>
      <c r="N18" s="79"/>
      <c r="O18" s="80"/>
    </row>
    <row r="19" spans="1:18">
      <c r="A19" s="319">
        <v>13</v>
      </c>
      <c r="B19" s="79"/>
      <c r="C19" s="80"/>
      <c r="D19" s="79"/>
      <c r="E19" s="80"/>
      <c r="F19" s="79"/>
      <c r="G19" s="80"/>
      <c r="H19" s="79"/>
      <c r="I19" s="80"/>
      <c r="J19" s="81"/>
      <c r="K19" s="82"/>
      <c r="L19" s="81" t="s">
        <v>247</v>
      </c>
      <c r="M19" s="82">
        <v>199</v>
      </c>
      <c r="N19" s="79"/>
      <c r="O19" s="80"/>
    </row>
    <row r="20" spans="1:18">
      <c r="A20" s="319">
        <v>14</v>
      </c>
      <c r="B20" s="79"/>
      <c r="C20" s="80"/>
      <c r="D20" s="79"/>
      <c r="E20" s="80"/>
      <c r="F20" s="79"/>
      <c r="G20" s="80"/>
      <c r="H20" s="79"/>
      <c r="I20" s="80"/>
      <c r="J20" s="79"/>
      <c r="K20" s="80"/>
      <c r="L20" s="79" t="s">
        <v>248</v>
      </c>
      <c r="M20" s="80">
        <v>749</v>
      </c>
      <c r="N20" s="79"/>
      <c r="O20" s="80"/>
    </row>
    <row r="21" spans="1:18">
      <c r="A21" s="319">
        <v>15</v>
      </c>
      <c r="B21" s="79"/>
      <c r="C21" s="80"/>
      <c r="D21" s="79"/>
      <c r="E21" s="80"/>
      <c r="F21" s="79"/>
      <c r="G21" s="80"/>
      <c r="H21" s="79"/>
      <c r="I21" s="80"/>
      <c r="J21" s="79"/>
      <c r="K21" s="80"/>
      <c r="L21" s="79" t="s">
        <v>249</v>
      </c>
      <c r="M21" s="80">
        <v>499</v>
      </c>
      <c r="N21" s="79"/>
      <c r="O21" s="80"/>
    </row>
    <row r="22" spans="1:18">
      <c r="A22" s="319">
        <v>16</v>
      </c>
      <c r="B22" s="79"/>
      <c r="C22" s="80"/>
      <c r="D22" s="79"/>
      <c r="E22" s="80"/>
      <c r="F22" s="79"/>
      <c r="G22" s="80"/>
      <c r="H22" s="79"/>
      <c r="I22" s="80"/>
      <c r="J22" s="79"/>
      <c r="K22" s="80"/>
      <c r="L22" s="79" t="s">
        <v>239</v>
      </c>
      <c r="M22" s="80">
        <v>498</v>
      </c>
      <c r="N22" s="79"/>
      <c r="O22" s="80"/>
    </row>
    <row r="23" spans="1:18">
      <c r="A23" s="319">
        <v>17</v>
      </c>
      <c r="B23" s="79"/>
      <c r="C23" s="80"/>
      <c r="D23" s="79"/>
      <c r="E23" s="80"/>
      <c r="F23" s="79"/>
      <c r="G23" s="80"/>
      <c r="H23" s="79"/>
      <c r="I23" s="80"/>
      <c r="J23" s="79"/>
      <c r="K23" s="80"/>
      <c r="L23" s="79" t="s">
        <v>250</v>
      </c>
      <c r="M23" s="80">
        <v>469</v>
      </c>
      <c r="N23" s="79"/>
      <c r="O23" s="80"/>
    </row>
    <row r="24" spans="1:18">
      <c r="A24" s="319">
        <v>18</v>
      </c>
      <c r="B24" s="79"/>
      <c r="C24" s="80"/>
      <c r="D24" s="79"/>
      <c r="E24" s="80"/>
      <c r="F24" s="79"/>
      <c r="G24" s="80"/>
      <c r="H24" s="79"/>
      <c r="I24" s="80"/>
      <c r="J24" s="79"/>
      <c r="K24" s="80"/>
      <c r="L24" s="79" t="s">
        <v>251</v>
      </c>
      <c r="M24" s="80">
        <v>702</v>
      </c>
      <c r="N24" s="79"/>
      <c r="O24" s="80"/>
    </row>
    <row r="25" spans="1:18">
      <c r="A25" s="319">
        <v>19</v>
      </c>
      <c r="B25" s="79"/>
      <c r="C25" s="80"/>
      <c r="D25" s="79"/>
      <c r="E25" s="80"/>
      <c r="F25" s="79"/>
      <c r="G25" s="80"/>
      <c r="H25" s="79"/>
      <c r="I25" s="80"/>
      <c r="J25" s="79"/>
      <c r="K25" s="80"/>
      <c r="L25" s="79"/>
      <c r="M25" s="80"/>
      <c r="N25" s="79"/>
      <c r="O25" s="80"/>
    </row>
    <row r="26" spans="1:18">
      <c r="A26" s="319">
        <v>20</v>
      </c>
      <c r="B26" s="79"/>
      <c r="C26" s="80"/>
      <c r="D26" s="79"/>
      <c r="E26" s="80"/>
      <c r="F26" s="79"/>
      <c r="G26" s="80"/>
      <c r="H26" s="79"/>
      <c r="I26" s="80"/>
      <c r="J26" s="79"/>
      <c r="K26" s="80"/>
      <c r="L26" s="79"/>
      <c r="M26" s="80"/>
      <c r="N26" s="79"/>
      <c r="O26" s="80"/>
    </row>
    <row r="27" spans="1:18" ht="14.25" thickBot="1">
      <c r="A27" s="319">
        <v>21</v>
      </c>
      <c r="B27" s="79"/>
      <c r="C27" s="80"/>
      <c r="D27" s="79"/>
      <c r="E27" s="80"/>
      <c r="F27" s="79"/>
      <c r="G27" s="80"/>
      <c r="H27" s="79"/>
      <c r="I27" s="80"/>
      <c r="J27" s="79"/>
      <c r="K27" s="80"/>
      <c r="L27" s="79"/>
      <c r="M27" s="80"/>
      <c r="N27" s="79"/>
      <c r="O27" s="80"/>
    </row>
    <row r="28" spans="1:18" s="46" customFormat="1" ht="14.25" thickBot="1">
      <c r="A28" s="69" t="s">
        <v>50</v>
      </c>
      <c r="B28" s="60" t="s">
        <v>94</v>
      </c>
      <c r="C28" s="70" t="s">
        <v>60</v>
      </c>
      <c r="D28" s="60" t="s">
        <v>94</v>
      </c>
      <c r="E28" s="70" t="s">
        <v>60</v>
      </c>
      <c r="F28" s="60" t="s">
        <v>94</v>
      </c>
      <c r="G28" s="70" t="s">
        <v>60</v>
      </c>
      <c r="H28" s="60" t="s">
        <v>94</v>
      </c>
      <c r="I28" s="71" t="s">
        <v>60</v>
      </c>
      <c r="J28" s="60" t="s">
        <v>94</v>
      </c>
      <c r="K28" s="70" t="s">
        <v>60</v>
      </c>
      <c r="L28" s="60" t="s">
        <v>94</v>
      </c>
      <c r="M28" s="70" t="s">
        <v>60</v>
      </c>
      <c r="N28" s="60" t="s">
        <v>94</v>
      </c>
      <c r="O28" s="72" t="s">
        <v>60</v>
      </c>
      <c r="Q28" s="24" t="s">
        <v>60</v>
      </c>
      <c r="R28" s="24" t="s">
        <v>60</v>
      </c>
    </row>
    <row r="29" spans="1:18" ht="14.25" thickTop="1">
      <c r="A29" s="57" t="s">
        <v>95</v>
      </c>
      <c r="B29" s="66">
        <f>DCOUNT($B$6:$C$27,2,$Q$28:$Q$29)</f>
        <v>0</v>
      </c>
      <c r="C29" s="58">
        <f>DSUM($B$6:$C$27,2,$Q$28:$Q$29)</f>
        <v>0</v>
      </c>
      <c r="D29" s="66">
        <f>DCOUNT($D$6:$E$27,2,$Q$28:$Q$29)</f>
        <v>0</v>
      </c>
      <c r="E29" s="58">
        <f>DSUM($D$6:$E$27,2,$Q$28:$Q$29)</f>
        <v>0</v>
      </c>
      <c r="F29" s="66">
        <f>DCOUNT($F$6:$G$27,2,$Q$28:$Q$29)</f>
        <v>0</v>
      </c>
      <c r="G29" s="58">
        <f>DSUM($F$6:$G$27,2,$Q$28:$Q$29)</f>
        <v>0</v>
      </c>
      <c r="H29" s="66">
        <f>DCOUNT($H$6:$I$27,2,$Q$28:$Q$29)</f>
        <v>0</v>
      </c>
      <c r="I29" s="58">
        <f>DSUM($H$6:$I$27,2,$Q$28:$Q$29)</f>
        <v>0</v>
      </c>
      <c r="J29" s="66">
        <f>DCOUNT($J$6:$K$27,2,$Q$28:$Q$29)</f>
        <v>0</v>
      </c>
      <c r="K29" s="58">
        <f>DSUM($J$6:$K$27,2,$Q$28:$Q$29)</f>
        <v>0</v>
      </c>
      <c r="L29" s="66">
        <f>DCOUNT($L$6:$M$27,2,$Q$28:$Q$29)</f>
        <v>5</v>
      </c>
      <c r="M29" s="58">
        <f>DSUM($L$6:$M$27,2,$Q$28:$Q$29)</f>
        <v>6124</v>
      </c>
      <c r="N29" s="73">
        <f>DCOUNT($N$6:$O$27,2,$Q$28:$Q$29)</f>
        <v>0</v>
      </c>
      <c r="O29" s="59">
        <f>DSUM($N$6:$O$27,2,$Q$28:$Q$29)</f>
        <v>0</v>
      </c>
      <c r="Q29" s="24" t="s">
        <v>97</v>
      </c>
      <c r="R29" s="24" t="s">
        <v>123</v>
      </c>
    </row>
    <row r="30" spans="1:18" ht="14.25" thickBot="1">
      <c r="A30" s="61" t="s">
        <v>192</v>
      </c>
      <c r="B30" s="67">
        <f>DCOUNT($B$6:$C$27,2,$R$28:$R$29)</f>
        <v>0</v>
      </c>
      <c r="C30" s="56">
        <f>DSUM($B$6:$C$27,2,$R$28:$R$29)</f>
        <v>0</v>
      </c>
      <c r="D30" s="67">
        <f>DCOUNT($D$6:$E$27,2,$R$28:$R$29)</f>
        <v>0</v>
      </c>
      <c r="E30" s="56">
        <f>DSUM($D$6:$E$27,2,$R$28:$R$29)</f>
        <v>0</v>
      </c>
      <c r="F30" s="67">
        <f>DCOUNT($F$6:$G$27,2,$R$28:$R$29)</f>
        <v>0</v>
      </c>
      <c r="G30" s="56">
        <f>DSUM($F$6:$G$27,2,$R$28:$R$29)</f>
        <v>0</v>
      </c>
      <c r="H30" s="67">
        <f>DCOUNT($H$6:$I$27,2,$R$28:$R$29)</f>
        <v>0</v>
      </c>
      <c r="I30" s="56">
        <f>DSUM($H$6:$I$27,2,$R$28:$R$29)</f>
        <v>0</v>
      </c>
      <c r="J30" s="67">
        <f>DCOUNT($J$6:$K$27,2,$R$28:$R$29)</f>
        <v>0</v>
      </c>
      <c r="K30" s="56">
        <f>DSUM($J$6:$K$27,2,$R$28:$R$29)</f>
        <v>0</v>
      </c>
      <c r="L30" s="67">
        <f>DCOUNT($L$6:$M$27,2,$R$28:$R$29)</f>
        <v>13</v>
      </c>
      <c r="M30" s="56">
        <f>DSUM($L$6:$M$27,2,$R$28:$R$29)</f>
        <v>5137</v>
      </c>
      <c r="N30" s="74">
        <f>DCOUNT($N$6:$O$27,2,$R$28:$R$29)</f>
        <v>0</v>
      </c>
      <c r="O30" s="62">
        <f>DSUM($N$6:$O$27,2,$R$28:$R$29)</f>
        <v>0</v>
      </c>
    </row>
    <row r="31" spans="1:18" ht="15" thickTop="1" thickBot="1">
      <c r="A31" s="63" t="s">
        <v>4</v>
      </c>
      <c r="B31" s="68">
        <f t="shared" ref="B31:O31" si="0">SUM(B29:B30)</f>
        <v>0</v>
      </c>
      <c r="C31" s="64">
        <f t="shared" si="0"/>
        <v>0</v>
      </c>
      <c r="D31" s="68">
        <f t="shared" si="0"/>
        <v>0</v>
      </c>
      <c r="E31" s="64">
        <f t="shared" si="0"/>
        <v>0</v>
      </c>
      <c r="F31" s="68">
        <f t="shared" si="0"/>
        <v>0</v>
      </c>
      <c r="G31" s="64">
        <f t="shared" si="0"/>
        <v>0</v>
      </c>
      <c r="H31" s="68">
        <f t="shared" si="0"/>
        <v>0</v>
      </c>
      <c r="I31" s="64">
        <f t="shared" si="0"/>
        <v>0</v>
      </c>
      <c r="J31" s="68">
        <f t="shared" si="0"/>
        <v>0</v>
      </c>
      <c r="K31" s="64">
        <f t="shared" si="0"/>
        <v>0</v>
      </c>
      <c r="L31" s="68">
        <f t="shared" si="0"/>
        <v>18</v>
      </c>
      <c r="M31" s="64">
        <f t="shared" si="0"/>
        <v>11261</v>
      </c>
      <c r="N31" s="75">
        <f t="shared" si="0"/>
        <v>0</v>
      </c>
      <c r="O31" s="65">
        <f t="shared" si="0"/>
        <v>0</v>
      </c>
    </row>
    <row r="32" spans="1:18" ht="46.5" customHeight="1">
      <c r="A32" s="500" t="s">
        <v>225</v>
      </c>
      <c r="B32" s="500"/>
      <c r="C32" s="500"/>
      <c r="D32" s="500"/>
      <c r="E32" s="500"/>
      <c r="F32" s="500"/>
      <c r="G32" s="500"/>
      <c r="H32" s="500"/>
      <c r="I32" s="500"/>
      <c r="J32" s="500"/>
      <c r="K32" s="500"/>
      <c r="L32" s="500"/>
      <c r="M32" s="500"/>
      <c r="N32" s="500"/>
      <c r="O32" s="500"/>
    </row>
    <row r="33" spans="1:1">
      <c r="A33" s="41"/>
    </row>
  </sheetData>
  <mergeCells count="15">
    <mergeCell ref="I1:I3"/>
    <mergeCell ref="B1:H1"/>
    <mergeCell ref="J1:K1"/>
    <mergeCell ref="J2:K2"/>
    <mergeCell ref="J3:K3"/>
    <mergeCell ref="B3:D3"/>
    <mergeCell ref="A32:O32"/>
    <mergeCell ref="L5:M5"/>
    <mergeCell ref="N5:O5"/>
    <mergeCell ref="B5:C5"/>
    <mergeCell ref="D5:E5"/>
    <mergeCell ref="F5:G5"/>
    <mergeCell ref="H5:I5"/>
    <mergeCell ref="A5:A6"/>
    <mergeCell ref="J5:K5"/>
  </mergeCells>
  <phoneticPr fontId="2"/>
  <dataValidations count="2">
    <dataValidation imeMode="on" allowBlank="1" showInputMessage="1" showErrorMessage="1" sqref="J7:J27 D7:D27 F7:F27 H7:H27 N7:N27 L7:L27 B7:B27"/>
    <dataValidation imeMode="off" allowBlank="1" showInputMessage="1" showErrorMessage="1" sqref="K7:K27 I7:I27 E7:E27 O7:O27 M7:M27 C7:C27 G7:G27"/>
  </dataValidations>
  <pageMargins left="0.19685039370078741" right="0.19685039370078741" top="0.86614173228346458" bottom="0.23622047244094491" header="0.43307086614173229" footer="0.31496062992125984"/>
  <pageSetup paperSize="9" scale="11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view="pageBreakPreview" zoomScale="120" zoomScaleNormal="120" zoomScaleSheetLayoutView="120" workbookViewId="0">
      <selection activeCell="I16" sqref="I16"/>
    </sheetView>
  </sheetViews>
  <sheetFormatPr defaultRowHeight="13.5"/>
  <cols>
    <col min="1" max="1" width="9" style="21" bestFit="1" customWidth="1"/>
    <col min="2" max="2" width="12.625" style="21" customWidth="1"/>
    <col min="3" max="3" width="4.625" style="21" customWidth="1"/>
    <col min="4" max="4" width="12.625" style="21" customWidth="1"/>
    <col min="5" max="5" width="4.625" style="21" customWidth="1"/>
    <col min="6" max="6" width="12.625" style="21" customWidth="1"/>
    <col min="7" max="7" width="4.625" style="21" customWidth="1"/>
    <col min="8" max="8" width="12.625" style="21" customWidth="1"/>
    <col min="9" max="9" width="4.625" style="21" customWidth="1"/>
    <col min="10" max="10" width="12.625" style="21" customWidth="1"/>
    <col min="11" max="11" width="4.625" style="21" customWidth="1"/>
    <col min="12" max="12" width="12.625" style="21" customWidth="1"/>
    <col min="13" max="13" width="4.625" style="21" customWidth="1"/>
    <col min="14" max="14" width="12.625" style="21" customWidth="1"/>
    <col min="15" max="15" width="6.25" style="21" bestFit="1" customWidth="1"/>
    <col min="16" max="16" width="1.875" customWidth="1"/>
    <col min="17" max="18" width="5.5" style="21" customWidth="1"/>
  </cols>
  <sheetData>
    <row r="1" spans="1:18" ht="15" customHeight="1">
      <c r="B1" s="505" t="s">
        <v>231</v>
      </c>
      <c r="C1" s="505"/>
      <c r="D1" s="505"/>
      <c r="E1" s="505"/>
      <c r="F1" s="505"/>
      <c r="G1" s="505"/>
      <c r="H1" s="506"/>
      <c r="I1" s="504" t="s">
        <v>96</v>
      </c>
      <c r="J1" s="507" t="s">
        <v>100</v>
      </c>
      <c r="K1" s="507"/>
      <c r="L1" s="76">
        <f>SUM(B36,D36,F36,H36,J36,L36,N36)</f>
        <v>15</v>
      </c>
      <c r="M1" s="78" t="s">
        <v>94</v>
      </c>
      <c r="N1" s="77">
        <f>SUM(C36,E36,G36,I36,K36,M36,O36)</f>
        <v>17910</v>
      </c>
      <c r="O1" s="78" t="s">
        <v>99</v>
      </c>
    </row>
    <row r="2" spans="1:18" ht="15" customHeight="1">
      <c r="B2" s="49"/>
      <c r="C2" s="49"/>
      <c r="D2" s="49"/>
      <c r="E2" s="49"/>
      <c r="F2" s="49"/>
      <c r="G2" s="49"/>
      <c r="H2" s="49"/>
      <c r="I2" s="504"/>
      <c r="J2" s="507" t="s">
        <v>193</v>
      </c>
      <c r="K2" s="507"/>
      <c r="L2" s="76">
        <f>SUM(B37,D37,F37,H37,J37,L37,N37)</f>
        <v>27</v>
      </c>
      <c r="M2" s="78" t="s">
        <v>94</v>
      </c>
      <c r="N2" s="77">
        <f>SUM(C37,E37,G37,I37,K37,M37,O37)</f>
        <v>8918</v>
      </c>
      <c r="O2" s="78" t="s">
        <v>99</v>
      </c>
    </row>
    <row r="3" spans="1:18" ht="15" customHeight="1">
      <c r="B3" s="509" t="str">
        <f>'集計表　月報'!H2</f>
        <v>令和3年１０月分</v>
      </c>
      <c r="C3" s="509"/>
      <c r="D3" s="509"/>
      <c r="E3" s="49"/>
      <c r="F3" s="49"/>
      <c r="G3" s="49"/>
      <c r="H3" s="49"/>
      <c r="I3" s="504"/>
      <c r="J3" s="508" t="s">
        <v>4</v>
      </c>
      <c r="K3" s="508"/>
      <c r="L3" s="76">
        <f>SUM(L1:L2)</f>
        <v>42</v>
      </c>
      <c r="M3" s="78" t="s">
        <v>94</v>
      </c>
      <c r="N3" s="77">
        <f>SUM(N1:N2)</f>
        <v>26828</v>
      </c>
      <c r="O3" s="78" t="s">
        <v>99</v>
      </c>
    </row>
    <row r="4" spans="1:18" ht="6" customHeight="1">
      <c r="B4" s="52"/>
      <c r="C4" s="52"/>
      <c r="D4" s="52"/>
      <c r="E4" s="49"/>
      <c r="F4" s="49"/>
      <c r="G4" s="49"/>
      <c r="H4" s="49"/>
      <c r="I4" s="49"/>
      <c r="J4" s="50"/>
      <c r="K4" s="50"/>
      <c r="L4" s="51"/>
      <c r="M4" s="50"/>
      <c r="N4" s="51"/>
      <c r="O4" s="50"/>
    </row>
    <row r="5" spans="1:18" s="46" customFormat="1">
      <c r="A5" s="502" t="s">
        <v>98</v>
      </c>
      <c r="B5" s="501" t="s">
        <v>86</v>
      </c>
      <c r="C5" s="501"/>
      <c r="D5" s="501" t="s">
        <v>87</v>
      </c>
      <c r="E5" s="501"/>
      <c r="F5" s="501" t="s">
        <v>88</v>
      </c>
      <c r="G5" s="501"/>
      <c r="H5" s="501" t="s">
        <v>89</v>
      </c>
      <c r="I5" s="501"/>
      <c r="J5" s="501" t="s">
        <v>90</v>
      </c>
      <c r="K5" s="501"/>
      <c r="L5" s="501" t="s">
        <v>91</v>
      </c>
      <c r="M5" s="501"/>
      <c r="N5" s="501" t="s">
        <v>92</v>
      </c>
      <c r="O5" s="501"/>
      <c r="Q5" s="83"/>
      <c r="R5" s="83"/>
    </row>
    <row r="6" spans="1:18" s="46" customFormat="1">
      <c r="A6" s="503"/>
      <c r="B6" s="25" t="s">
        <v>51</v>
      </c>
      <c r="C6" s="53" t="s">
        <v>60</v>
      </c>
      <c r="D6" s="25" t="s">
        <v>51</v>
      </c>
      <c r="E6" s="53" t="s">
        <v>60</v>
      </c>
      <c r="F6" s="25" t="s">
        <v>51</v>
      </c>
      <c r="G6" s="53" t="s">
        <v>60</v>
      </c>
      <c r="H6" s="25" t="s">
        <v>51</v>
      </c>
      <c r="I6" s="53" t="s">
        <v>60</v>
      </c>
      <c r="J6" s="25" t="s">
        <v>51</v>
      </c>
      <c r="K6" s="53" t="s">
        <v>60</v>
      </c>
      <c r="L6" s="25" t="s">
        <v>51</v>
      </c>
      <c r="M6" s="53" t="s">
        <v>60</v>
      </c>
      <c r="N6" s="25" t="s">
        <v>51</v>
      </c>
      <c r="O6" s="53" t="s">
        <v>60</v>
      </c>
      <c r="Q6" s="83"/>
      <c r="R6" s="83"/>
    </row>
    <row r="7" spans="1:18">
      <c r="A7" s="24">
        <v>1</v>
      </c>
      <c r="B7" s="79" t="s">
        <v>252</v>
      </c>
      <c r="C7" s="80">
        <v>1596</v>
      </c>
      <c r="D7" s="79" t="s">
        <v>256</v>
      </c>
      <c r="E7" s="80">
        <v>497</v>
      </c>
      <c r="F7" s="79" t="s">
        <v>257</v>
      </c>
      <c r="G7" s="80">
        <v>1976</v>
      </c>
      <c r="H7" s="79"/>
      <c r="I7" s="80"/>
      <c r="J7" s="79" t="s">
        <v>267</v>
      </c>
      <c r="K7" s="80">
        <v>2908</v>
      </c>
      <c r="L7" s="79" t="s">
        <v>258</v>
      </c>
      <c r="M7" s="80">
        <v>199</v>
      </c>
      <c r="N7" s="79" t="s">
        <v>236</v>
      </c>
      <c r="O7" s="80">
        <v>300</v>
      </c>
    </row>
    <row r="8" spans="1:18">
      <c r="A8" s="24">
        <v>2</v>
      </c>
      <c r="B8" s="79" t="s">
        <v>252</v>
      </c>
      <c r="C8" s="80">
        <v>1596</v>
      </c>
      <c r="D8" s="79"/>
      <c r="E8" s="80"/>
      <c r="F8" s="79"/>
      <c r="G8" s="80"/>
      <c r="H8" s="79"/>
      <c r="I8" s="80"/>
      <c r="J8" s="79" t="s">
        <v>268</v>
      </c>
      <c r="K8" s="80">
        <v>2311</v>
      </c>
      <c r="L8" s="79" t="s">
        <v>259</v>
      </c>
      <c r="M8" s="80">
        <v>401</v>
      </c>
      <c r="N8" s="79" t="s">
        <v>275</v>
      </c>
      <c r="O8" s="80">
        <v>199</v>
      </c>
    </row>
    <row r="9" spans="1:18">
      <c r="A9" s="323">
        <v>3</v>
      </c>
      <c r="B9" s="79" t="s">
        <v>253</v>
      </c>
      <c r="C9" s="80">
        <v>499</v>
      </c>
      <c r="D9" s="79"/>
      <c r="E9" s="80"/>
      <c r="F9" s="79"/>
      <c r="G9" s="80"/>
      <c r="H9" s="79"/>
      <c r="I9" s="80"/>
      <c r="J9" s="79" t="s">
        <v>269</v>
      </c>
      <c r="K9" s="80">
        <v>1599</v>
      </c>
      <c r="L9" s="79" t="s">
        <v>260</v>
      </c>
      <c r="M9" s="80">
        <v>267</v>
      </c>
      <c r="N9" s="79" t="s">
        <v>276</v>
      </c>
      <c r="O9" s="80">
        <v>171</v>
      </c>
    </row>
    <row r="10" spans="1:18">
      <c r="A10" s="323">
        <v>4</v>
      </c>
      <c r="B10" s="79" t="s">
        <v>254</v>
      </c>
      <c r="C10" s="80">
        <v>1124</v>
      </c>
      <c r="D10" s="79"/>
      <c r="E10" s="80"/>
      <c r="F10" s="79"/>
      <c r="G10" s="80"/>
      <c r="H10" s="79"/>
      <c r="I10" s="80"/>
      <c r="J10" s="79" t="s">
        <v>270</v>
      </c>
      <c r="K10" s="80">
        <v>700</v>
      </c>
      <c r="L10" s="79" t="s">
        <v>261</v>
      </c>
      <c r="M10" s="80">
        <v>498</v>
      </c>
      <c r="N10" s="79"/>
      <c r="O10" s="80"/>
    </row>
    <row r="11" spans="1:18">
      <c r="A11" s="323">
        <v>5</v>
      </c>
      <c r="B11" s="79" t="s">
        <v>255</v>
      </c>
      <c r="C11" s="80">
        <v>499</v>
      </c>
      <c r="D11" s="79"/>
      <c r="E11" s="80"/>
      <c r="F11" s="79"/>
      <c r="G11" s="80"/>
      <c r="H11" s="79"/>
      <c r="I11" s="80"/>
      <c r="J11" s="79" t="s">
        <v>270</v>
      </c>
      <c r="K11" s="80">
        <v>700</v>
      </c>
      <c r="L11" s="79" t="s">
        <v>262</v>
      </c>
      <c r="M11" s="80">
        <v>469</v>
      </c>
      <c r="N11" s="79"/>
      <c r="O11" s="80"/>
    </row>
    <row r="12" spans="1:18">
      <c r="A12" s="323">
        <v>6</v>
      </c>
      <c r="B12" s="79"/>
      <c r="C12" s="80"/>
      <c r="D12" s="79"/>
      <c r="E12" s="80"/>
      <c r="F12" s="79"/>
      <c r="G12" s="80"/>
      <c r="H12" s="79"/>
      <c r="I12" s="80"/>
      <c r="J12" s="79" t="s">
        <v>270</v>
      </c>
      <c r="K12" s="80">
        <v>700</v>
      </c>
      <c r="L12" s="79" t="s">
        <v>261</v>
      </c>
      <c r="M12" s="80">
        <v>498</v>
      </c>
      <c r="N12" s="79"/>
      <c r="O12" s="80"/>
    </row>
    <row r="13" spans="1:18">
      <c r="A13" s="323">
        <v>7</v>
      </c>
      <c r="B13" s="79"/>
      <c r="C13" s="80"/>
      <c r="D13" s="79"/>
      <c r="E13" s="80"/>
      <c r="F13" s="79"/>
      <c r="G13" s="80"/>
      <c r="H13" s="79"/>
      <c r="I13" s="80"/>
      <c r="J13" s="79" t="s">
        <v>270</v>
      </c>
      <c r="K13" s="80">
        <v>700</v>
      </c>
      <c r="L13" s="79" t="s">
        <v>263</v>
      </c>
      <c r="M13" s="80">
        <v>287</v>
      </c>
      <c r="N13" s="79"/>
      <c r="O13" s="80"/>
    </row>
    <row r="14" spans="1:18">
      <c r="A14" s="323">
        <v>8</v>
      </c>
      <c r="B14" s="79"/>
      <c r="C14" s="80"/>
      <c r="D14" s="79"/>
      <c r="E14" s="80"/>
      <c r="F14" s="79"/>
      <c r="G14" s="80"/>
      <c r="H14" s="79"/>
      <c r="I14" s="80"/>
      <c r="J14" s="79" t="s">
        <v>271</v>
      </c>
      <c r="K14" s="80">
        <v>500</v>
      </c>
      <c r="L14" s="79" t="s">
        <v>264</v>
      </c>
      <c r="M14" s="80">
        <v>199</v>
      </c>
      <c r="N14" s="79"/>
      <c r="O14" s="80"/>
    </row>
    <row r="15" spans="1:18">
      <c r="A15" s="323">
        <v>9</v>
      </c>
      <c r="B15" s="79"/>
      <c r="C15" s="80"/>
      <c r="D15" s="79"/>
      <c r="E15" s="80"/>
      <c r="F15" s="79"/>
      <c r="G15" s="80"/>
      <c r="H15" s="79"/>
      <c r="I15" s="80"/>
      <c r="J15" s="79" t="s">
        <v>271</v>
      </c>
      <c r="K15" s="80">
        <v>500</v>
      </c>
      <c r="L15" s="79" t="s">
        <v>265</v>
      </c>
      <c r="M15" s="80">
        <v>172</v>
      </c>
      <c r="N15" s="79"/>
      <c r="O15" s="80"/>
    </row>
    <row r="16" spans="1:18">
      <c r="A16" s="323">
        <v>10</v>
      </c>
      <c r="B16" s="79"/>
      <c r="C16" s="80"/>
      <c r="D16" s="79"/>
      <c r="E16" s="80"/>
      <c r="F16" s="79"/>
      <c r="G16" s="80"/>
      <c r="H16" s="79"/>
      <c r="I16" s="80"/>
      <c r="J16" s="79" t="s">
        <v>271</v>
      </c>
      <c r="K16" s="80">
        <v>500</v>
      </c>
      <c r="L16" s="79" t="s">
        <v>262</v>
      </c>
      <c r="M16" s="80">
        <v>469</v>
      </c>
      <c r="N16" s="79"/>
      <c r="O16" s="80"/>
    </row>
    <row r="17" spans="1:15">
      <c r="A17" s="323">
        <v>11</v>
      </c>
      <c r="B17" s="79"/>
      <c r="C17" s="80"/>
      <c r="D17" s="79"/>
      <c r="E17" s="80"/>
      <c r="F17" s="79"/>
      <c r="G17" s="80"/>
      <c r="H17" s="79"/>
      <c r="I17" s="80"/>
      <c r="J17" s="79" t="s">
        <v>271</v>
      </c>
      <c r="K17" s="80">
        <v>500</v>
      </c>
      <c r="L17" s="79" t="s">
        <v>266</v>
      </c>
      <c r="M17" s="80">
        <v>497</v>
      </c>
      <c r="N17" s="79"/>
      <c r="O17" s="80"/>
    </row>
    <row r="18" spans="1:15">
      <c r="A18" s="323">
        <v>12</v>
      </c>
      <c r="B18" s="79"/>
      <c r="C18" s="80"/>
      <c r="D18" s="79"/>
      <c r="E18" s="80"/>
      <c r="F18" s="79"/>
      <c r="G18" s="80"/>
      <c r="H18" s="79"/>
      <c r="I18" s="80"/>
      <c r="J18" s="79" t="s">
        <v>272</v>
      </c>
      <c r="K18" s="80">
        <v>499</v>
      </c>
      <c r="L18" s="79"/>
      <c r="M18" s="80"/>
      <c r="N18" s="79"/>
      <c r="O18" s="80"/>
    </row>
    <row r="19" spans="1:15">
      <c r="A19" s="323">
        <v>13</v>
      </c>
      <c r="B19" s="81"/>
      <c r="C19" s="82"/>
      <c r="D19" s="81"/>
      <c r="E19" s="82"/>
      <c r="F19" s="81"/>
      <c r="G19" s="82"/>
      <c r="H19" s="81"/>
      <c r="I19" s="82"/>
      <c r="J19" s="81" t="s">
        <v>272</v>
      </c>
      <c r="K19" s="82">
        <v>499</v>
      </c>
      <c r="L19" s="81"/>
      <c r="M19" s="82"/>
      <c r="N19" s="81"/>
      <c r="O19" s="82"/>
    </row>
    <row r="20" spans="1:15">
      <c r="A20" s="323">
        <v>14</v>
      </c>
      <c r="B20" s="81"/>
      <c r="C20" s="82"/>
      <c r="D20" s="81"/>
      <c r="E20" s="82"/>
      <c r="F20" s="81"/>
      <c r="G20" s="82"/>
      <c r="H20" s="81"/>
      <c r="I20" s="82"/>
      <c r="J20" s="81" t="s">
        <v>272</v>
      </c>
      <c r="K20" s="82">
        <v>499</v>
      </c>
      <c r="L20" s="81"/>
      <c r="M20" s="82"/>
      <c r="N20" s="81"/>
      <c r="O20" s="82"/>
    </row>
    <row r="21" spans="1:15">
      <c r="A21" s="323">
        <v>15</v>
      </c>
      <c r="B21" s="81"/>
      <c r="C21" s="82"/>
      <c r="D21" s="81"/>
      <c r="E21" s="82"/>
      <c r="F21" s="81"/>
      <c r="G21" s="82"/>
      <c r="H21" s="81"/>
      <c r="I21" s="82"/>
      <c r="J21" s="81" t="s">
        <v>273</v>
      </c>
      <c r="K21" s="82">
        <v>200</v>
      </c>
      <c r="L21" s="81"/>
      <c r="M21" s="82"/>
      <c r="N21" s="81"/>
      <c r="O21" s="82"/>
    </row>
    <row r="22" spans="1:15">
      <c r="A22" s="323">
        <v>16</v>
      </c>
      <c r="B22" s="81"/>
      <c r="C22" s="82"/>
      <c r="D22" s="81"/>
      <c r="E22" s="82"/>
      <c r="F22" s="81"/>
      <c r="G22" s="82"/>
      <c r="H22" s="81"/>
      <c r="I22" s="82"/>
      <c r="J22" s="81" t="s">
        <v>273</v>
      </c>
      <c r="K22" s="82">
        <v>200</v>
      </c>
      <c r="L22" s="81"/>
      <c r="M22" s="82"/>
      <c r="N22" s="81"/>
      <c r="O22" s="82"/>
    </row>
    <row r="23" spans="1:15">
      <c r="A23" s="323">
        <v>17</v>
      </c>
      <c r="B23" s="81"/>
      <c r="C23" s="82"/>
      <c r="D23" s="81"/>
      <c r="E23" s="82"/>
      <c r="F23" s="81"/>
      <c r="G23" s="82"/>
      <c r="H23" s="81"/>
      <c r="I23" s="82"/>
      <c r="J23" s="79" t="s">
        <v>274</v>
      </c>
      <c r="K23" s="80">
        <v>200</v>
      </c>
      <c r="L23" s="81"/>
      <c r="M23" s="82"/>
      <c r="N23" s="81"/>
      <c r="O23" s="82"/>
    </row>
    <row r="24" spans="1:15">
      <c r="A24" s="323">
        <v>18</v>
      </c>
      <c r="B24" s="81"/>
      <c r="C24" s="82"/>
      <c r="D24" s="81"/>
      <c r="E24" s="82"/>
      <c r="F24" s="81"/>
      <c r="G24" s="82"/>
      <c r="H24" s="81"/>
      <c r="I24" s="82"/>
      <c r="J24" s="81" t="s">
        <v>274</v>
      </c>
      <c r="K24" s="82">
        <v>200</v>
      </c>
      <c r="L24" s="81"/>
      <c r="M24" s="82"/>
      <c r="N24" s="81"/>
      <c r="O24" s="82"/>
    </row>
    <row r="25" spans="1:15">
      <c r="A25" s="323">
        <v>19</v>
      </c>
      <c r="B25" s="81"/>
      <c r="C25" s="82"/>
      <c r="D25" s="81"/>
      <c r="E25" s="82"/>
      <c r="F25" s="81"/>
      <c r="G25" s="82"/>
      <c r="H25" s="81"/>
      <c r="I25" s="82"/>
      <c r="J25" s="81" t="s">
        <v>273</v>
      </c>
      <c r="K25" s="82">
        <v>200</v>
      </c>
      <c r="L25" s="81"/>
      <c r="M25" s="82"/>
      <c r="N25" s="81"/>
      <c r="O25" s="82"/>
    </row>
    <row r="26" spans="1:15">
      <c r="A26" s="323">
        <v>20</v>
      </c>
      <c r="B26" s="81"/>
      <c r="C26" s="82"/>
      <c r="D26" s="81"/>
      <c r="E26" s="82"/>
      <c r="F26" s="81"/>
      <c r="G26" s="82"/>
      <c r="H26" s="81"/>
      <c r="I26" s="82"/>
      <c r="J26" s="81" t="s">
        <v>274</v>
      </c>
      <c r="K26" s="82">
        <v>200</v>
      </c>
      <c r="L26" s="81"/>
      <c r="M26" s="82"/>
      <c r="N26" s="81"/>
      <c r="O26" s="82"/>
    </row>
    <row r="27" spans="1:15">
      <c r="A27" s="323">
        <v>21</v>
      </c>
      <c r="B27" s="81"/>
      <c r="C27" s="82"/>
      <c r="D27" s="81"/>
      <c r="E27" s="82"/>
      <c r="F27" s="81"/>
      <c r="G27" s="82"/>
      <c r="H27" s="81"/>
      <c r="I27" s="82"/>
      <c r="J27" s="81" t="s">
        <v>277</v>
      </c>
      <c r="K27" s="82">
        <v>100</v>
      </c>
      <c r="L27" s="81"/>
      <c r="M27" s="82"/>
      <c r="N27" s="81"/>
      <c r="O27" s="82"/>
    </row>
    <row r="28" spans="1:15">
      <c r="A28" s="323">
        <v>22</v>
      </c>
      <c r="B28" s="81"/>
      <c r="C28" s="82"/>
      <c r="D28" s="81"/>
      <c r="E28" s="82"/>
      <c r="F28" s="81"/>
      <c r="G28" s="82"/>
      <c r="H28" s="81"/>
      <c r="I28" s="82"/>
      <c r="J28" s="81"/>
      <c r="K28" s="82"/>
      <c r="L28" s="81"/>
      <c r="M28" s="82"/>
      <c r="N28" s="81"/>
      <c r="O28" s="82"/>
    </row>
    <row r="29" spans="1:15">
      <c r="A29" s="323">
        <v>23</v>
      </c>
      <c r="B29" s="81"/>
      <c r="C29" s="82"/>
      <c r="D29" s="81"/>
      <c r="E29" s="82"/>
      <c r="F29" s="81"/>
      <c r="G29" s="82"/>
      <c r="H29" s="81"/>
      <c r="I29" s="82"/>
      <c r="J29" s="81"/>
      <c r="K29" s="82"/>
      <c r="L29" s="81"/>
      <c r="M29" s="82"/>
      <c r="N29" s="81"/>
      <c r="O29" s="82"/>
    </row>
    <row r="30" spans="1:15">
      <c r="A30" s="323">
        <v>24</v>
      </c>
      <c r="B30" s="81"/>
      <c r="C30" s="82"/>
      <c r="D30" s="81"/>
      <c r="E30" s="82"/>
      <c r="F30" s="81"/>
      <c r="G30" s="82"/>
      <c r="H30" s="81"/>
      <c r="I30" s="82"/>
      <c r="J30" s="81"/>
      <c r="K30" s="82"/>
      <c r="L30" s="81"/>
      <c r="M30" s="82"/>
      <c r="N30" s="81"/>
      <c r="O30" s="82"/>
    </row>
    <row r="31" spans="1:15">
      <c r="A31" s="323">
        <v>25</v>
      </c>
      <c r="B31" s="81"/>
      <c r="C31" s="82"/>
      <c r="D31" s="81"/>
      <c r="E31" s="82"/>
      <c r="F31" s="81"/>
      <c r="G31" s="82"/>
      <c r="H31" s="81"/>
      <c r="I31" s="82"/>
      <c r="J31" s="81"/>
      <c r="K31" s="82"/>
      <c r="L31" s="81"/>
      <c r="M31" s="82"/>
      <c r="N31" s="81"/>
      <c r="O31" s="82"/>
    </row>
    <row r="32" spans="1:15">
      <c r="A32" s="323">
        <v>26</v>
      </c>
      <c r="B32" s="81"/>
      <c r="C32" s="82"/>
      <c r="D32" s="81"/>
      <c r="E32" s="82"/>
      <c r="F32" s="81"/>
      <c r="G32" s="82"/>
      <c r="H32" s="81"/>
      <c r="I32" s="82"/>
      <c r="J32" s="81"/>
      <c r="K32" s="82"/>
      <c r="L32" s="81"/>
      <c r="M32" s="82"/>
      <c r="N32" s="81"/>
      <c r="O32" s="82"/>
    </row>
    <row r="33" spans="1:18">
      <c r="A33" s="323">
        <v>27</v>
      </c>
      <c r="B33" s="81"/>
      <c r="C33" s="82"/>
      <c r="D33" s="81"/>
      <c r="E33" s="82"/>
      <c r="F33" s="81"/>
      <c r="G33" s="82"/>
      <c r="H33" s="81"/>
      <c r="I33" s="82"/>
      <c r="J33" s="81"/>
      <c r="K33" s="82"/>
      <c r="L33" s="81"/>
      <c r="M33" s="82"/>
      <c r="N33" s="81"/>
      <c r="O33" s="82"/>
    </row>
    <row r="34" spans="1:18" ht="14.25" thickBot="1">
      <c r="A34" s="323">
        <v>28</v>
      </c>
      <c r="B34" s="81"/>
      <c r="C34" s="82"/>
      <c r="D34" s="81"/>
      <c r="E34" s="82"/>
      <c r="F34" s="81"/>
      <c r="G34" s="82"/>
      <c r="H34" s="81"/>
      <c r="I34" s="82"/>
      <c r="J34" s="81"/>
      <c r="K34" s="82"/>
      <c r="L34" s="81"/>
      <c r="M34" s="82"/>
      <c r="N34" s="81"/>
      <c r="O34" s="82"/>
    </row>
    <row r="35" spans="1:18" s="46" customFormat="1" ht="14.25" thickBot="1">
      <c r="A35" s="284" t="s">
        <v>50</v>
      </c>
      <c r="B35" s="60" t="s">
        <v>94</v>
      </c>
      <c r="C35" s="70" t="s">
        <v>60</v>
      </c>
      <c r="D35" s="60" t="s">
        <v>94</v>
      </c>
      <c r="E35" s="70" t="s">
        <v>60</v>
      </c>
      <c r="F35" s="60" t="s">
        <v>94</v>
      </c>
      <c r="G35" s="70" t="s">
        <v>60</v>
      </c>
      <c r="H35" s="60" t="s">
        <v>94</v>
      </c>
      <c r="I35" s="71" t="s">
        <v>60</v>
      </c>
      <c r="J35" s="60" t="s">
        <v>94</v>
      </c>
      <c r="K35" s="70" t="s">
        <v>60</v>
      </c>
      <c r="L35" s="60" t="s">
        <v>94</v>
      </c>
      <c r="M35" s="70" t="s">
        <v>60</v>
      </c>
      <c r="N35" s="60" t="s">
        <v>94</v>
      </c>
      <c r="O35" s="72" t="s">
        <v>60</v>
      </c>
      <c r="Q35" s="24" t="s">
        <v>60</v>
      </c>
      <c r="R35" s="24" t="s">
        <v>60</v>
      </c>
    </row>
    <row r="36" spans="1:18" ht="14.25" thickTop="1">
      <c r="A36" s="57" t="s">
        <v>95</v>
      </c>
      <c r="B36" s="66">
        <f>DCOUNT($B$6:$C$34,2,$Q$35:$Q$36)</f>
        <v>3</v>
      </c>
      <c r="C36" s="58">
        <f>DSUM($B$6:$C$34,2,$Q$35:$Q$36)</f>
        <v>4316</v>
      </c>
      <c r="D36" s="66">
        <f>DCOUNT($D$6:$E$34,2,$Q$35:$Q$36)</f>
        <v>0</v>
      </c>
      <c r="E36" s="58">
        <f>DSUM($D$6:$E$34,2,$Q$35:$Q$36)</f>
        <v>0</v>
      </c>
      <c r="F36" s="66">
        <f>DCOUNT($F$6:$G$34,2,$Q$35:$Q$36)</f>
        <v>1</v>
      </c>
      <c r="G36" s="58">
        <f>DSUM($F$6:$G$34,2,$Q$35:$Q$36)</f>
        <v>1976</v>
      </c>
      <c r="H36" s="66">
        <f>DCOUNT($H$6:$I$34,2,$Q$35:$Q$36)</f>
        <v>0</v>
      </c>
      <c r="I36" s="58">
        <f>DSUM($H$6:$I$34,2,$Q$35:$Q$36)</f>
        <v>0</v>
      </c>
      <c r="J36" s="66">
        <f>DCOUNT($J$6:$K$34,2,$Q$35:$Q$36)</f>
        <v>11</v>
      </c>
      <c r="K36" s="58">
        <f>DSUM($J$6:$K$34,2,$Q$35:$Q$36)</f>
        <v>11618</v>
      </c>
      <c r="L36" s="66">
        <f>DCOUNT($L$6:$M$34,2,$Q$35:$Q$36)</f>
        <v>0</v>
      </c>
      <c r="M36" s="58">
        <f>DSUM($L$6:$M$34,2,$Q$35:$Q$36)</f>
        <v>0</v>
      </c>
      <c r="N36" s="73">
        <f>DCOUNT($N$6:$O$34,2,$Q$35:$Q$36)</f>
        <v>0</v>
      </c>
      <c r="O36" s="59">
        <f>DSUM($N$6:$O$34,2,$Q$35:$Q$36)</f>
        <v>0</v>
      </c>
      <c r="Q36" s="24" t="s">
        <v>97</v>
      </c>
      <c r="R36" s="24" t="s">
        <v>123</v>
      </c>
    </row>
    <row r="37" spans="1:18" ht="14.25" thickBot="1">
      <c r="A37" s="61" t="s">
        <v>192</v>
      </c>
      <c r="B37" s="67">
        <f>DCOUNT($B$6:$C$34,2,$R$35:$R$36)</f>
        <v>2</v>
      </c>
      <c r="C37" s="56">
        <f>DSUM($B$6:$C$34,2,$R$35:$R$36)</f>
        <v>998</v>
      </c>
      <c r="D37" s="67">
        <f>DCOUNT($D$6:$E$34,2,$R$35:$R$36)</f>
        <v>1</v>
      </c>
      <c r="E37" s="56">
        <f>DSUM($D$6:$E$34,2,$R$35:$R$36)</f>
        <v>497</v>
      </c>
      <c r="F37" s="67">
        <f>DCOUNT($F$6:$G$34,2,$R$35:$R$36)</f>
        <v>0</v>
      </c>
      <c r="G37" s="56">
        <f>DSUM($F$6:$G$34,2,$R$35:$R$36)</f>
        <v>0</v>
      </c>
      <c r="H37" s="67">
        <f>DCOUNT($H$6:$I$34,2,$R$35:$R$36)</f>
        <v>0</v>
      </c>
      <c r="I37" s="56">
        <f>DSUM($H$6:$I$34,2,$R$35:$R$36)</f>
        <v>0</v>
      </c>
      <c r="J37" s="67">
        <f>DCOUNT($J$6:$K$34,2,$R$35:$R$36)</f>
        <v>10</v>
      </c>
      <c r="K37" s="56">
        <f>DSUM($J$6:$K$34,2,$R$35:$R$36)</f>
        <v>2797</v>
      </c>
      <c r="L37" s="67">
        <f>DCOUNT($L$6:$M$34,2,$R$35:$R$36)</f>
        <v>11</v>
      </c>
      <c r="M37" s="56">
        <f>DSUM($L$6:$M$34,2,$R$35:$R$36)</f>
        <v>3956</v>
      </c>
      <c r="N37" s="74">
        <f>DCOUNT($N$6:$O$34,2,$R$35:$R$36)</f>
        <v>3</v>
      </c>
      <c r="O37" s="62">
        <f>DSUM($N$6:$O$34,2,$R$35:$R$36)</f>
        <v>670</v>
      </c>
    </row>
    <row r="38" spans="1:18" ht="15" thickTop="1" thickBot="1">
      <c r="A38" s="63" t="s">
        <v>4</v>
      </c>
      <c r="B38" s="68">
        <f t="shared" ref="B38:O38" si="0">SUM(B36:B37)</f>
        <v>5</v>
      </c>
      <c r="C38" s="64">
        <f t="shared" si="0"/>
        <v>5314</v>
      </c>
      <c r="D38" s="68">
        <f t="shared" si="0"/>
        <v>1</v>
      </c>
      <c r="E38" s="64">
        <f t="shared" si="0"/>
        <v>497</v>
      </c>
      <c r="F38" s="68">
        <f t="shared" si="0"/>
        <v>1</v>
      </c>
      <c r="G38" s="64">
        <f t="shared" si="0"/>
        <v>1976</v>
      </c>
      <c r="H38" s="68">
        <f t="shared" si="0"/>
        <v>0</v>
      </c>
      <c r="I38" s="64">
        <f t="shared" si="0"/>
        <v>0</v>
      </c>
      <c r="J38" s="68">
        <f>SUM(J36:J37)</f>
        <v>21</v>
      </c>
      <c r="K38" s="64">
        <f t="shared" si="0"/>
        <v>14415</v>
      </c>
      <c r="L38" s="68">
        <f t="shared" si="0"/>
        <v>11</v>
      </c>
      <c r="M38" s="64">
        <f t="shared" si="0"/>
        <v>3956</v>
      </c>
      <c r="N38" s="75">
        <f t="shared" si="0"/>
        <v>3</v>
      </c>
      <c r="O38" s="65">
        <f t="shared" si="0"/>
        <v>670</v>
      </c>
    </row>
    <row r="39" spans="1:18" ht="21.75" customHeight="1">
      <c r="A39" s="500" t="s">
        <v>225</v>
      </c>
      <c r="B39" s="500"/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500"/>
      <c r="O39" s="500"/>
    </row>
    <row r="40" spans="1:18">
      <c r="A40" s="41"/>
    </row>
  </sheetData>
  <mergeCells count="15">
    <mergeCell ref="L5:M5"/>
    <mergeCell ref="N5:O5"/>
    <mergeCell ref="A39:O39"/>
    <mergeCell ref="A5:A6"/>
    <mergeCell ref="B5:C5"/>
    <mergeCell ref="D5:E5"/>
    <mergeCell ref="F5:G5"/>
    <mergeCell ref="H5:I5"/>
    <mergeCell ref="J5:K5"/>
    <mergeCell ref="B1:H1"/>
    <mergeCell ref="I1:I3"/>
    <mergeCell ref="J1:K1"/>
    <mergeCell ref="J2:K2"/>
    <mergeCell ref="B3:D3"/>
    <mergeCell ref="J3:K3"/>
  </mergeCells>
  <phoneticPr fontId="2"/>
  <dataValidations count="2">
    <dataValidation imeMode="off" allowBlank="1" showInputMessage="1" showErrorMessage="1" sqref="K7:K34 M7:M34 O7:O34 C7:C34 G7:G34 I7:I34 E7:E34"/>
    <dataValidation imeMode="on" allowBlank="1" showInputMessage="1" showErrorMessage="1" sqref="J7:J34 B7:B34 N9:N34 H7:H34 L7:L34 F7:F34 D7:D34"/>
  </dataValidations>
  <pageMargins left="0.31496062992125984" right="0.31496062992125984" top="0.74803149606299213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集計表　年報</vt:lpstr>
      <vt:lpstr>集計表　月報</vt:lpstr>
      <vt:lpstr>入港調 集計</vt:lpstr>
      <vt:lpstr>海上出入貨物調</vt:lpstr>
      <vt:lpstr>入港船舶調</vt:lpstr>
      <vt:lpstr>入港　現金領収分</vt:lpstr>
      <vt:lpstr>入港　現金収外</vt:lpstr>
      <vt:lpstr>海上出入貨物調!Print_Area</vt:lpstr>
      <vt:lpstr>'集計表　月報'!Print_Area</vt:lpstr>
      <vt:lpstr>'入港　現金収外'!Print_Area</vt:lpstr>
      <vt:lpstr>'入港　現金領収分'!Print_Area</vt:lpstr>
      <vt:lpstr>入港船舶調!Print_Area</vt:lpstr>
      <vt:lpstr>'入港調 集計'!Print_Area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福田裕也</dc:creator>
  <cp:lastModifiedBy>kumamoto</cp:lastModifiedBy>
  <cp:lastPrinted>2021-11-11T23:39:13Z</cp:lastPrinted>
  <dcterms:created xsi:type="dcterms:W3CDTF">2009-05-04T09:10:49Z</dcterms:created>
  <dcterms:modified xsi:type="dcterms:W3CDTF">2021-11-12T05:09:11Z</dcterms:modified>
</cp:coreProperties>
</file>