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9.22.180\share\24 港湾統計関係\R3\"/>
    </mc:Choice>
  </mc:AlternateContent>
  <bookViews>
    <workbookView xWindow="0" yWindow="0" windowWidth="20490" windowHeight="7635" activeTab="1"/>
  </bookViews>
  <sheets>
    <sheet name="集計表（年報）" sheetId="6" r:id="rId1"/>
    <sheet name="集計表（月報）" sheetId="1" r:id="rId2"/>
    <sheet name="入港調（集計）" sheetId="2" r:id="rId3"/>
    <sheet name="海上出入貨物調" sheetId="3" r:id="rId4"/>
    <sheet name="入港船舶調" sheetId="4" r:id="rId5"/>
    <sheet name="入港(現金領収分）" sheetId="5" r:id="rId6"/>
    <sheet name="入港（現金収外）" sheetId="7" r:id="rId7"/>
  </sheets>
  <definedNames>
    <definedName name="_xlnm.Print_Area" localSheetId="3">海上出入貨物調!$A$1:$T$48</definedName>
    <definedName name="_xlnm.Print_Area" localSheetId="1">'集計表（月報）'!$A$1:$I$47</definedName>
    <definedName name="_xlnm.Print_Area" localSheetId="5">'入港(現金領収分）'!$A$1:$O$38</definedName>
    <definedName name="_xlnm.Print_Area" localSheetId="4">入港船舶調!$A$1:$X$36</definedName>
    <definedName name="_xlnm.Print_Area" localSheetId="2">'入港調（集計）'!$A$1:$T$40</definedName>
  </definedNames>
  <calcPr calcId="162913"/>
</workbook>
</file>

<file path=xl/calcChain.xml><?xml version="1.0" encoding="utf-8"?>
<calcChain xmlns="http://schemas.openxmlformats.org/spreadsheetml/2006/main">
  <c r="H5" i="4" l="1"/>
  <c r="H6" i="4" l="1"/>
  <c r="L37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43" i="7" l="1"/>
  <c r="K43" i="7"/>
  <c r="J44" i="7"/>
  <c r="K44" i="7"/>
  <c r="K45" i="7" l="1"/>
  <c r="J45" i="7"/>
  <c r="F6" i="4"/>
  <c r="M44" i="7" l="1"/>
  <c r="M43" i="7"/>
  <c r="T6" i="4" l="1"/>
  <c r="U6" i="4"/>
  <c r="S6" i="4" s="1"/>
  <c r="R36" i="3" l="1"/>
  <c r="F35" i="3"/>
  <c r="F46" i="3" s="1"/>
  <c r="E36" i="4"/>
  <c r="F33" i="2"/>
  <c r="D7" i="6" s="1"/>
  <c r="F38" i="2"/>
  <c r="N7" i="6" s="1"/>
  <c r="F37" i="2"/>
  <c r="L7" i="6" s="1"/>
  <c r="N6" i="2"/>
  <c r="U7" i="4"/>
  <c r="S7" i="4" s="1"/>
  <c r="H11" i="4"/>
  <c r="H7" i="4"/>
  <c r="O44" i="7"/>
  <c r="N44" i="7"/>
  <c r="L44" i="7"/>
  <c r="I44" i="7"/>
  <c r="H44" i="7"/>
  <c r="G44" i="7"/>
  <c r="F44" i="7"/>
  <c r="E44" i="7"/>
  <c r="D44" i="7"/>
  <c r="C44" i="7"/>
  <c r="B44" i="7"/>
  <c r="O43" i="7"/>
  <c r="N43" i="7"/>
  <c r="L43" i="7"/>
  <c r="I43" i="7"/>
  <c r="H43" i="7"/>
  <c r="G43" i="7"/>
  <c r="F43" i="7"/>
  <c r="E43" i="7"/>
  <c r="D43" i="7"/>
  <c r="C43" i="7"/>
  <c r="B43" i="7"/>
  <c r="B3" i="7"/>
  <c r="D6" i="2"/>
  <c r="D5" i="2"/>
  <c r="U15" i="4"/>
  <c r="S15" i="4" s="1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/>
  <c r="T12" i="4"/>
  <c r="H12" i="4"/>
  <c r="F12" i="4"/>
  <c r="U13" i="4"/>
  <c r="S13" i="4" s="1"/>
  <c r="T13" i="4"/>
  <c r="H13" i="4"/>
  <c r="F13" i="4"/>
  <c r="U19" i="4"/>
  <c r="S19" i="4"/>
  <c r="T19" i="4"/>
  <c r="H19" i="4"/>
  <c r="F19" i="4"/>
  <c r="U18" i="4"/>
  <c r="S18" i="4"/>
  <c r="T18" i="4"/>
  <c r="H18" i="4"/>
  <c r="F18" i="4"/>
  <c r="U17" i="4"/>
  <c r="S17" i="4" s="1"/>
  <c r="T17" i="4"/>
  <c r="H17" i="4"/>
  <c r="F17" i="4"/>
  <c r="U16" i="4"/>
  <c r="S16" i="4" s="1"/>
  <c r="T16" i="4"/>
  <c r="H16" i="4"/>
  <c r="F16" i="4"/>
  <c r="U14" i="4"/>
  <c r="S14" i="4" s="1"/>
  <c r="T14" i="4"/>
  <c r="H14" i="4"/>
  <c r="F14" i="4"/>
  <c r="L36" i="5"/>
  <c r="M22" i="2"/>
  <c r="P9" i="6" s="1"/>
  <c r="B9" i="6" s="1"/>
  <c r="N18" i="2"/>
  <c r="N22" i="2"/>
  <c r="R11" i="2"/>
  <c r="R4" i="2"/>
  <c r="R5" i="2"/>
  <c r="R6" i="2"/>
  <c r="R7" i="2"/>
  <c r="R8" i="2"/>
  <c r="R9" i="2"/>
  <c r="R10" i="2"/>
  <c r="Q39" i="2"/>
  <c r="P11" i="6" s="1"/>
  <c r="R38" i="2"/>
  <c r="O11" i="6" s="1"/>
  <c r="Q38" i="2"/>
  <c r="N11" i="6" s="1"/>
  <c r="R37" i="2"/>
  <c r="M11" i="6" s="1"/>
  <c r="Q37" i="2"/>
  <c r="L11" i="6" s="1"/>
  <c r="R36" i="2"/>
  <c r="K11" i="6" s="1"/>
  <c r="Q36" i="2"/>
  <c r="J11" i="6" s="1"/>
  <c r="R35" i="2"/>
  <c r="I11" i="6" s="1"/>
  <c r="Q35" i="2"/>
  <c r="H11" i="6" s="1"/>
  <c r="R34" i="2"/>
  <c r="G11" i="6" s="1"/>
  <c r="Q34" i="2"/>
  <c r="F11" i="6" s="1"/>
  <c r="R33" i="2"/>
  <c r="E11" i="6" s="1"/>
  <c r="Q33" i="2"/>
  <c r="F12" i="1" s="1"/>
  <c r="N4" i="2"/>
  <c r="N5" i="2"/>
  <c r="G38" i="2"/>
  <c r="O7" i="6" s="1"/>
  <c r="G37" i="2"/>
  <c r="M7" i="6" s="1"/>
  <c r="G36" i="2"/>
  <c r="K7" i="6" s="1"/>
  <c r="F36" i="2"/>
  <c r="J7" i="6" s="1"/>
  <c r="G35" i="2"/>
  <c r="I7" i="6" s="1"/>
  <c r="F35" i="2"/>
  <c r="H7" i="6" s="1"/>
  <c r="G34" i="2"/>
  <c r="G7" i="6" s="1"/>
  <c r="F34" i="2"/>
  <c r="F7" i="6" s="1"/>
  <c r="G33" i="2"/>
  <c r="E7" i="6" s="1"/>
  <c r="C39" i="2"/>
  <c r="I6" i="1" s="1"/>
  <c r="B39" i="2"/>
  <c r="P5" i="6" s="1"/>
  <c r="C38" i="2"/>
  <c r="O5" i="6" s="1"/>
  <c r="B38" i="2"/>
  <c r="N5" i="6" s="1"/>
  <c r="C37" i="2"/>
  <c r="M5" i="6" s="1"/>
  <c r="B37" i="2"/>
  <c r="L5" i="6" s="1"/>
  <c r="C36" i="2"/>
  <c r="K5" i="6" s="1"/>
  <c r="B36" i="2"/>
  <c r="J5" i="6" s="1"/>
  <c r="C35" i="2"/>
  <c r="I5" i="6" s="1"/>
  <c r="B35" i="2"/>
  <c r="H5" i="6" s="1"/>
  <c r="C34" i="2"/>
  <c r="G5" i="6" s="1"/>
  <c r="B34" i="2"/>
  <c r="F5" i="6" s="1"/>
  <c r="C33" i="2"/>
  <c r="E5" i="6" s="1"/>
  <c r="B33" i="2"/>
  <c r="A1" i="6"/>
  <c r="B6" i="6"/>
  <c r="B8" i="6"/>
  <c r="B10" i="6"/>
  <c r="B12" i="6"/>
  <c r="C6" i="6"/>
  <c r="C8" i="6"/>
  <c r="C10" i="6"/>
  <c r="C12" i="6"/>
  <c r="C37" i="5"/>
  <c r="M37" i="5"/>
  <c r="K37" i="5"/>
  <c r="O37" i="5"/>
  <c r="C36" i="5"/>
  <c r="M36" i="5"/>
  <c r="K36" i="5"/>
  <c r="O36" i="5"/>
  <c r="O38" i="5" s="1"/>
  <c r="B36" i="5"/>
  <c r="J36" i="5"/>
  <c r="N36" i="5"/>
  <c r="B37" i="5"/>
  <c r="J37" i="5"/>
  <c r="N37" i="5"/>
  <c r="E36" i="5"/>
  <c r="E37" i="5"/>
  <c r="D36" i="5"/>
  <c r="D37" i="5"/>
  <c r="F33" i="4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48" i="3"/>
  <c r="F28" i="1" s="1"/>
  <c r="F45" i="1"/>
  <c r="F31" i="1"/>
  <c r="D32" i="1"/>
  <c r="N48" i="3"/>
  <c r="H29" i="1" s="1"/>
  <c r="J48" i="3"/>
  <c r="H28" i="1" s="1"/>
  <c r="H15" i="1" s="1"/>
  <c r="H10" i="1"/>
  <c r="D10" i="1" s="1"/>
  <c r="N46" i="3"/>
  <c r="AH80" i="3"/>
  <c r="N45" i="3" s="1"/>
  <c r="AG80" i="3"/>
  <c r="N44" i="3"/>
  <c r="AF80" i="3"/>
  <c r="N43" i="3" s="1"/>
  <c r="AE80" i="3"/>
  <c r="N42" i="3"/>
  <c r="AD80" i="3"/>
  <c r="N41" i="3" s="1"/>
  <c r="AC80" i="3"/>
  <c r="N40" i="3" s="1"/>
  <c r="AB80" i="3"/>
  <c r="N39" i="3" s="1"/>
  <c r="AA80" i="3"/>
  <c r="N38" i="3" s="1"/>
  <c r="Z80" i="3"/>
  <c r="N37" i="3" s="1"/>
  <c r="Y80" i="3"/>
  <c r="N36" i="3"/>
  <c r="AH77" i="3"/>
  <c r="J45" i="3" s="1"/>
  <c r="AG77" i="3"/>
  <c r="J44" i="3"/>
  <c r="AF77" i="3"/>
  <c r="J43" i="3" s="1"/>
  <c r="AE77" i="3"/>
  <c r="J42" i="3" s="1"/>
  <c r="AD77" i="3"/>
  <c r="J41" i="3" s="1"/>
  <c r="AC77" i="3"/>
  <c r="J40" i="3" s="1"/>
  <c r="AB77" i="3"/>
  <c r="J39" i="3" s="1"/>
  <c r="AA77" i="3"/>
  <c r="J38" i="3"/>
  <c r="Z77" i="3"/>
  <c r="J37" i="3" s="1"/>
  <c r="Y77" i="3"/>
  <c r="J36" i="3"/>
  <c r="AH74" i="3"/>
  <c r="AG74" i="3"/>
  <c r="F44" i="3" s="1"/>
  <c r="AF74" i="3"/>
  <c r="F43" i="3" s="1"/>
  <c r="AE74" i="3"/>
  <c r="F42" i="3" s="1"/>
  <c r="AD74" i="3"/>
  <c r="F41" i="3" s="1"/>
  <c r="AC74" i="3"/>
  <c r="F40" i="3" s="1"/>
  <c r="AB74" i="3"/>
  <c r="F39" i="3" s="1"/>
  <c r="AA74" i="3"/>
  <c r="F38" i="3"/>
  <c r="Z74" i="3"/>
  <c r="F37" i="3" s="1"/>
  <c r="Y74" i="3"/>
  <c r="F36" i="3" s="1"/>
  <c r="Y71" i="3"/>
  <c r="B36" i="3" s="1"/>
  <c r="AH71" i="3"/>
  <c r="B45" i="3" s="1"/>
  <c r="AG71" i="3"/>
  <c r="B44" i="3" s="1"/>
  <c r="AF71" i="3"/>
  <c r="B43" i="3" s="1"/>
  <c r="AE71" i="3"/>
  <c r="B42" i="3" s="1"/>
  <c r="AD71" i="3"/>
  <c r="B41" i="3" s="1"/>
  <c r="AC71" i="3"/>
  <c r="B40" i="3" s="1"/>
  <c r="AB71" i="3"/>
  <c r="B39" i="3"/>
  <c r="AA71" i="3"/>
  <c r="B38" i="3" s="1"/>
  <c r="Z71" i="3"/>
  <c r="B37" i="3" s="1"/>
  <c r="B46" i="3"/>
  <c r="J46" i="3"/>
  <c r="J47" i="3" s="1"/>
  <c r="H33" i="4"/>
  <c r="H32" i="4"/>
  <c r="H31" i="4"/>
  <c r="H30" i="4"/>
  <c r="H29" i="4"/>
  <c r="H28" i="4"/>
  <c r="H27" i="4"/>
  <c r="H26" i="4"/>
  <c r="H25" i="4"/>
  <c r="H24" i="4"/>
  <c r="H23" i="4"/>
  <c r="H22" i="4"/>
  <c r="H20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5" i="4"/>
  <c r="S5" i="4" s="1"/>
  <c r="C34" i="4"/>
  <c r="C35" i="4"/>
  <c r="T36" i="4"/>
  <c r="S36" i="4"/>
  <c r="H36" i="4"/>
  <c r="T35" i="4"/>
  <c r="S35" i="4"/>
  <c r="H35" i="4"/>
  <c r="T34" i="4"/>
  <c r="S34" i="4"/>
  <c r="H34" i="4"/>
  <c r="T33" i="4"/>
  <c r="S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S20" i="4"/>
  <c r="T5" i="4"/>
  <c r="I36" i="5"/>
  <c r="G36" i="5"/>
  <c r="I37" i="5"/>
  <c r="G37" i="5"/>
  <c r="H36" i="5"/>
  <c r="H38" i="5" s="1"/>
  <c r="F36" i="5"/>
  <c r="H37" i="5"/>
  <c r="F37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Q9" i="6"/>
  <c r="C9" i="6" s="1"/>
  <c r="I10" i="1"/>
  <c r="E10" i="1" s="1"/>
  <c r="H12" i="1"/>
  <c r="M45" i="7"/>
  <c r="G12" i="1"/>
  <c r="F48" i="3"/>
  <c r="F29" i="1" s="1"/>
  <c r="L2" i="5" l="1"/>
  <c r="F45" i="3"/>
  <c r="D45" i="7"/>
  <c r="D12" i="1"/>
  <c r="Q40" i="2"/>
  <c r="E45" i="7"/>
  <c r="I45" i="7"/>
  <c r="N14" i="2"/>
  <c r="R39" i="2"/>
  <c r="R40" i="2" s="1"/>
  <c r="G45" i="7"/>
  <c r="Q11" i="6"/>
  <c r="C11" i="6" s="1"/>
  <c r="D11" i="6"/>
  <c r="B11" i="6" s="1"/>
  <c r="F45" i="7"/>
  <c r="K38" i="5"/>
  <c r="N45" i="7"/>
  <c r="H45" i="7"/>
  <c r="B38" i="5"/>
  <c r="Q5" i="6"/>
  <c r="C5" i="6" s="1"/>
  <c r="H6" i="1"/>
  <c r="B47" i="3"/>
  <c r="D28" i="1"/>
  <c r="F15" i="1"/>
  <c r="D15" i="1" s="1"/>
  <c r="C45" i="7"/>
  <c r="L45" i="7"/>
  <c r="N38" i="5"/>
  <c r="I38" i="5"/>
  <c r="F38" i="5"/>
  <c r="D38" i="5"/>
  <c r="E38" i="5"/>
  <c r="G38" i="5"/>
  <c r="C38" i="5"/>
  <c r="N4" i="6"/>
  <c r="F6" i="1"/>
  <c r="D5" i="6"/>
  <c r="B40" i="2"/>
  <c r="O4" i="6"/>
  <c r="I4" i="6"/>
  <c r="G8" i="1"/>
  <c r="G4" i="6"/>
  <c r="J4" i="6"/>
  <c r="L4" i="6"/>
  <c r="H4" i="6"/>
  <c r="M4" i="6"/>
  <c r="F8" i="1"/>
  <c r="F4" i="6"/>
  <c r="K4" i="6"/>
  <c r="E4" i="6"/>
  <c r="C40" i="2"/>
  <c r="G6" i="1"/>
  <c r="H16" i="1"/>
  <c r="H14" i="1" s="1"/>
  <c r="H27" i="1"/>
  <c r="N47" i="3"/>
  <c r="D29" i="1"/>
  <c r="F27" i="1"/>
  <c r="F16" i="1"/>
  <c r="F47" i="3"/>
  <c r="C36" i="4"/>
  <c r="J38" i="5"/>
  <c r="N1" i="5"/>
  <c r="M38" i="5"/>
  <c r="L38" i="5"/>
  <c r="N2" i="5"/>
  <c r="L1" i="5"/>
  <c r="L2" i="7"/>
  <c r="N1" i="7"/>
  <c r="O45" i="7"/>
  <c r="N2" i="7"/>
  <c r="B45" i="7"/>
  <c r="L1" i="7"/>
  <c r="L3" i="5" l="1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9" i="2"/>
  <c r="Q7" i="6" s="1"/>
  <c r="C7" i="6" s="1"/>
  <c r="C4" i="6" s="1"/>
  <c r="F39" i="2"/>
  <c r="N3" i="7"/>
  <c r="I8" i="1" l="1"/>
  <c r="E8" i="1" s="1"/>
  <c r="E5" i="1" s="1"/>
  <c r="Q4" i="6"/>
  <c r="G40" i="2"/>
  <c r="H8" i="1"/>
  <c r="F40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comments2.xml><?xml version="1.0" encoding="utf-8"?>
<comments xmlns="http://schemas.openxmlformats.org/spreadsheetml/2006/main">
  <authors>
    <author>kumamoto</author>
  </authors>
  <commentList>
    <comment ref="P5" authorId="0" shapeId="0">
      <text>
        <r>
          <rPr>
            <b/>
            <sz val="10"/>
            <color indexed="81"/>
            <rFont val="MS P ゴシック"/>
            <family val="3"/>
            <charset val="128"/>
          </rPr>
          <t xml:space="preserve">長崎県壱岐市
</t>
        </r>
      </text>
    </comment>
  </commentList>
</comments>
</file>

<file path=xl/sharedStrings.xml><?xml version="1.0" encoding="utf-8"?>
<sst xmlns="http://schemas.openxmlformats.org/spreadsheetml/2006/main" count="864" uniqueCount="321">
  <si>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</si>
  <si>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</si>
  <si>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</si>
  <si>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</si>
  <si>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</si>
  <si>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</si>
  <si>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</si>
  <si>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</si>
  <si>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</si>
  <si>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</si>
  <si>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</si>
  <si>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</si>
  <si>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</si>
  <si>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</si>
  <si>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</si>
  <si>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</si>
  <si>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</si>
  <si>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</si>
  <si>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</si>
  <si>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</si>
  <si>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</si>
  <si>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</si>
  <si>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</si>
  <si>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</si>
  <si>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</si>
  <si>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</si>
  <si>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</si>
  <si>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</si>
  <si>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</si>
  <si>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</si>
  <si>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</si>
  <si>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</si>
  <si>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</si>
  <si>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</si>
  <si>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</si>
  <si>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</si>
  <si>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</si>
  <si>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</si>
  <si>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</si>
  <si>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</si>
  <si>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</si>
  <si>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</si>
  <si>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</si>
  <si>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</si>
  <si>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</si>
  <si>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</si>
  <si>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</si>
  <si>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</si>
  <si>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</si>
  <si>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</si>
  <si>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</si>
  <si>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</si>
  <si>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</si>
  <si>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</si>
  <si>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</si>
  <si>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</si>
  <si>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</si>
  <si>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</si>
  <si>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</si>
  <si>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</si>
  <si>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</si>
  <si>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</si>
  <si>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</si>
  <si>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</si>
  <si>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</si>
  <si>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</si>
  <si>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</si>
  <si>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</si>
  <si>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</si>
  <si>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</si>
  <si>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</si>
  <si>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</si>
  <si>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</si>
  <si>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</si>
  <si>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</si>
  <si>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</si>
  <si>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</si>
  <si>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</si>
  <si>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</si>
  <si>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</si>
  <si>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</si>
  <si>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</si>
  <si>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</si>
  <si>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</si>
  <si>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</si>
  <si>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</si>
  <si>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</si>
  <si>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</si>
  <si>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</si>
  <si>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</si>
  <si>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</si>
  <si>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</si>
  <si>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</si>
  <si>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</si>
  <si>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</si>
  <si>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</si>
  <si>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</si>
  <si>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</si>
  <si>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</si>
  <si>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</si>
  <si>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</si>
  <si>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</si>
  <si>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</si>
  <si>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</si>
  <si>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</si>
  <si>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</si>
  <si>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</si>
  <si>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</si>
  <si>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</si>
  <si>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</si>
  <si>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</si>
  <si>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</si>
  <si>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</si>
  <si>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</si>
  <si>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</si>
  <si>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</si>
  <si>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</si>
  <si>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</si>
  <si>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</si>
  <si>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</si>
  <si>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</si>
  <si>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</si>
  <si>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</si>
  <si>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</si>
  <si>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</si>
  <si>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</si>
  <si>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</si>
  <si>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</si>
  <si>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</si>
  <si>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</si>
  <si>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</si>
  <si>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</si>
  <si>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</si>
  <si>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</si>
  <si>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</si>
  <si>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</si>
  <si>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</si>
  <si>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</si>
  <si>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</si>
  <si>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</si>
  <si>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</si>
  <si>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</si>
  <si>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</si>
  <si>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</si>
  <si>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</si>
  <si>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</si>
  <si>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</si>
  <si>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</si>
  <si>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</si>
  <si>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</si>
  <si>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</si>
  <si>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</si>
  <si>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</si>
  <si>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</si>
  <si>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</si>
  <si>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</si>
  <si>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</si>
  <si>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</si>
  <si>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</si>
  <si>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</si>
  <si>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</si>
  <si>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</si>
  <si>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</si>
  <si>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</si>
  <si>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</si>
  <si>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</si>
  <si>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</si>
  <si>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</si>
  <si>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</si>
  <si>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</si>
  <si>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</si>
  <si>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</si>
  <si>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</si>
  <si>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</si>
  <si>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</si>
  <si>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</si>
  <si>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</si>
  <si>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</si>
  <si>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</si>
  <si>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</si>
  <si>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</si>
  <si>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</si>
  <si>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</si>
  <si>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</si>
  <si>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</si>
  <si>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</si>
  <si>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</si>
  <si>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</si>
  <si>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</si>
  <si>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</si>
  <si>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</si>
  <si>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</si>
  <si>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</si>
  <si>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</si>
  <si>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</si>
  <si>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</si>
  <si>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</si>
  <si>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</si>
  <si>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</si>
  <si>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</si>
  <si>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</si>
  <si>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</si>
  <si>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</si>
  <si>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</si>
  <si>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</si>
  <si>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</si>
  <si>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</si>
  <si>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</si>
  <si>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</si>
  <si>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</si>
  <si>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</si>
  <si>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</si>
  <si>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</si>
  <si>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</si>
  <si>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</si>
  <si>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</si>
  <si>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</si>
  <si>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</si>
  <si>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</si>
  <si>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</si>
  <si>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</si>
  <si>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</si>
  <si>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</si>
  <si>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</si>
  <si>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</si>
  <si>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</si>
  <si>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</si>
  <si>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</si>
  <si>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</si>
  <si>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</si>
  <si>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</si>
  <si>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</si>
  <si>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</si>
  <si>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</si>
  <si>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</si>
  <si>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</si>
  <si>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波多</t>
  </si>
  <si>
    <t>八光７号</t>
    <rPh sb="0" eb="1">
      <t>ハチ</t>
    </rPh>
    <rPh sb="1" eb="2">
      <t>コウ</t>
    </rPh>
    <rPh sb="3" eb="4">
      <t>ゴウ</t>
    </rPh>
    <phoneticPr fontId="4"/>
  </si>
  <si>
    <t>外</t>
  </si>
  <si>
    <t>ベリーズ</t>
  </si>
  <si>
    <t>積</t>
  </si>
  <si>
    <t>A</t>
  </si>
  <si>
    <t>C</t>
  </si>
  <si>
    <t>合計</t>
    <rPh sb="0" eb="2">
      <t>ゴウケイ</t>
    </rPh>
    <phoneticPr fontId="2"/>
  </si>
  <si>
    <t>(株)村上工業</t>
    <rPh sb="0" eb="3">
      <t>カブ</t>
    </rPh>
    <rPh sb="3" eb="7">
      <t>ムラカミコウギョウ</t>
    </rPh>
    <phoneticPr fontId="4"/>
  </si>
  <si>
    <t>韓国</t>
    <rPh sb="0" eb="2">
      <t>カンコク</t>
    </rPh>
    <phoneticPr fontId="2"/>
  </si>
  <si>
    <t>内</t>
  </si>
  <si>
    <t>しんせい</t>
  </si>
  <si>
    <t>日本</t>
    <rPh sb="0" eb="2">
      <t>ニホン</t>
    </rPh>
    <phoneticPr fontId="2"/>
  </si>
  <si>
    <t>新C</t>
  </si>
  <si>
    <t>熊本</t>
    <rPh sb="0" eb="2">
      <t>クマモト</t>
    </rPh>
    <phoneticPr fontId="2"/>
  </si>
  <si>
    <t>本渡</t>
    <rPh sb="0" eb="2">
      <t>ホンド</t>
    </rPh>
    <phoneticPr fontId="2"/>
  </si>
  <si>
    <t>中田</t>
    <rPh sb="0" eb="2">
      <t>ナカタ</t>
    </rPh>
    <phoneticPr fontId="2"/>
  </si>
  <si>
    <t>八代</t>
    <rPh sb="0" eb="2">
      <t>ヤツシロ</t>
    </rPh>
    <phoneticPr fontId="2"/>
  </si>
  <si>
    <t>鹿児島</t>
    <rPh sb="0" eb="3">
      <t>カゴシマ</t>
    </rPh>
    <phoneticPr fontId="2"/>
  </si>
  <si>
    <t>令和3年1月分</t>
    <rPh sb="0" eb="2">
      <t>レイワ</t>
    </rPh>
    <rPh sb="3" eb="4">
      <t>ネン</t>
    </rPh>
    <rPh sb="5" eb="6">
      <t>ガツ</t>
    </rPh>
    <rPh sb="6" eb="7">
      <t>ブン</t>
    </rPh>
    <phoneticPr fontId="2"/>
  </si>
  <si>
    <t>ＦＯＩＳＯＮ　ＯＣＥＡＮ</t>
  </si>
  <si>
    <t>民豊丸</t>
    <rPh sb="0" eb="3">
      <t>ミンユタカマル</t>
    </rPh>
    <phoneticPr fontId="3"/>
  </si>
  <si>
    <t>春海丸</t>
    <rPh sb="0" eb="3">
      <t>シュンカイマル</t>
    </rPh>
    <phoneticPr fontId="3"/>
  </si>
  <si>
    <t>第七明治丸</t>
    <rPh sb="0" eb="1">
      <t>ダイ</t>
    </rPh>
    <rPh sb="1" eb="2">
      <t>ナナ</t>
    </rPh>
    <rPh sb="2" eb="5">
      <t>メイジマル</t>
    </rPh>
    <phoneticPr fontId="3"/>
  </si>
  <si>
    <t>紺星丸</t>
    <rPh sb="0" eb="3">
      <t>コンセイマル</t>
    </rPh>
    <phoneticPr fontId="3"/>
  </si>
  <si>
    <t>台船</t>
    <rPh sb="0" eb="2">
      <t>ダイセン</t>
    </rPh>
    <phoneticPr fontId="3"/>
  </si>
  <si>
    <t>第八松美丸</t>
    <rPh sb="0" eb="1">
      <t>ダイ</t>
    </rPh>
    <rPh sb="1" eb="2">
      <t>ハチ</t>
    </rPh>
    <rPh sb="2" eb="3">
      <t>マツ</t>
    </rPh>
    <rPh sb="3" eb="4">
      <t>ビ</t>
    </rPh>
    <rPh sb="4" eb="5">
      <t>マル</t>
    </rPh>
    <phoneticPr fontId="3"/>
  </si>
  <si>
    <t>五大１０号</t>
    <rPh sb="0" eb="2">
      <t>ゴダイ</t>
    </rPh>
    <rPh sb="4" eb="5">
      <t>ゴウ</t>
    </rPh>
    <phoneticPr fontId="3"/>
  </si>
  <si>
    <t>第八大栄丸</t>
    <rPh sb="0" eb="1">
      <t>ダイ</t>
    </rPh>
    <rPh sb="1" eb="2">
      <t>ハチ</t>
    </rPh>
    <rPh sb="2" eb="4">
      <t>ダイエイ</t>
    </rPh>
    <rPh sb="4" eb="5">
      <t>マル</t>
    </rPh>
    <phoneticPr fontId="3"/>
  </si>
  <si>
    <t>第三十八丸光丸</t>
    <rPh sb="0" eb="1">
      <t>ダイ</t>
    </rPh>
    <rPh sb="1" eb="2">
      <t>サン</t>
    </rPh>
    <rPh sb="2" eb="4">
      <t>ジュウハチ</t>
    </rPh>
    <rPh sb="4" eb="7">
      <t>マルコウマル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</si>
  <si>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</si>
  <si>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八光７号</t>
    <rPh sb="0" eb="1">
      <t>ハチ</t>
    </rPh>
    <rPh sb="1" eb="2">
      <t>コウ</t>
    </rPh>
    <rPh sb="3" eb="4">
      <t>ゴウ</t>
    </rPh>
    <phoneticPr fontId="3"/>
  </si>
  <si>
    <t>八光２号</t>
    <rPh sb="0" eb="2">
      <t>ハチコウ</t>
    </rPh>
    <rPh sb="3" eb="4">
      <t>ゴウ</t>
    </rPh>
    <phoneticPr fontId="3"/>
  </si>
  <si>
    <t>八光２１号</t>
    <rPh sb="0" eb="1">
      <t>ハチ</t>
    </rPh>
    <rPh sb="1" eb="2">
      <t>コウ</t>
    </rPh>
    <rPh sb="4" eb="5">
      <t>ゴウ</t>
    </rPh>
    <phoneticPr fontId="3"/>
  </si>
  <si>
    <t>建神丸</t>
    <rPh sb="0" eb="2">
      <t>タツルシン</t>
    </rPh>
    <rPh sb="2" eb="3">
      <t>マル</t>
    </rPh>
    <phoneticPr fontId="3"/>
  </si>
  <si>
    <t>建神丸</t>
    <rPh sb="0" eb="1">
      <t>ケン</t>
    </rPh>
    <rPh sb="1" eb="2">
      <t>カミ</t>
    </rPh>
    <rPh sb="2" eb="3">
      <t>マル</t>
    </rPh>
    <phoneticPr fontId="3"/>
  </si>
  <si>
    <t>挑洋丸</t>
    <rPh sb="0" eb="1">
      <t>イド</t>
    </rPh>
    <rPh sb="1" eb="2">
      <t>ヨウ</t>
    </rPh>
    <rPh sb="2" eb="3">
      <t>マル</t>
    </rPh>
    <phoneticPr fontId="3"/>
  </si>
  <si>
    <t>第二辰巳丸</t>
    <rPh sb="0" eb="2">
      <t>ダイニ</t>
    </rPh>
    <rPh sb="2" eb="5">
      <t>タツミマル</t>
    </rPh>
    <phoneticPr fontId="3"/>
  </si>
  <si>
    <t>第七冨貴丸</t>
    <rPh sb="0" eb="1">
      <t>ダイ</t>
    </rPh>
    <rPh sb="1" eb="2">
      <t>ナナ</t>
    </rPh>
    <rPh sb="2" eb="3">
      <t>トミ</t>
    </rPh>
    <rPh sb="3" eb="4">
      <t>キ</t>
    </rPh>
    <rPh sb="4" eb="5">
      <t>マル</t>
    </rPh>
    <phoneticPr fontId="3"/>
  </si>
  <si>
    <t>天海丸</t>
    <rPh sb="0" eb="2">
      <t>テンカイ</t>
    </rPh>
    <rPh sb="2" eb="3">
      <t>マル</t>
    </rPh>
    <phoneticPr fontId="3"/>
  </si>
  <si>
    <t>大幸丸</t>
    <rPh sb="0" eb="1">
      <t>ダイ</t>
    </rPh>
    <rPh sb="1" eb="2">
      <t>サチ</t>
    </rPh>
    <rPh sb="2" eb="3">
      <t>マル</t>
    </rPh>
    <phoneticPr fontId="3"/>
  </si>
  <si>
    <t>大福丸</t>
    <rPh sb="0" eb="2">
      <t>ダイフク</t>
    </rPh>
    <rPh sb="2" eb="3">
      <t>マル</t>
    </rPh>
    <phoneticPr fontId="3"/>
  </si>
  <si>
    <t>有駿</t>
    <rPh sb="0" eb="1">
      <t>ユウ</t>
    </rPh>
    <rPh sb="1" eb="2">
      <t>シュン</t>
    </rPh>
    <phoneticPr fontId="3"/>
  </si>
  <si>
    <t>韓国</t>
    <rPh sb="0" eb="2">
      <t>カンコク</t>
    </rPh>
    <phoneticPr fontId="2"/>
  </si>
  <si>
    <t>1/12</t>
    <phoneticPr fontId="2"/>
  </si>
  <si>
    <t>7:50</t>
    <phoneticPr fontId="2"/>
  </si>
  <si>
    <t>16:10</t>
    <phoneticPr fontId="2"/>
  </si>
  <si>
    <t>1/4</t>
    <phoneticPr fontId="2"/>
  </si>
  <si>
    <t>1/11</t>
    <phoneticPr fontId="2"/>
  </si>
  <si>
    <t>1/25</t>
    <phoneticPr fontId="2"/>
  </si>
  <si>
    <t>1/26</t>
    <phoneticPr fontId="2"/>
  </si>
  <si>
    <t>1/18</t>
    <phoneticPr fontId="2"/>
  </si>
  <si>
    <t>8:00</t>
    <phoneticPr fontId="2"/>
  </si>
  <si>
    <t>8:00</t>
    <phoneticPr fontId="2"/>
  </si>
  <si>
    <t>8:00</t>
    <phoneticPr fontId="2"/>
  </si>
  <si>
    <t>11:00</t>
    <phoneticPr fontId="2"/>
  </si>
  <si>
    <t>11:00</t>
    <phoneticPr fontId="2"/>
  </si>
  <si>
    <t>1/10</t>
    <phoneticPr fontId="2"/>
  </si>
  <si>
    <t>1/24</t>
    <phoneticPr fontId="2"/>
  </si>
  <si>
    <t>1/28</t>
    <phoneticPr fontId="2"/>
  </si>
  <si>
    <t>1/17</t>
    <phoneticPr fontId="2"/>
  </si>
  <si>
    <t>8:00</t>
    <phoneticPr fontId="2"/>
  </si>
  <si>
    <t>7:00</t>
    <phoneticPr fontId="2"/>
  </si>
  <si>
    <t>1/26</t>
    <phoneticPr fontId="2"/>
  </si>
  <si>
    <t>10:00</t>
    <phoneticPr fontId="2"/>
  </si>
  <si>
    <t>13:00</t>
    <phoneticPr fontId="2"/>
  </si>
  <si>
    <t>1/13</t>
    <phoneticPr fontId="2"/>
  </si>
  <si>
    <t>1/27</t>
    <phoneticPr fontId="2"/>
  </si>
  <si>
    <t>DANGJIN</t>
    <phoneticPr fontId="2"/>
  </si>
  <si>
    <t>DANGJIN</t>
    <phoneticPr fontId="2"/>
  </si>
  <si>
    <t>沖縄</t>
    <rPh sb="0" eb="2">
      <t>オキナワ</t>
    </rPh>
    <phoneticPr fontId="2"/>
  </si>
  <si>
    <t>中城</t>
    <rPh sb="0" eb="2">
      <t>チュウジョウ</t>
    </rPh>
    <phoneticPr fontId="2"/>
  </si>
  <si>
    <t>岡山</t>
    <rPh sb="0" eb="2">
      <t>オカヤマ</t>
    </rPh>
    <phoneticPr fontId="2"/>
  </si>
  <si>
    <t>水島</t>
    <rPh sb="0" eb="2">
      <t>ミズシマ</t>
    </rPh>
    <phoneticPr fontId="2"/>
  </si>
  <si>
    <t>鹿児島</t>
    <rPh sb="0" eb="3">
      <t>カゴシマ</t>
    </rPh>
    <phoneticPr fontId="2"/>
  </si>
  <si>
    <t>沖永良部島</t>
    <rPh sb="0" eb="4">
      <t>オキノエラブ</t>
    </rPh>
    <rPh sb="4" eb="5">
      <t>シマ</t>
    </rPh>
    <phoneticPr fontId="2"/>
  </si>
  <si>
    <t>芦北</t>
    <rPh sb="0" eb="2">
      <t>アシキタ</t>
    </rPh>
    <phoneticPr fontId="2"/>
  </si>
  <si>
    <t>荒尾</t>
    <rPh sb="0" eb="2">
      <t>アラオ</t>
    </rPh>
    <phoneticPr fontId="2"/>
  </si>
  <si>
    <t>中之島</t>
    <rPh sb="0" eb="3">
      <t>ナカノシマ</t>
    </rPh>
    <phoneticPr fontId="2"/>
  </si>
  <si>
    <t>獅子島</t>
    <rPh sb="0" eb="2">
      <t>シシ</t>
    </rPh>
    <rPh sb="2" eb="3">
      <t>シマ</t>
    </rPh>
    <phoneticPr fontId="2"/>
  </si>
  <si>
    <t>熊本</t>
    <rPh sb="0" eb="2">
      <t>クマモト</t>
    </rPh>
    <phoneticPr fontId="2"/>
  </si>
  <si>
    <t>百貫</t>
    <rPh sb="0" eb="2">
      <t>ヒャクカン</t>
    </rPh>
    <phoneticPr fontId="2"/>
  </si>
  <si>
    <t>第二辰巳丸</t>
    <rPh sb="0" eb="2">
      <t>ダイニ</t>
    </rPh>
    <rPh sb="2" eb="4">
      <t>タツミ</t>
    </rPh>
    <rPh sb="4" eb="5">
      <t>マル</t>
    </rPh>
    <phoneticPr fontId="2"/>
  </si>
  <si>
    <t>（株）辰巳商会</t>
    <rPh sb="0" eb="3">
      <t>カブ</t>
    </rPh>
    <rPh sb="3" eb="5">
      <t>タツミ</t>
    </rPh>
    <rPh sb="5" eb="7">
      <t>ショウカイ</t>
    </rPh>
    <phoneticPr fontId="2"/>
  </si>
  <si>
    <t>（株）辰巳商会</t>
    <rPh sb="0" eb="3">
      <t>カブ</t>
    </rPh>
    <rPh sb="3" eb="7">
      <t>タツミショウカイ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</si>
</sst>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05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0" fontId="0" fillId="2" borderId="0" xfId="0" applyFill="1" applyAlignment="1">
      <alignment vertical="center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1" fillId="2" borderId="20" xfId="0" applyFont="1" applyFill="1" applyBorder="1" applyAlignment="1">
      <alignment horizontal="right" vertical="center" shrinkToFit="1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0" fillId="2" borderId="111" xfId="0" applyFill="1" applyBorder="1" applyAlignment="1">
      <alignment horizontal="center" vertical="center" shrinkToFit="1"/>
    </xf>
    <xf numFmtId="0" fontId="1" fillId="2" borderId="112" xfId="0" applyFont="1" applyFill="1" applyBorder="1" applyAlignment="1">
      <alignment horizontal="center" vertical="center" shrinkToFit="1"/>
    </xf>
    <xf numFmtId="0" fontId="1" fillId="0" borderId="113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0" fillId="0" borderId="20" xfId="0" applyBorder="1" applyAlignment="1">
      <alignment horizontal="center" vertical="center" shrinkToFit="1"/>
    </xf>
    <xf numFmtId="0" fontId="4" fillId="2" borderId="20" xfId="0" applyFont="1" applyFill="1" applyBorder="1" applyAlignment="1">
      <alignment vertical="center" shrinkToFit="1"/>
    </xf>
    <xf numFmtId="38" fontId="1" fillId="2" borderId="20" xfId="1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7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9" xfId="0" applyFill="1" applyBorder="1" applyAlignment="1">
      <alignment vertical="center" shrinkToFit="1"/>
    </xf>
    <xf numFmtId="0" fontId="0" fillId="2" borderId="160" xfId="0" applyFill="1" applyBorder="1" applyAlignment="1">
      <alignment horizontal="center" vertical="center" shrinkToFit="1"/>
    </xf>
    <xf numFmtId="0" fontId="0" fillId="0" borderId="161" xfId="0" applyBorder="1">
      <alignment vertical="center"/>
    </xf>
    <xf numFmtId="0" fontId="0" fillId="0" borderId="162" xfId="0" applyBorder="1">
      <alignment vertical="center"/>
    </xf>
    <xf numFmtId="0" fontId="0" fillId="0" borderId="163" xfId="0" applyBorder="1">
      <alignment vertical="center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4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3" borderId="119" xfId="1" applyFont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21" xfId="1" applyFont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3" borderId="117" xfId="1" applyFont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20" xfId="1" applyBorder="1" applyAlignment="1">
      <alignment horizontal="right" vertical="center"/>
    </xf>
    <xf numFmtId="38" fontId="1" fillId="0" borderId="124" xfId="1" applyBorder="1" applyAlignment="1">
      <alignment horizontal="right" vertical="center"/>
    </xf>
    <xf numFmtId="38" fontId="1" fillId="0" borderId="118" xfId="1" applyBorder="1" applyAlignment="1">
      <alignment horizontal="right" vertical="center"/>
    </xf>
    <xf numFmtId="38" fontId="1" fillId="0" borderId="125" xfId="1" applyBorder="1" applyAlignment="1">
      <alignment horizontal="right" vertical="center"/>
    </xf>
    <xf numFmtId="38" fontId="1" fillId="0" borderId="116" xfId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3" borderId="126" xfId="1" applyFill="1" applyBorder="1" applyAlignment="1">
      <alignment horizontal="right" vertical="center"/>
    </xf>
    <xf numFmtId="38" fontId="1" fillId="3" borderId="127" xfId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28" xfId="1" applyFont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18" xfId="1" applyFont="1" applyFill="1" applyBorder="1" applyAlignment="1">
      <alignment horizontal="right" vertical="center"/>
    </xf>
    <xf numFmtId="38" fontId="1" fillId="3" borderId="124" xfId="1" applyFont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0" borderId="131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23" xfId="1" applyBorder="1" applyAlignment="1">
      <alignment horizontal="right" vertical="center"/>
    </xf>
    <xf numFmtId="38" fontId="1" fillId="0" borderId="137" xfId="1" applyBorder="1" applyAlignment="1">
      <alignment horizontal="right" vertical="center"/>
    </xf>
    <xf numFmtId="38" fontId="1" fillId="0" borderId="127" xfId="1" applyBorder="1" applyAlignment="1">
      <alignment horizontal="right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3" borderId="115" xfId="1" applyFill="1" applyBorder="1" applyAlignment="1">
      <alignment horizontal="right" vertical="center"/>
    </xf>
    <xf numFmtId="38" fontId="1" fillId="3" borderId="116" xfId="1" applyFill="1" applyBorder="1" applyAlignment="1">
      <alignment horizontal="right" vertical="center"/>
    </xf>
    <xf numFmtId="38" fontId="1" fillId="3" borderId="126" xfId="1" applyFont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33" xfId="1" applyFill="1" applyBorder="1" applyAlignment="1">
      <alignment horizontal="right" vertical="center"/>
    </xf>
    <xf numFmtId="38" fontId="1" fillId="3" borderId="123" xfId="1" applyFont="1" applyFill="1" applyBorder="1" applyAlignment="1">
      <alignment horizontal="right" vertical="center"/>
    </xf>
    <xf numFmtId="38" fontId="1" fillId="3" borderId="131" xfId="1" applyFont="1" applyFill="1" applyBorder="1" applyAlignment="1">
      <alignment horizontal="right" vertical="center"/>
    </xf>
    <xf numFmtId="38" fontId="1" fillId="3" borderId="134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37" xfId="1" applyFill="1" applyBorder="1" applyAlignment="1">
      <alignment horizontal="right" vertical="center"/>
    </xf>
    <xf numFmtId="38" fontId="1" fillId="3" borderId="138" xfId="1" applyFill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0" borderId="117" xfId="1" applyFont="1" applyFill="1" applyBorder="1" applyAlignment="1">
      <alignment horizontal="right" vertical="center"/>
    </xf>
    <xf numFmtId="38" fontId="1" fillId="0" borderId="118" xfId="1" applyFont="1" applyFill="1" applyBorder="1" applyAlignment="1">
      <alignment horizontal="right" vertical="center"/>
    </xf>
    <xf numFmtId="38" fontId="1" fillId="0" borderId="121" xfId="1" applyFont="1" applyFill="1" applyBorder="1" applyAlignment="1">
      <alignment horizontal="right" vertical="center"/>
    </xf>
    <xf numFmtId="38" fontId="1" fillId="0" borderId="122" xfId="1" applyFont="1" applyFill="1" applyBorder="1" applyAlignment="1">
      <alignment horizontal="right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124" xfId="1" applyFill="1" applyBorder="1" applyAlignment="1">
      <alignment horizontal="right" vertical="center"/>
    </xf>
    <xf numFmtId="38" fontId="1" fillId="0" borderId="130" xfId="1" applyFill="1" applyBorder="1" applyAlignment="1">
      <alignment horizontal="right" vertical="center"/>
    </xf>
    <xf numFmtId="38" fontId="1" fillId="0" borderId="131" xfId="1" applyFont="1" applyFill="1" applyBorder="1" applyAlignment="1">
      <alignment horizontal="right" vertical="center"/>
    </xf>
    <xf numFmtId="38" fontId="1" fillId="0" borderId="134" xfId="1" applyFill="1" applyBorder="1" applyAlignment="1">
      <alignment horizontal="right" vertical="center"/>
    </xf>
    <xf numFmtId="38" fontId="1" fillId="3" borderId="137" xfId="1" applyFont="1" applyFill="1" applyBorder="1" applyAlignment="1">
      <alignment horizontal="right" vertical="center"/>
    </xf>
    <xf numFmtId="38" fontId="1" fillId="3" borderId="135" xfId="1" applyFont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0" borderId="137" xfId="1" applyFill="1" applyBorder="1" applyAlignment="1">
      <alignment horizontal="right" vertical="center"/>
    </xf>
    <xf numFmtId="38" fontId="1" fillId="0" borderId="127" xfId="1" applyFill="1" applyBorder="1" applyAlignment="1">
      <alignment horizontal="right" vertical="center"/>
    </xf>
    <xf numFmtId="38" fontId="1" fillId="0" borderId="135" xfId="1" applyFill="1" applyBorder="1" applyAlignment="1">
      <alignment horizontal="right" vertical="center"/>
    </xf>
    <xf numFmtId="38" fontId="1" fillId="0" borderId="129" xfId="1" applyFill="1" applyBorder="1" applyAlignment="1">
      <alignment horizontal="right" vertical="center"/>
    </xf>
    <xf numFmtId="38" fontId="1" fillId="0" borderId="66" xfId="1" applyBorder="1" applyAlignment="1">
      <alignment horizontal="center" vertical="center"/>
    </xf>
    <xf numFmtId="38" fontId="1" fillId="0" borderId="108" xfId="1" applyBorder="1" applyAlignment="1">
      <alignment horizontal="center" vertical="center"/>
    </xf>
    <xf numFmtId="38" fontId="1" fillId="0" borderId="131" xfId="1" applyFill="1" applyBorder="1" applyAlignment="1">
      <alignment horizontal="right" vertical="center"/>
    </xf>
    <xf numFmtId="38" fontId="1" fillId="0" borderId="122" xfId="1" applyFill="1" applyBorder="1" applyAlignment="1">
      <alignment horizontal="right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3" xfId="1" applyFont="1" applyBorder="1" applyAlignment="1">
      <alignment horizontal="center" vertical="center" textRotation="255" shrinkToFit="1"/>
    </xf>
    <xf numFmtId="38" fontId="1" fillId="0" borderId="144" xfId="1" applyBorder="1" applyAlignment="1">
      <alignment horizontal="center" vertical="center" textRotation="255" shrinkToFit="1"/>
    </xf>
    <xf numFmtId="38" fontId="1" fillId="0" borderId="145" xfId="1" applyBorder="1" applyAlignment="1">
      <alignment horizontal="center" vertical="center" textRotation="255" shrinkToFit="1"/>
    </xf>
    <xf numFmtId="38" fontId="1" fillId="0" borderId="139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46" xfId="1" applyBorder="1" applyAlignment="1">
      <alignment horizontal="center" vertical="center"/>
    </xf>
    <xf numFmtId="38" fontId="1" fillId="0" borderId="147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143" xfId="1" applyFont="1" applyBorder="1" applyAlignment="1">
      <alignment horizontal="center" vertical="center" textRotation="255"/>
    </xf>
    <xf numFmtId="38" fontId="1" fillId="0" borderId="144" xfId="1" applyBorder="1" applyAlignment="1">
      <alignment horizontal="center" vertical="center" textRotation="255"/>
    </xf>
    <xf numFmtId="38" fontId="1" fillId="0" borderId="145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152" xfId="1" applyBorder="1" applyAlignment="1">
      <alignment horizontal="center" vertical="center"/>
    </xf>
    <xf numFmtId="38" fontId="1" fillId="0" borderId="153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140" xfId="1" applyFont="1" applyBorder="1" applyAlignment="1">
      <alignment horizontal="center" vertical="center" textRotation="255"/>
    </xf>
    <xf numFmtId="38" fontId="1" fillId="0" borderId="141" xfId="1" applyBorder="1" applyAlignment="1">
      <alignment horizontal="center" vertical="center" textRotation="255"/>
    </xf>
    <xf numFmtId="38" fontId="1" fillId="0" borderId="142" xfId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4" xfId="1" applyFill="1" applyBorder="1" applyAlignment="1">
      <alignment horizontal="right" vertical="center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0" fontId="0" fillId="0" borderId="87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5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6" xfId="0" applyBorder="1" applyAlignment="1">
      <alignment horizontal="center" vertical="center" shrinkToFit="1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157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38" fontId="0" fillId="0" borderId="18" xfId="0" applyNumberFormat="1" applyBorder="1" applyAlignment="1">
      <alignment horizontal="right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8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5" bestFit="1" customWidth="1"/>
    <col min="2" max="2" width="7.625" style="265" customWidth="1"/>
    <col min="3" max="3" width="10.625" style="265" customWidth="1"/>
    <col min="4" max="4" width="7.625" style="265" customWidth="1"/>
    <col min="5" max="5" width="10.625" style="265" customWidth="1"/>
    <col min="6" max="6" width="7.625" style="265" customWidth="1"/>
    <col min="7" max="7" width="10.625" style="265" customWidth="1"/>
    <col min="8" max="8" width="7.625" style="265" customWidth="1"/>
    <col min="9" max="9" width="10.625" style="265" customWidth="1"/>
    <col min="10" max="10" width="7.625" style="265" customWidth="1"/>
    <col min="11" max="11" width="10.625" style="265" customWidth="1"/>
    <col min="12" max="12" width="7.625" style="265" customWidth="1"/>
    <col min="13" max="13" width="10.625" style="265" customWidth="1"/>
    <col min="14" max="14" width="7.625" style="265" customWidth="1"/>
    <col min="15" max="15" width="10.625" style="265" customWidth="1"/>
    <col min="16" max="16" width="7.625" style="265" customWidth="1"/>
    <col min="17" max="17" width="10.625" style="265" customWidth="1"/>
    <col min="18" max="16384" width="11.5" style="265"/>
  </cols>
  <sheetData>
    <row r="1" spans="1:17" ht="40.35" customHeight="1">
      <c r="A1" s="321" t="str">
        <f>"入　港　船　舶　集　計　表　（ "&amp;'集計表（月報）'!H2&amp;" ）"</f>
        <v>入　港　船　舶　集　計　表　（ 令和3年1月分 ）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</row>
    <row r="2" spans="1:17" ht="40.35" customHeight="1">
      <c r="A2" s="319" t="s">
        <v>205</v>
      </c>
      <c r="B2" s="323" t="s">
        <v>4</v>
      </c>
      <c r="C2" s="324"/>
      <c r="D2" s="325" t="s">
        <v>206</v>
      </c>
      <c r="E2" s="323"/>
      <c r="F2" s="322" t="s">
        <v>207</v>
      </c>
      <c r="G2" s="322"/>
      <c r="H2" s="322" t="s">
        <v>208</v>
      </c>
      <c r="I2" s="322"/>
      <c r="J2" s="322" t="s">
        <v>209</v>
      </c>
      <c r="K2" s="322"/>
      <c r="L2" s="322" t="s">
        <v>210</v>
      </c>
      <c r="M2" s="322"/>
      <c r="N2" s="322" t="s">
        <v>211</v>
      </c>
      <c r="O2" s="322"/>
      <c r="P2" s="322" t="s">
        <v>212</v>
      </c>
      <c r="Q2" s="322"/>
    </row>
    <row r="3" spans="1:17" ht="40.35" customHeight="1">
      <c r="A3" s="320"/>
      <c r="B3" s="267" t="s">
        <v>52</v>
      </c>
      <c r="C3" s="268" t="s">
        <v>213</v>
      </c>
      <c r="D3" s="269" t="s">
        <v>52</v>
      </c>
      <c r="E3" s="266" t="s">
        <v>213</v>
      </c>
      <c r="F3" s="267" t="s">
        <v>52</v>
      </c>
      <c r="G3" s="266" t="s">
        <v>213</v>
      </c>
      <c r="H3" s="267" t="s">
        <v>52</v>
      </c>
      <c r="I3" s="266" t="s">
        <v>213</v>
      </c>
      <c r="J3" s="267" t="s">
        <v>52</v>
      </c>
      <c r="K3" s="266" t="s">
        <v>213</v>
      </c>
      <c r="L3" s="267" t="s">
        <v>52</v>
      </c>
      <c r="M3" s="266" t="s">
        <v>213</v>
      </c>
      <c r="N3" s="267" t="s">
        <v>52</v>
      </c>
      <c r="O3" s="266" t="s">
        <v>213</v>
      </c>
      <c r="P3" s="267" t="s">
        <v>52</v>
      </c>
      <c r="Q3" s="266" t="s">
        <v>213</v>
      </c>
    </row>
    <row r="4" spans="1:17" ht="40.35" customHeight="1" thickBot="1">
      <c r="A4" s="270" t="s">
        <v>4</v>
      </c>
      <c r="B4" s="271">
        <f t="shared" ref="B4:Q4" si="0">SUM(B5:B12)</f>
        <v>257</v>
      </c>
      <c r="C4" s="272">
        <f t="shared" si="0"/>
        <v>31921</v>
      </c>
      <c r="D4" s="273">
        <f t="shared" si="0"/>
        <v>0</v>
      </c>
      <c r="E4" s="274">
        <f t="shared" si="0"/>
        <v>0</v>
      </c>
      <c r="F4" s="271">
        <f t="shared" si="0"/>
        <v>0</v>
      </c>
      <c r="G4" s="274">
        <f t="shared" si="0"/>
        <v>0</v>
      </c>
      <c r="H4" s="271">
        <f t="shared" si="0"/>
        <v>0</v>
      </c>
      <c r="I4" s="274">
        <f t="shared" si="0"/>
        <v>0</v>
      </c>
      <c r="J4" s="271">
        <f t="shared" si="0"/>
        <v>2</v>
      </c>
      <c r="K4" s="274">
        <f t="shared" si="0"/>
        <v>6350</v>
      </c>
      <c r="L4" s="271">
        <f t="shared" si="0"/>
        <v>1</v>
      </c>
      <c r="M4" s="274">
        <f t="shared" si="0"/>
        <v>1078</v>
      </c>
      <c r="N4" s="271">
        <f t="shared" si="0"/>
        <v>5</v>
      </c>
      <c r="O4" s="274">
        <f t="shared" si="0"/>
        <v>2500</v>
      </c>
      <c r="P4" s="271">
        <f t="shared" si="0"/>
        <v>249</v>
      </c>
      <c r="Q4" s="274">
        <f t="shared" si="0"/>
        <v>21993</v>
      </c>
    </row>
    <row r="5" spans="1:17" ht="40.35" customHeight="1" thickTop="1">
      <c r="A5" s="275" t="s">
        <v>214</v>
      </c>
      <c r="B5" s="276">
        <f t="shared" ref="B5:C12" si="1">SUM(D5+F5+H5+J5+L5+N5+P5)</f>
        <v>1</v>
      </c>
      <c r="C5" s="277">
        <f t="shared" si="1"/>
        <v>1078</v>
      </c>
      <c r="D5" s="278">
        <f>'入港調（集計）'!B33</f>
        <v>0</v>
      </c>
      <c r="E5" s="279">
        <f>'入港調（集計）'!C33</f>
        <v>0</v>
      </c>
      <c r="F5" s="276">
        <f>'入港調（集計）'!B34</f>
        <v>0</v>
      </c>
      <c r="G5" s="279">
        <f>'入港調（集計）'!C34</f>
        <v>0</v>
      </c>
      <c r="H5" s="276">
        <f>'入港調（集計）'!B35</f>
        <v>0</v>
      </c>
      <c r="I5" s="279">
        <f>'入港調（集計）'!C35</f>
        <v>0</v>
      </c>
      <c r="J5" s="276">
        <f>'入港調（集計）'!B36</f>
        <v>0</v>
      </c>
      <c r="K5" s="279">
        <f>'入港調（集計）'!C36</f>
        <v>0</v>
      </c>
      <c r="L5" s="276">
        <f>'入港調（集計）'!B37</f>
        <v>1</v>
      </c>
      <c r="M5" s="279">
        <f>'入港調（集計）'!C37</f>
        <v>1078</v>
      </c>
      <c r="N5" s="276">
        <f>'入港調（集計）'!B38</f>
        <v>0</v>
      </c>
      <c r="O5" s="279">
        <f>'入港調（集計）'!C38</f>
        <v>0</v>
      </c>
      <c r="P5" s="276">
        <f>'入港調（集計）'!B39</f>
        <v>0</v>
      </c>
      <c r="Q5" s="279">
        <f>'入港調（集計）'!C39</f>
        <v>0</v>
      </c>
    </row>
    <row r="6" spans="1:17" ht="40.35" customHeight="1">
      <c r="A6" s="280" t="s">
        <v>215</v>
      </c>
      <c r="B6" s="281">
        <f t="shared" si="1"/>
        <v>0</v>
      </c>
      <c r="C6" s="282">
        <f t="shared" si="1"/>
        <v>0</v>
      </c>
      <c r="D6" s="283"/>
      <c r="E6" s="284"/>
      <c r="F6" s="281"/>
      <c r="G6" s="284"/>
      <c r="H6" s="281"/>
      <c r="I6" s="284"/>
      <c r="J6" s="281"/>
      <c r="K6" s="284"/>
      <c r="L6" s="281"/>
      <c r="M6" s="284"/>
      <c r="N6" s="281"/>
      <c r="O6" s="284"/>
      <c r="P6" s="281"/>
      <c r="Q6" s="284"/>
    </row>
    <row r="7" spans="1:17" ht="40.35" customHeight="1">
      <c r="A7" s="280" t="s">
        <v>216</v>
      </c>
      <c r="B7" s="281">
        <f t="shared" si="1"/>
        <v>106</v>
      </c>
      <c r="C7" s="282">
        <f t="shared" si="1"/>
        <v>23897</v>
      </c>
      <c r="D7" s="283">
        <f>'入港調（集計）'!F33</f>
        <v>0</v>
      </c>
      <c r="E7" s="284">
        <f>'入港調（集計）'!G33</f>
        <v>0</v>
      </c>
      <c r="F7" s="281">
        <f>'入港調（集計）'!F34</f>
        <v>0</v>
      </c>
      <c r="G7" s="284">
        <f>'入港調（集計）'!G34</f>
        <v>0</v>
      </c>
      <c r="H7" s="281">
        <f>'入港調（集計）'!F35</f>
        <v>0</v>
      </c>
      <c r="I7" s="284">
        <f>'入港調（集計）'!G35</f>
        <v>0</v>
      </c>
      <c r="J7" s="281">
        <f>'入港調（集計）'!F36</f>
        <v>2</v>
      </c>
      <c r="K7" s="284">
        <f>'入港調（集計）'!G36</f>
        <v>6350</v>
      </c>
      <c r="L7" s="281">
        <f>'入港調（集計）'!F37</f>
        <v>0</v>
      </c>
      <c r="M7" s="284">
        <f>'入港調（集計）'!G37</f>
        <v>0</v>
      </c>
      <c r="N7" s="281">
        <f>'入港調（集計）'!F38</f>
        <v>5</v>
      </c>
      <c r="O7" s="284">
        <f>'入港調（集計）'!G38</f>
        <v>2500</v>
      </c>
      <c r="P7" s="281">
        <f>'入港調（集計）'!F39+'入港調（集計）'!M14</f>
        <v>99</v>
      </c>
      <c r="Q7" s="284">
        <f>'入港調（集計）'!G39+'入港調（集計）'!N14</f>
        <v>15047</v>
      </c>
    </row>
    <row r="8" spans="1:17" ht="40.35" customHeight="1">
      <c r="A8" s="280" t="s">
        <v>217</v>
      </c>
      <c r="B8" s="281">
        <f t="shared" si="1"/>
        <v>0</v>
      </c>
      <c r="C8" s="282">
        <f t="shared" si="1"/>
        <v>0</v>
      </c>
      <c r="D8" s="283"/>
      <c r="E8" s="284"/>
      <c r="F8" s="281"/>
      <c r="G8" s="284"/>
      <c r="H8" s="281"/>
      <c r="I8" s="284"/>
      <c r="J8" s="281"/>
      <c r="K8" s="284"/>
      <c r="L8" s="281"/>
      <c r="M8" s="284"/>
      <c r="N8" s="281"/>
      <c r="O8" s="284"/>
      <c r="P8" s="281"/>
      <c r="Q8" s="284"/>
    </row>
    <row r="9" spans="1:17" ht="40.35" customHeight="1">
      <c r="A9" s="280" t="s">
        <v>134</v>
      </c>
      <c r="B9" s="281">
        <f t="shared" si="1"/>
        <v>18</v>
      </c>
      <c r="C9" s="282">
        <f t="shared" si="1"/>
        <v>324</v>
      </c>
      <c r="D9" s="283"/>
      <c r="E9" s="284"/>
      <c r="F9" s="281"/>
      <c r="G9" s="284"/>
      <c r="H9" s="281"/>
      <c r="I9" s="284"/>
      <c r="J9" s="281"/>
      <c r="K9" s="284"/>
      <c r="L9" s="281"/>
      <c r="M9" s="284"/>
      <c r="N9" s="281"/>
      <c r="O9" s="284"/>
      <c r="P9" s="281">
        <f>'入港調（集計）'!M22</f>
        <v>18</v>
      </c>
      <c r="Q9" s="284">
        <f>'入港調（集計）'!N22</f>
        <v>324</v>
      </c>
    </row>
    <row r="10" spans="1:17" ht="40.35" customHeight="1">
      <c r="A10" s="280" t="s">
        <v>218</v>
      </c>
      <c r="B10" s="281">
        <f t="shared" si="1"/>
        <v>0</v>
      </c>
      <c r="C10" s="282">
        <f t="shared" si="1"/>
        <v>0</v>
      </c>
      <c r="D10" s="283"/>
      <c r="E10" s="284"/>
      <c r="F10" s="281"/>
      <c r="G10" s="284"/>
      <c r="H10" s="281"/>
      <c r="I10" s="284"/>
      <c r="J10" s="281"/>
      <c r="K10" s="284"/>
      <c r="L10" s="281"/>
      <c r="M10" s="284"/>
      <c r="N10" s="281"/>
      <c r="O10" s="284"/>
      <c r="P10" s="281"/>
      <c r="Q10" s="284"/>
    </row>
    <row r="11" spans="1:17" ht="40.35" customHeight="1">
      <c r="A11" s="280" t="s">
        <v>219</v>
      </c>
      <c r="B11" s="281">
        <f t="shared" si="1"/>
        <v>132</v>
      </c>
      <c r="C11" s="282">
        <f t="shared" si="1"/>
        <v>6622</v>
      </c>
      <c r="D11" s="285">
        <f>'入港調（集計）'!Q33</f>
        <v>0</v>
      </c>
      <c r="E11" s="284">
        <f>'入港調（集計）'!R33</f>
        <v>0</v>
      </c>
      <c r="F11" s="281">
        <f>'入港調（集計）'!Q34</f>
        <v>0</v>
      </c>
      <c r="G11" s="284">
        <f>'入港調（集計）'!R34</f>
        <v>0</v>
      </c>
      <c r="H11" s="281">
        <f>'入港調（集計）'!Q35</f>
        <v>0</v>
      </c>
      <c r="I11" s="284">
        <f>'入港調（集計）'!R35</f>
        <v>0</v>
      </c>
      <c r="J11" s="281">
        <f>'入港調（集計）'!Q36</f>
        <v>0</v>
      </c>
      <c r="K11" s="284">
        <f>'入港調（集計）'!R36</f>
        <v>0</v>
      </c>
      <c r="L11" s="281">
        <f>'入港調（集計）'!Q37</f>
        <v>0</v>
      </c>
      <c r="M11" s="284">
        <f>'入港調（集計）'!R37</f>
        <v>0</v>
      </c>
      <c r="N11" s="281">
        <f>'入港調（集計）'!Q38</f>
        <v>0</v>
      </c>
      <c r="O11" s="284">
        <f>'入港調（集計）'!R38</f>
        <v>0</v>
      </c>
      <c r="P11" s="281">
        <f>'入港調（集計）'!Q39</f>
        <v>132</v>
      </c>
      <c r="Q11" s="284">
        <f>'入港調（集計）'!R39</f>
        <v>6622</v>
      </c>
    </row>
    <row r="12" spans="1:17" ht="40.35" customHeight="1">
      <c r="A12" s="280" t="s">
        <v>220</v>
      </c>
      <c r="B12" s="281">
        <f t="shared" si="1"/>
        <v>0</v>
      </c>
      <c r="C12" s="282">
        <f t="shared" si="1"/>
        <v>0</v>
      </c>
      <c r="D12" s="283"/>
      <c r="E12" s="284"/>
      <c r="F12" s="281"/>
      <c r="G12" s="284"/>
      <c r="H12" s="281"/>
      <c r="I12" s="284"/>
      <c r="J12" s="281"/>
      <c r="K12" s="284"/>
      <c r="L12" s="281"/>
      <c r="M12" s="284"/>
      <c r="N12" s="281"/>
      <c r="O12" s="284"/>
      <c r="P12" s="281"/>
      <c r="Q12" s="284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tabSelected="1" view="pageBreakPreview" zoomScaleNormal="100" zoomScaleSheetLayoutView="50" workbookViewId="0">
      <selection activeCell="J2" sqref="J2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409" t="s">
        <v>0</v>
      </c>
      <c r="B1" s="409"/>
      <c r="C1" s="409"/>
      <c r="D1" s="409"/>
      <c r="E1" s="409"/>
      <c r="F1" s="409"/>
      <c r="G1" s="409"/>
      <c r="H1" s="409"/>
      <c r="I1" s="409"/>
    </row>
    <row r="2" spans="1:9" s="41" customFormat="1" ht="18.75" customHeight="1" thickBot="1">
      <c r="A2" s="264" t="s">
        <v>196</v>
      </c>
      <c r="B2" s="54"/>
      <c r="C2" s="54"/>
      <c r="D2" s="54"/>
      <c r="E2" s="54"/>
      <c r="F2" s="54"/>
      <c r="G2" s="55" t="s">
        <v>1</v>
      </c>
      <c r="H2" s="414" t="s">
        <v>255</v>
      </c>
      <c r="I2" s="415"/>
    </row>
    <row r="3" spans="1:9" ht="18.95" customHeight="1">
      <c r="A3" s="426" t="s">
        <v>2</v>
      </c>
      <c r="B3" s="416" t="s">
        <v>3</v>
      </c>
      <c r="C3" s="417"/>
      <c r="D3" s="410" t="s">
        <v>4</v>
      </c>
      <c r="E3" s="411"/>
      <c r="F3" s="410" t="s">
        <v>5</v>
      </c>
      <c r="G3" s="412"/>
      <c r="H3" s="413" t="s">
        <v>6</v>
      </c>
      <c r="I3" s="411"/>
    </row>
    <row r="4" spans="1:9" ht="18.95" customHeight="1">
      <c r="A4" s="424"/>
      <c r="B4" s="403"/>
      <c r="C4" s="418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424"/>
      <c r="B5" s="398" t="s">
        <v>4</v>
      </c>
      <c r="C5" s="399"/>
      <c r="D5" s="6">
        <f t="shared" ref="D5:I5" si="0">SUM(D6:D12)</f>
        <v>257</v>
      </c>
      <c r="E5" s="11">
        <f t="shared" si="0"/>
        <v>31921</v>
      </c>
      <c r="F5" s="10">
        <f t="shared" si="0"/>
        <v>8</v>
      </c>
      <c r="G5" s="7">
        <f t="shared" si="0"/>
        <v>9928</v>
      </c>
      <c r="H5" s="8">
        <f t="shared" si="0"/>
        <v>249</v>
      </c>
      <c r="I5" s="9">
        <f t="shared" si="0"/>
        <v>21993</v>
      </c>
    </row>
    <row r="6" spans="1:9" ht="18.95" customHeight="1">
      <c r="A6" s="424"/>
      <c r="B6" s="393" t="s">
        <v>9</v>
      </c>
      <c r="C6" s="394"/>
      <c r="D6" s="10">
        <f>SUM(F6,H6)</f>
        <v>1</v>
      </c>
      <c r="E6" s="9">
        <f t="shared" ref="E6:E12" si="1">SUM(G6,I6)</f>
        <v>1078</v>
      </c>
      <c r="F6" s="249">
        <f>SUM('入港調（集計）'!B33:B38)</f>
        <v>1</v>
      </c>
      <c r="G6" s="250">
        <f>SUM('入港調（集計）'!C33:C38)</f>
        <v>1078</v>
      </c>
      <c r="H6" s="251">
        <f>SUM('入港調（集計）'!B39)</f>
        <v>0</v>
      </c>
      <c r="I6" s="252">
        <f>SUM('入港調（集計）'!C39)</f>
        <v>0</v>
      </c>
    </row>
    <row r="7" spans="1:9" ht="18.95" customHeight="1">
      <c r="A7" s="424"/>
      <c r="B7" s="393" t="s">
        <v>10</v>
      </c>
      <c r="C7" s="394"/>
      <c r="D7" s="10">
        <f t="shared" ref="D7:D12" si="2">SUM(F7,H7)</f>
        <v>0</v>
      </c>
      <c r="E7" s="9">
        <f t="shared" si="1"/>
        <v>0</v>
      </c>
      <c r="F7" s="249"/>
      <c r="G7" s="250"/>
      <c r="H7" s="251"/>
      <c r="I7" s="252"/>
    </row>
    <row r="8" spans="1:9" ht="18.95" customHeight="1">
      <c r="A8" s="424"/>
      <c r="B8" s="393" t="s">
        <v>11</v>
      </c>
      <c r="C8" s="394"/>
      <c r="D8" s="10">
        <f t="shared" si="2"/>
        <v>106</v>
      </c>
      <c r="E8" s="9">
        <f t="shared" si="1"/>
        <v>23897</v>
      </c>
      <c r="F8" s="253">
        <f>SUM('入港調（集計）'!F33:F38)</f>
        <v>7</v>
      </c>
      <c r="G8" s="254">
        <f>SUM('入港調（集計）'!G33:G38)</f>
        <v>8850</v>
      </c>
      <c r="H8" s="255">
        <f>SUM('入港調（集計）'!F39,'入港調（集計）'!M14)</f>
        <v>99</v>
      </c>
      <c r="I8" s="256">
        <f>SUM('入港調（集計）'!G39,'入港調（集計）'!N14)</f>
        <v>15047</v>
      </c>
    </row>
    <row r="9" spans="1:9" ht="18.95" customHeight="1">
      <c r="A9" s="424"/>
      <c r="B9" s="393" t="s">
        <v>12</v>
      </c>
      <c r="C9" s="394"/>
      <c r="D9" s="10">
        <f t="shared" si="2"/>
        <v>0</v>
      </c>
      <c r="E9" s="9">
        <f t="shared" si="1"/>
        <v>0</v>
      </c>
      <c r="F9" s="253"/>
      <c r="G9" s="254"/>
      <c r="H9" s="251"/>
      <c r="I9" s="252"/>
    </row>
    <row r="10" spans="1:9" ht="18.95" customHeight="1">
      <c r="A10" s="424"/>
      <c r="B10" s="393" t="s">
        <v>13</v>
      </c>
      <c r="C10" s="394"/>
      <c r="D10" s="10">
        <f t="shared" si="2"/>
        <v>18</v>
      </c>
      <c r="E10" s="9">
        <f t="shared" si="1"/>
        <v>324</v>
      </c>
      <c r="F10" s="249"/>
      <c r="G10" s="250"/>
      <c r="H10" s="251">
        <f>SUM('入港調（集計）'!M22)</f>
        <v>18</v>
      </c>
      <c r="I10" s="252">
        <f>SUM('入港調（集計）'!N22)</f>
        <v>324</v>
      </c>
    </row>
    <row r="11" spans="1:9" ht="18.95" customHeight="1">
      <c r="A11" s="424"/>
      <c r="B11" s="393" t="s">
        <v>14</v>
      </c>
      <c r="C11" s="394"/>
      <c r="D11" s="10">
        <f t="shared" si="2"/>
        <v>0</v>
      </c>
      <c r="E11" s="9">
        <f t="shared" si="1"/>
        <v>0</v>
      </c>
      <c r="F11" s="249"/>
      <c r="G11" s="250"/>
      <c r="H11" s="251"/>
      <c r="I11" s="252"/>
    </row>
    <row r="12" spans="1:9" ht="18.95" customHeight="1" thickBot="1">
      <c r="A12" s="425"/>
      <c r="B12" s="398" t="s">
        <v>15</v>
      </c>
      <c r="C12" s="399"/>
      <c r="D12" s="6">
        <f t="shared" si="2"/>
        <v>132</v>
      </c>
      <c r="E12" s="11">
        <f t="shared" si="1"/>
        <v>6622</v>
      </c>
      <c r="F12" s="257">
        <f>SUM('入港調（集計）'!Q33:Q38)</f>
        <v>0</v>
      </c>
      <c r="G12" s="258">
        <f>SUM('入港調（集計）'!R33:R38)</f>
        <v>0</v>
      </c>
      <c r="H12" s="259">
        <f>SUM('入港調（集計）'!Q39)</f>
        <v>132</v>
      </c>
      <c r="I12" s="260">
        <f>SUM('入港調（集計）'!R39)</f>
        <v>6622</v>
      </c>
    </row>
    <row r="13" spans="1:9" ht="18.95" customHeight="1">
      <c r="A13" s="423" t="s">
        <v>45</v>
      </c>
      <c r="B13" s="419" t="s">
        <v>3</v>
      </c>
      <c r="C13" s="420"/>
      <c r="D13" s="421" t="s">
        <v>4</v>
      </c>
      <c r="E13" s="376"/>
      <c r="F13" s="421" t="s">
        <v>16</v>
      </c>
      <c r="G13" s="422"/>
      <c r="H13" s="375" t="s">
        <v>17</v>
      </c>
      <c r="I13" s="376"/>
    </row>
    <row r="14" spans="1:9" ht="18.95" customHeight="1">
      <c r="A14" s="424"/>
      <c r="B14" s="400" t="s">
        <v>18</v>
      </c>
      <c r="C14" s="12" t="s">
        <v>19</v>
      </c>
      <c r="D14" s="353">
        <f>SUM(D15:E18)</f>
        <v>34362.619999999995</v>
      </c>
      <c r="E14" s="354"/>
      <c r="F14" s="353">
        <f>SUM(F15:G18)</f>
        <v>28910</v>
      </c>
      <c r="G14" s="366"/>
      <c r="H14" s="338">
        <f>SUM(H15:I18)</f>
        <v>5452.62</v>
      </c>
      <c r="I14" s="339"/>
    </row>
    <row r="15" spans="1:9" ht="18.95" customHeight="1">
      <c r="A15" s="424"/>
      <c r="B15" s="400"/>
      <c r="C15" s="13" t="s">
        <v>20</v>
      </c>
      <c r="D15" s="385">
        <f>SUM(F15:I15)</f>
        <v>1920</v>
      </c>
      <c r="E15" s="386"/>
      <c r="F15" s="377">
        <f>SUM(F20,F23,F28)</f>
        <v>1920</v>
      </c>
      <c r="G15" s="378"/>
      <c r="H15" s="371">
        <f>SUM(H20,H23,H28)</f>
        <v>0</v>
      </c>
      <c r="I15" s="372"/>
    </row>
    <row r="16" spans="1:9" ht="18.95" customHeight="1">
      <c r="A16" s="424"/>
      <c r="B16" s="400"/>
      <c r="C16" s="14" t="s">
        <v>21</v>
      </c>
      <c r="D16" s="391">
        <f>SUM(F16:I16)</f>
        <v>32442.62</v>
      </c>
      <c r="E16" s="392"/>
      <c r="F16" s="379">
        <f>SUM(F21,F25,F29)</f>
        <v>26990</v>
      </c>
      <c r="G16" s="380"/>
      <c r="H16" s="373">
        <f>SUM(H21,H25,H29)</f>
        <v>5452.62</v>
      </c>
      <c r="I16" s="374"/>
    </row>
    <row r="17" spans="1:9" ht="18.95" customHeight="1">
      <c r="A17" s="424"/>
      <c r="B17" s="400"/>
      <c r="C17" s="14" t="s">
        <v>22</v>
      </c>
      <c r="D17" s="348">
        <f>SUM(F17:I17)</f>
        <v>0</v>
      </c>
      <c r="E17" s="349"/>
      <c r="F17" s="368"/>
      <c r="G17" s="369"/>
      <c r="H17" s="340"/>
      <c r="I17" s="341"/>
    </row>
    <row r="18" spans="1:9" ht="18.95" customHeight="1">
      <c r="A18" s="424"/>
      <c r="B18" s="400"/>
      <c r="C18" s="15" t="s">
        <v>23</v>
      </c>
      <c r="D18" s="332">
        <f>SUM(F18:I18)</f>
        <v>0</v>
      </c>
      <c r="E18" s="333"/>
      <c r="F18" s="359"/>
      <c r="G18" s="360"/>
      <c r="H18" s="358"/>
      <c r="I18" s="327"/>
    </row>
    <row r="19" spans="1:9" ht="18.95" customHeight="1">
      <c r="A19" s="424"/>
      <c r="B19" s="402" t="s">
        <v>24</v>
      </c>
      <c r="C19" s="12" t="s">
        <v>19</v>
      </c>
      <c r="D19" s="350">
        <f>SUM(D20:E21)</f>
        <v>0</v>
      </c>
      <c r="E19" s="339"/>
      <c r="F19" s="350">
        <f>SUM(F20:G21)</f>
        <v>0</v>
      </c>
      <c r="G19" s="370"/>
      <c r="H19" s="338">
        <f>SUM(H20:I21)</f>
        <v>0</v>
      </c>
      <c r="I19" s="339"/>
    </row>
    <row r="20" spans="1:9" ht="18.95" customHeight="1">
      <c r="A20" s="424"/>
      <c r="B20" s="400"/>
      <c r="C20" s="13" t="s">
        <v>20</v>
      </c>
      <c r="D20" s="351">
        <f>SUM(F20:I20)</f>
        <v>0</v>
      </c>
      <c r="E20" s="352"/>
      <c r="F20" s="381"/>
      <c r="G20" s="369"/>
      <c r="H20" s="357"/>
      <c r="I20" s="341"/>
    </row>
    <row r="21" spans="1:9" ht="18.95" customHeight="1">
      <c r="A21" s="424"/>
      <c r="B21" s="403"/>
      <c r="C21" s="16" t="s">
        <v>21</v>
      </c>
      <c r="D21" s="332">
        <f>SUM(F21:I21)</f>
        <v>0</v>
      </c>
      <c r="E21" s="333"/>
      <c r="F21" s="359"/>
      <c r="G21" s="360"/>
      <c r="H21" s="358"/>
      <c r="I21" s="327"/>
    </row>
    <row r="22" spans="1:9" ht="18.95" customHeight="1">
      <c r="A22" s="424"/>
      <c r="B22" s="402" t="s">
        <v>25</v>
      </c>
      <c r="C22" s="12" t="s">
        <v>19</v>
      </c>
      <c r="D22" s="350">
        <f>SUM(D23,D25)</f>
        <v>0</v>
      </c>
      <c r="E22" s="339"/>
      <c r="F22" s="350">
        <f>SUM(F23,F25)</f>
        <v>0</v>
      </c>
      <c r="G22" s="370"/>
      <c r="H22" s="338">
        <f>SUM(H23,H25)</f>
        <v>0</v>
      </c>
      <c r="I22" s="339"/>
    </row>
    <row r="23" spans="1:9" ht="18.95" customHeight="1">
      <c r="A23" s="424"/>
      <c r="B23" s="400"/>
      <c r="C23" s="13" t="s">
        <v>26</v>
      </c>
      <c r="D23" s="351">
        <f>SUM(F23:I23)</f>
        <v>0</v>
      </c>
      <c r="E23" s="352"/>
      <c r="F23" s="368"/>
      <c r="G23" s="369"/>
      <c r="H23" s="340"/>
      <c r="I23" s="341"/>
    </row>
    <row r="24" spans="1:9" ht="18.95" customHeight="1">
      <c r="A24" s="424"/>
      <c r="B24" s="400"/>
      <c r="C24" s="14" t="s">
        <v>27</v>
      </c>
      <c r="D24" s="348">
        <f>SUM(F24:I24)</f>
        <v>0</v>
      </c>
      <c r="E24" s="349"/>
      <c r="F24" s="367"/>
      <c r="G24" s="365"/>
      <c r="H24" s="342"/>
      <c r="I24" s="329"/>
    </row>
    <row r="25" spans="1:9" ht="18.95" customHeight="1">
      <c r="A25" s="424"/>
      <c r="B25" s="400"/>
      <c r="C25" s="14" t="s">
        <v>21</v>
      </c>
      <c r="D25" s="348">
        <f>SUM(F25:I25)</f>
        <v>0</v>
      </c>
      <c r="E25" s="349"/>
      <c r="F25" s="367"/>
      <c r="G25" s="365"/>
      <c r="H25" s="342"/>
      <c r="I25" s="329"/>
    </row>
    <row r="26" spans="1:9" ht="18.95" customHeight="1">
      <c r="A26" s="424"/>
      <c r="B26" s="403"/>
      <c r="C26" s="16" t="s">
        <v>28</v>
      </c>
      <c r="D26" s="332">
        <f>SUM(F26:I26)</f>
        <v>0</v>
      </c>
      <c r="E26" s="333"/>
      <c r="F26" s="359"/>
      <c r="G26" s="360"/>
      <c r="H26" s="358"/>
      <c r="I26" s="327"/>
    </row>
    <row r="27" spans="1:9" ht="18.95" customHeight="1">
      <c r="A27" s="424"/>
      <c r="B27" s="400" t="s">
        <v>29</v>
      </c>
      <c r="C27" s="12" t="s">
        <v>19</v>
      </c>
      <c r="D27" s="353">
        <f>SUM(D28:E29)</f>
        <v>34362.619999999995</v>
      </c>
      <c r="E27" s="354"/>
      <c r="F27" s="353">
        <f>SUM(F28:G29)</f>
        <v>28910</v>
      </c>
      <c r="G27" s="366"/>
      <c r="H27" s="338">
        <f>SUM(H28:I29)</f>
        <v>5452.62</v>
      </c>
      <c r="I27" s="339"/>
    </row>
    <row r="28" spans="1:9" ht="18.95" customHeight="1">
      <c r="A28" s="424"/>
      <c r="B28" s="400"/>
      <c r="C28" s="13" t="s">
        <v>26</v>
      </c>
      <c r="D28" s="385">
        <f>SUM(F28:I28)</f>
        <v>1920</v>
      </c>
      <c r="E28" s="386"/>
      <c r="F28" s="384">
        <f>SUM(海上出入貨物調!B48)</f>
        <v>1920</v>
      </c>
      <c r="G28" s="347"/>
      <c r="H28" s="330">
        <f>SUM(海上出入貨物調!J48)</f>
        <v>0</v>
      </c>
      <c r="I28" s="345"/>
    </row>
    <row r="29" spans="1:9" ht="18.95" customHeight="1" thickBot="1">
      <c r="A29" s="425"/>
      <c r="B29" s="401"/>
      <c r="C29" s="17" t="s">
        <v>21</v>
      </c>
      <c r="D29" s="387">
        <f>SUM(F29:I29)</f>
        <v>32442.62</v>
      </c>
      <c r="E29" s="388"/>
      <c r="F29" s="382">
        <f>SUM(海上出入貨物調!F48)</f>
        <v>26990</v>
      </c>
      <c r="G29" s="383"/>
      <c r="H29" s="343">
        <f>SUM(海上出入貨物調!N48)</f>
        <v>5452.62</v>
      </c>
      <c r="I29" s="344"/>
    </row>
    <row r="30" spans="1:9" ht="18.95" customHeight="1">
      <c r="A30" s="404" t="s">
        <v>44</v>
      </c>
      <c r="B30" s="419" t="s">
        <v>3</v>
      </c>
      <c r="C30" s="420"/>
      <c r="D30" s="389" t="s">
        <v>4</v>
      </c>
      <c r="E30" s="418"/>
      <c r="F30" s="389" t="s">
        <v>16</v>
      </c>
      <c r="G30" s="390"/>
      <c r="H30" s="375" t="s">
        <v>17</v>
      </c>
      <c r="I30" s="376"/>
    </row>
    <row r="31" spans="1:9" ht="18.95" customHeight="1">
      <c r="A31" s="405"/>
      <c r="B31" s="398" t="s">
        <v>4</v>
      </c>
      <c r="C31" s="399"/>
      <c r="D31" s="350">
        <f>SUM(D32:E43)</f>
        <v>0</v>
      </c>
      <c r="E31" s="339"/>
      <c r="F31" s="350">
        <f>SUM(F32:G43)</f>
        <v>0</v>
      </c>
      <c r="G31" s="370"/>
      <c r="H31" s="338">
        <f>SUM(H32:I43)</f>
        <v>0</v>
      </c>
      <c r="I31" s="339"/>
    </row>
    <row r="32" spans="1:9" ht="18.95" customHeight="1">
      <c r="A32" s="405"/>
      <c r="B32" s="402" t="s">
        <v>30</v>
      </c>
      <c r="C32" s="18" t="s">
        <v>31</v>
      </c>
      <c r="D32" s="334">
        <f>SUM(F32:I32)</f>
        <v>0</v>
      </c>
      <c r="E32" s="335"/>
      <c r="F32" s="346"/>
      <c r="G32" s="347"/>
      <c r="H32" s="330"/>
      <c r="I32" s="331"/>
    </row>
    <row r="33" spans="1:9" ht="18.95" customHeight="1">
      <c r="A33" s="405"/>
      <c r="B33" s="400"/>
      <c r="C33" s="14" t="s">
        <v>32</v>
      </c>
      <c r="D33" s="348">
        <f t="shared" ref="D33:D43" si="3">SUM(F33:I33)</f>
        <v>0</v>
      </c>
      <c r="E33" s="349"/>
      <c r="F33" s="364"/>
      <c r="G33" s="365"/>
      <c r="H33" s="328"/>
      <c r="I33" s="329"/>
    </row>
    <row r="34" spans="1:9" ht="18.95" customHeight="1">
      <c r="A34" s="405"/>
      <c r="B34" s="400"/>
      <c r="C34" s="14" t="s">
        <v>33</v>
      </c>
      <c r="D34" s="348">
        <f t="shared" si="3"/>
        <v>0</v>
      </c>
      <c r="E34" s="349"/>
      <c r="F34" s="364"/>
      <c r="G34" s="365"/>
      <c r="H34" s="328"/>
      <c r="I34" s="329"/>
    </row>
    <row r="35" spans="1:9" ht="18.95" customHeight="1">
      <c r="A35" s="405"/>
      <c r="B35" s="403"/>
      <c r="C35" s="16" t="s">
        <v>34</v>
      </c>
      <c r="D35" s="332">
        <f t="shared" si="3"/>
        <v>0</v>
      </c>
      <c r="E35" s="333"/>
      <c r="F35" s="363"/>
      <c r="G35" s="360"/>
      <c r="H35" s="326"/>
      <c r="I35" s="327"/>
    </row>
    <row r="36" spans="1:9" ht="18.95" customHeight="1">
      <c r="A36" s="405"/>
      <c r="B36" s="400" t="s">
        <v>35</v>
      </c>
      <c r="C36" s="13" t="s">
        <v>31</v>
      </c>
      <c r="D36" s="334">
        <f t="shared" si="3"/>
        <v>0</v>
      </c>
      <c r="E36" s="335"/>
      <c r="F36" s="346"/>
      <c r="G36" s="347"/>
      <c r="H36" s="330"/>
      <c r="I36" s="331"/>
    </row>
    <row r="37" spans="1:9" ht="18.95" customHeight="1">
      <c r="A37" s="405"/>
      <c r="B37" s="400"/>
      <c r="C37" s="14" t="s">
        <v>32</v>
      </c>
      <c r="D37" s="348">
        <f t="shared" si="3"/>
        <v>0</v>
      </c>
      <c r="E37" s="349"/>
      <c r="F37" s="364"/>
      <c r="G37" s="365"/>
      <c r="H37" s="328"/>
      <c r="I37" s="329"/>
    </row>
    <row r="38" spans="1:9" ht="18.95" customHeight="1">
      <c r="A38" s="405"/>
      <c r="B38" s="400"/>
      <c r="C38" s="14" t="s">
        <v>33</v>
      </c>
      <c r="D38" s="348">
        <f t="shared" si="3"/>
        <v>0</v>
      </c>
      <c r="E38" s="349"/>
      <c r="F38" s="364"/>
      <c r="G38" s="365"/>
      <c r="H38" s="328"/>
      <c r="I38" s="329"/>
    </row>
    <row r="39" spans="1:9" ht="18.95" customHeight="1">
      <c r="A39" s="405"/>
      <c r="B39" s="400"/>
      <c r="C39" s="15" t="s">
        <v>34</v>
      </c>
      <c r="D39" s="332">
        <f t="shared" si="3"/>
        <v>0</v>
      </c>
      <c r="E39" s="333"/>
      <c r="F39" s="363"/>
      <c r="G39" s="360"/>
      <c r="H39" s="326"/>
      <c r="I39" s="327"/>
    </row>
    <row r="40" spans="1:9" ht="18.95" customHeight="1">
      <c r="A40" s="405"/>
      <c r="B40" s="402" t="s">
        <v>36</v>
      </c>
      <c r="C40" s="18" t="s">
        <v>37</v>
      </c>
      <c r="D40" s="334">
        <f t="shared" si="3"/>
        <v>0</v>
      </c>
      <c r="E40" s="335"/>
      <c r="F40" s="346"/>
      <c r="G40" s="347"/>
      <c r="H40" s="330"/>
      <c r="I40" s="331"/>
    </row>
    <row r="41" spans="1:9" ht="18.95" customHeight="1">
      <c r="A41" s="405"/>
      <c r="B41" s="403"/>
      <c r="C41" s="16" t="s">
        <v>38</v>
      </c>
      <c r="D41" s="332">
        <f t="shared" si="3"/>
        <v>0</v>
      </c>
      <c r="E41" s="333"/>
      <c r="F41" s="363"/>
      <c r="G41" s="360"/>
      <c r="H41" s="326"/>
      <c r="I41" s="327"/>
    </row>
    <row r="42" spans="1:9" ht="18.95" customHeight="1">
      <c r="A42" s="405"/>
      <c r="B42" s="400" t="s">
        <v>29</v>
      </c>
      <c r="C42" s="13" t="s">
        <v>39</v>
      </c>
      <c r="D42" s="334">
        <f t="shared" si="3"/>
        <v>0</v>
      </c>
      <c r="E42" s="335"/>
      <c r="F42" s="346"/>
      <c r="G42" s="347"/>
      <c r="H42" s="330"/>
      <c r="I42" s="331"/>
    </row>
    <row r="43" spans="1:9" ht="18.95" customHeight="1" thickBot="1">
      <c r="A43" s="406"/>
      <c r="B43" s="400"/>
      <c r="C43" s="15" t="s">
        <v>40</v>
      </c>
      <c r="D43" s="336">
        <f t="shared" si="3"/>
        <v>0</v>
      </c>
      <c r="E43" s="337"/>
      <c r="F43" s="361"/>
      <c r="G43" s="362"/>
      <c r="H43" s="355"/>
      <c r="I43" s="356"/>
    </row>
    <row r="44" spans="1:9" ht="18.95" customHeight="1">
      <c r="A44" s="395" t="s">
        <v>41</v>
      </c>
      <c r="B44" s="419" t="s">
        <v>3</v>
      </c>
      <c r="C44" s="420"/>
      <c r="D44" s="421" t="s">
        <v>4</v>
      </c>
      <c r="E44" s="376"/>
      <c r="F44" s="421" t="s">
        <v>16</v>
      </c>
      <c r="G44" s="422"/>
      <c r="H44" s="375" t="s">
        <v>17</v>
      </c>
      <c r="I44" s="376"/>
    </row>
    <row r="45" spans="1:9" ht="18.95" customHeight="1">
      <c r="A45" s="396"/>
      <c r="B45" s="433" t="s">
        <v>4</v>
      </c>
      <c r="C45" s="434"/>
      <c r="D45" s="350">
        <f>SUM(D46:E47)</f>
        <v>0</v>
      </c>
      <c r="E45" s="339"/>
      <c r="F45" s="350">
        <f>SUM(F46:G47)</f>
        <v>0</v>
      </c>
      <c r="G45" s="370"/>
      <c r="H45" s="338">
        <f>SUM(H46:I47)</f>
        <v>0</v>
      </c>
      <c r="I45" s="339"/>
    </row>
    <row r="46" spans="1:9" ht="18.95" customHeight="1">
      <c r="A46" s="396"/>
      <c r="B46" s="433" t="s">
        <v>42</v>
      </c>
      <c r="C46" s="434"/>
      <c r="D46" s="350">
        <f>SUM(F46:I46)</f>
        <v>0</v>
      </c>
      <c r="E46" s="339"/>
      <c r="F46" s="435"/>
      <c r="G46" s="436"/>
      <c r="H46" s="429"/>
      <c r="I46" s="430"/>
    </row>
    <row r="47" spans="1:9" ht="18.95" customHeight="1" thickBot="1">
      <c r="A47" s="397"/>
      <c r="B47" s="407" t="s">
        <v>43</v>
      </c>
      <c r="C47" s="408"/>
      <c r="D47" s="427">
        <f>SUM(F47:I47)</f>
        <v>0</v>
      </c>
      <c r="E47" s="428"/>
      <c r="F47" s="437"/>
      <c r="G47" s="438"/>
      <c r="H47" s="431"/>
      <c r="I47" s="432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6"/>
  <sheetViews>
    <sheetView view="pageBreakPreview" zoomScaleNormal="100" zoomScaleSheetLayoutView="100" workbookViewId="0">
      <pane ySplit="3" topLeftCell="A4" activePane="bottomLeft" state="frozen"/>
      <selection pane="bottomLeft" activeCell="J10" sqref="J10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57" t="str">
        <f>'集計表（月報）'!H2</f>
        <v>令和3年1月分</v>
      </c>
      <c r="S1" s="457"/>
      <c r="T1" s="457"/>
    </row>
    <row r="2" spans="1:20">
      <c r="A2" s="458" t="s">
        <v>46</v>
      </c>
      <c r="B2" s="445"/>
      <c r="C2" s="445"/>
      <c r="D2" s="446"/>
      <c r="E2" s="458" t="s">
        <v>136</v>
      </c>
      <c r="F2" s="445"/>
      <c r="G2" s="445"/>
      <c r="H2" s="445"/>
      <c r="I2" s="459"/>
      <c r="J2" s="444" t="s">
        <v>133</v>
      </c>
      <c r="K2" s="445"/>
      <c r="L2" s="445"/>
      <c r="M2" s="445"/>
      <c r="N2" s="446"/>
      <c r="O2" s="458" t="s">
        <v>57</v>
      </c>
      <c r="P2" s="445"/>
      <c r="Q2" s="445"/>
      <c r="R2" s="445"/>
      <c r="S2" s="445"/>
      <c r="T2" s="459"/>
    </row>
    <row r="3" spans="1:20" s="20" customFormat="1">
      <c r="A3" s="23" t="s">
        <v>47</v>
      </c>
      <c r="B3" s="298" t="s">
        <v>48</v>
      </c>
      <c r="C3" s="298" t="s">
        <v>49</v>
      </c>
      <c r="D3" s="25" t="s">
        <v>50</v>
      </c>
      <c r="E3" s="23" t="s">
        <v>51</v>
      </c>
      <c r="F3" s="308" t="s">
        <v>52</v>
      </c>
      <c r="G3" s="308" t="s">
        <v>49</v>
      </c>
      <c r="H3" s="308" t="s">
        <v>50</v>
      </c>
      <c r="I3" s="26" t="s">
        <v>53</v>
      </c>
      <c r="J3" s="27" t="s">
        <v>51</v>
      </c>
      <c r="K3" s="298" t="s">
        <v>49</v>
      </c>
      <c r="L3" s="298" t="s">
        <v>54</v>
      </c>
      <c r="M3" s="298" t="s">
        <v>55</v>
      </c>
      <c r="N3" s="25" t="s">
        <v>56</v>
      </c>
      <c r="O3" s="23" t="s">
        <v>51</v>
      </c>
      <c r="P3" s="298" t="s">
        <v>49</v>
      </c>
      <c r="Q3" s="298" t="s">
        <v>55</v>
      </c>
      <c r="R3" s="298" t="s">
        <v>56</v>
      </c>
      <c r="S3" s="298" t="s">
        <v>50</v>
      </c>
      <c r="T3" s="26" t="s">
        <v>58</v>
      </c>
    </row>
    <row r="4" spans="1:20" ht="18.75" customHeight="1">
      <c r="A4" s="292" t="s">
        <v>256</v>
      </c>
      <c r="B4" s="128" t="s">
        <v>239</v>
      </c>
      <c r="C4" s="297">
        <v>1078</v>
      </c>
      <c r="D4" s="293" t="str">
        <f>IF(C4&lt;5,$V$43,IF(C4&lt;500,$V$44,IF(C4&lt;1000,$V$45,IF(C4&lt;3000,$V$46,IF(C4&lt;6000,$V$47,IF(C4&lt;10000,$V$48,IF(C4&lt;30000,$V$49,$V$50)))))))</f>
        <v>1,000t以上 3,000t未満</v>
      </c>
      <c r="E4" s="80" t="s">
        <v>237</v>
      </c>
      <c r="F4" s="128">
        <v>1</v>
      </c>
      <c r="G4" s="81">
        <v>500</v>
      </c>
      <c r="H4" s="286" t="s">
        <v>148</v>
      </c>
      <c r="I4" s="246" t="s">
        <v>244</v>
      </c>
      <c r="J4" s="309" t="s">
        <v>137</v>
      </c>
      <c r="K4" s="29">
        <v>19</v>
      </c>
      <c r="L4" s="29">
        <v>2</v>
      </c>
      <c r="M4" s="247">
        <v>30</v>
      </c>
      <c r="N4" s="229">
        <f t="shared" ref="N4:N9" si="0">K4*L4*M4</f>
        <v>1140</v>
      </c>
      <c r="O4" s="23" t="s">
        <v>142</v>
      </c>
      <c r="P4" s="29">
        <v>101</v>
      </c>
      <c r="Q4" s="240">
        <v>18</v>
      </c>
      <c r="R4" s="194">
        <f>P4*Q4</f>
        <v>1818</v>
      </c>
      <c r="S4" s="196" t="str">
        <f t="shared" ref="S4:S11" si="1">IF(P4&lt;5,$V$43,IF(P4&lt;500,$V$44,IF(P4&lt;1000,$V$45,IF(P4&lt;3000,$V$46,IF(P4&lt;6000,$V$47,IF(P4&lt;10000,$V$48,IF(P4&lt;30000,$V$49,$V$50)))))))</f>
        <v>5t以上 500t未満</v>
      </c>
      <c r="T4" s="26" t="s">
        <v>143</v>
      </c>
    </row>
    <row r="5" spans="1:20" ht="18">
      <c r="A5" s="292"/>
      <c r="B5" s="128"/>
      <c r="C5" s="297"/>
      <c r="D5" s="294" t="str">
        <f>IF(C5&lt;5,$V$43,IF(C5&lt;500,$V$44,IF(C5&lt;1000,$V$45,IF(C5&lt;3000,$V$46,IF(C5&lt;6000,$V$47,IF(C5&lt;10000,$V$48,IF(C5&lt;30000,$V$49,$V$50)))))))</f>
        <v xml:space="preserve"> </v>
      </c>
      <c r="E5" s="80" t="s">
        <v>237</v>
      </c>
      <c r="F5" s="128">
        <v>1</v>
      </c>
      <c r="G5" s="81">
        <v>500</v>
      </c>
      <c r="H5" s="286" t="s">
        <v>148</v>
      </c>
      <c r="I5" s="246" t="s">
        <v>244</v>
      </c>
      <c r="J5" s="309" t="s">
        <v>137</v>
      </c>
      <c r="K5" s="29">
        <v>19</v>
      </c>
      <c r="L5" s="29">
        <v>1</v>
      </c>
      <c r="M5" s="247">
        <v>0</v>
      </c>
      <c r="N5" s="229">
        <f t="shared" si="0"/>
        <v>0</v>
      </c>
      <c r="O5" s="23" t="s">
        <v>138</v>
      </c>
      <c r="P5" s="29">
        <v>26</v>
      </c>
      <c r="Q5" s="240">
        <v>18</v>
      </c>
      <c r="R5" s="194">
        <f t="shared" ref="R5:R11" si="2">P5*Q5</f>
        <v>468</v>
      </c>
      <c r="S5" s="196" t="str">
        <f t="shared" si="1"/>
        <v>5t以上 500t未満</v>
      </c>
      <c r="T5" s="26" t="s">
        <v>143</v>
      </c>
    </row>
    <row r="6" spans="1:20" ht="18">
      <c r="A6" s="292"/>
      <c r="B6" s="128"/>
      <c r="C6" s="297"/>
      <c r="D6" s="294" t="str">
        <f>IF(C6&lt;5,$V$43,IF(C6&lt;500,$V$44,IF(C6&lt;1000,$V$45,IF(C6&lt;3000,$V$46,IF(C6&lt;6000,$V$47,IF(C6&lt;10000,$V$48,IF(C6&lt;30000,$V$49,$V$50)))))))</f>
        <v xml:space="preserve"> </v>
      </c>
      <c r="E6" s="80" t="s">
        <v>237</v>
      </c>
      <c r="F6" s="128">
        <v>1</v>
      </c>
      <c r="G6" s="81">
        <v>500</v>
      </c>
      <c r="H6" s="286" t="s">
        <v>148</v>
      </c>
      <c r="I6" s="246" t="s">
        <v>244</v>
      </c>
      <c r="J6" s="309" t="s">
        <v>137</v>
      </c>
      <c r="K6" s="29">
        <v>19</v>
      </c>
      <c r="L6" s="306">
        <v>0</v>
      </c>
      <c r="M6" s="247">
        <v>0</v>
      </c>
      <c r="N6" s="229">
        <f t="shared" si="0"/>
        <v>0</v>
      </c>
      <c r="O6" s="23" t="s">
        <v>139</v>
      </c>
      <c r="P6" s="29">
        <v>26</v>
      </c>
      <c r="Q6" s="240">
        <v>18</v>
      </c>
      <c r="R6" s="194">
        <f t="shared" si="2"/>
        <v>468</v>
      </c>
      <c r="S6" s="196" t="str">
        <f t="shared" si="1"/>
        <v>5t以上 500t未満</v>
      </c>
      <c r="T6" s="26" t="s">
        <v>143</v>
      </c>
    </row>
    <row r="7" spans="1:20">
      <c r="A7" s="292"/>
      <c r="B7" s="128"/>
      <c r="C7" s="129"/>
      <c r="D7" s="294" t="str">
        <f t="shared" ref="D7:D8" si="3">IF(C7&lt;5,$V$43,IF(C7&lt;500,$V$44,IF(C7&lt;1000,$V$45,IF(C7&lt;3000,$V$46,IF(C7&lt;6000,$V$47,IF(C7&lt;10000,$V$48,IF(C7&lt;30000,$V$49,$V$50)))))))</f>
        <v xml:space="preserve"> </v>
      </c>
      <c r="E7" s="80" t="s">
        <v>237</v>
      </c>
      <c r="F7" s="128">
        <v>1</v>
      </c>
      <c r="G7" s="81">
        <v>500</v>
      </c>
      <c r="H7" s="286" t="s">
        <v>148</v>
      </c>
      <c r="I7" s="246" t="s">
        <v>244</v>
      </c>
      <c r="J7" s="309" t="s">
        <v>163</v>
      </c>
      <c r="K7" s="29">
        <v>19</v>
      </c>
      <c r="L7" s="29">
        <v>3</v>
      </c>
      <c r="M7" s="247">
        <v>0</v>
      </c>
      <c r="N7" s="304">
        <f t="shared" si="0"/>
        <v>0</v>
      </c>
      <c r="O7" s="27" t="s">
        <v>164</v>
      </c>
      <c r="P7" s="29">
        <v>26</v>
      </c>
      <c r="Q7" s="240">
        <v>18</v>
      </c>
      <c r="R7" s="194">
        <f t="shared" si="2"/>
        <v>468</v>
      </c>
      <c r="S7" s="196" t="str">
        <f t="shared" si="1"/>
        <v>5t以上 500t未満</v>
      </c>
      <c r="T7" s="26" t="s">
        <v>143</v>
      </c>
    </row>
    <row r="8" spans="1:20">
      <c r="A8" s="292"/>
      <c r="B8" s="128"/>
      <c r="C8" s="129"/>
      <c r="D8" s="294" t="str">
        <f t="shared" si="3"/>
        <v xml:space="preserve"> </v>
      </c>
      <c r="E8" s="80" t="s">
        <v>237</v>
      </c>
      <c r="F8" s="128">
        <v>1</v>
      </c>
      <c r="G8" s="81">
        <v>500</v>
      </c>
      <c r="H8" s="286" t="s">
        <v>148</v>
      </c>
      <c r="I8" s="246" t="s">
        <v>244</v>
      </c>
      <c r="J8" s="309" t="s">
        <v>163</v>
      </c>
      <c r="K8" s="29">
        <v>19</v>
      </c>
      <c r="L8" s="29">
        <v>2</v>
      </c>
      <c r="M8" s="247">
        <v>0</v>
      </c>
      <c r="N8" s="304">
        <f t="shared" si="0"/>
        <v>0</v>
      </c>
      <c r="O8" s="27" t="s">
        <v>140</v>
      </c>
      <c r="P8" s="29">
        <v>27</v>
      </c>
      <c r="Q8" s="240">
        <v>20</v>
      </c>
      <c r="R8" s="194">
        <f t="shared" si="2"/>
        <v>540</v>
      </c>
      <c r="S8" s="196" t="str">
        <f t="shared" si="1"/>
        <v>5t以上 500t未満</v>
      </c>
      <c r="T8" s="26" t="s">
        <v>144</v>
      </c>
    </row>
    <row r="9" spans="1:20">
      <c r="A9" s="292"/>
      <c r="B9" s="128"/>
      <c r="C9" s="129"/>
      <c r="D9" s="294"/>
      <c r="E9" s="80" t="s">
        <v>318</v>
      </c>
      <c r="F9" s="128">
        <v>1</v>
      </c>
      <c r="G9" s="81">
        <v>3175</v>
      </c>
      <c r="H9" s="286" t="s">
        <v>146</v>
      </c>
      <c r="I9" s="246" t="s">
        <v>319</v>
      </c>
      <c r="J9" s="309" t="s">
        <v>163</v>
      </c>
      <c r="K9" s="29">
        <v>19</v>
      </c>
      <c r="L9" s="29">
        <v>0</v>
      </c>
      <c r="M9" s="247">
        <v>0</v>
      </c>
      <c r="N9" s="304">
        <f t="shared" si="0"/>
        <v>0</v>
      </c>
      <c r="O9" s="27" t="s">
        <v>141</v>
      </c>
      <c r="P9" s="29">
        <v>33</v>
      </c>
      <c r="Q9" s="240">
        <v>20</v>
      </c>
      <c r="R9" s="194">
        <f t="shared" si="2"/>
        <v>660</v>
      </c>
      <c r="S9" s="196" t="str">
        <f t="shared" si="1"/>
        <v>5t以上 500t未満</v>
      </c>
      <c r="T9" s="26" t="s">
        <v>144</v>
      </c>
    </row>
    <row r="10" spans="1:20">
      <c r="A10" s="292"/>
      <c r="B10" s="128"/>
      <c r="C10" s="129"/>
      <c r="D10" s="294"/>
      <c r="E10" s="80" t="s">
        <v>318</v>
      </c>
      <c r="F10" s="128">
        <v>1</v>
      </c>
      <c r="G10" s="81">
        <v>3175</v>
      </c>
      <c r="H10" s="286" t="s">
        <v>146</v>
      </c>
      <c r="I10" s="246" t="s">
        <v>320</v>
      </c>
      <c r="J10" s="31"/>
      <c r="K10" s="29"/>
      <c r="L10" s="29"/>
      <c r="M10" s="29"/>
      <c r="N10" s="30"/>
      <c r="O10" s="23" t="s">
        <v>230</v>
      </c>
      <c r="P10" s="29">
        <v>110</v>
      </c>
      <c r="Q10" s="240">
        <v>20</v>
      </c>
      <c r="R10" s="194">
        <f t="shared" si="2"/>
        <v>2200</v>
      </c>
      <c r="S10" s="196" t="str">
        <f t="shared" si="1"/>
        <v>5t以上 500t未満</v>
      </c>
      <c r="T10" s="26" t="s">
        <v>144</v>
      </c>
    </row>
    <row r="11" spans="1:20">
      <c r="A11" s="292"/>
      <c r="B11" s="128"/>
      <c r="C11" s="129"/>
      <c r="D11" s="294"/>
      <c r="E11" s="80"/>
      <c r="F11" s="128"/>
      <c r="G11" s="81"/>
      <c r="H11" s="286"/>
      <c r="I11" s="246"/>
      <c r="J11" s="31"/>
      <c r="K11" s="29"/>
      <c r="L11" s="29"/>
      <c r="M11" s="29"/>
      <c r="N11" s="30"/>
      <c r="O11" s="23" t="s">
        <v>165</v>
      </c>
      <c r="P11" s="29"/>
      <c r="Q11" s="240">
        <v>0</v>
      </c>
      <c r="R11" s="194">
        <f t="shared" si="2"/>
        <v>0</v>
      </c>
      <c r="S11" s="196" t="str">
        <f t="shared" si="1"/>
        <v xml:space="preserve"> </v>
      </c>
      <c r="T11" s="26" t="s">
        <v>166</v>
      </c>
    </row>
    <row r="12" spans="1:20">
      <c r="A12" s="292"/>
      <c r="B12" s="128"/>
      <c r="C12" s="129"/>
      <c r="D12" s="294"/>
      <c r="E12" s="80"/>
      <c r="F12" s="128"/>
      <c r="G12" s="81"/>
      <c r="H12" s="286"/>
      <c r="I12" s="246"/>
      <c r="J12" s="31"/>
      <c r="K12" s="29"/>
      <c r="L12" s="29"/>
      <c r="M12" s="29"/>
      <c r="N12" s="30"/>
      <c r="O12" s="28"/>
      <c r="P12" s="29"/>
      <c r="Q12" s="298"/>
      <c r="R12" s="194"/>
      <c r="S12" s="196"/>
      <c r="T12" s="26"/>
    </row>
    <row r="13" spans="1:20" ht="14.25" thickBot="1">
      <c r="A13" s="292"/>
      <c r="B13" s="128"/>
      <c r="C13" s="129"/>
      <c r="D13" s="294"/>
      <c r="E13" s="80"/>
      <c r="F13" s="128"/>
      <c r="G13" s="81"/>
      <c r="H13" s="286"/>
      <c r="I13" s="246"/>
      <c r="J13" s="31"/>
      <c r="K13" s="29"/>
      <c r="L13" s="29"/>
      <c r="M13" s="29"/>
      <c r="N13" s="30"/>
      <c r="O13" s="28"/>
      <c r="P13" s="29"/>
      <c r="Q13" s="298"/>
      <c r="R13" s="194"/>
      <c r="S13" s="196" t="str">
        <f t="shared" ref="S13:S32" si="4">IF(P13&lt;5,$V$43,IF(P13&lt;500,$V$44,IF(P13&lt;1000,$V$45,IF(P13&lt;3000,$V$46,IF(P13&lt;6000,$V$47,IF(P13&lt;10000,$V$48,IF(P13&lt;30000,$V$49,$V$50)))))))</f>
        <v xml:space="preserve"> </v>
      </c>
      <c r="T13" s="26"/>
    </row>
    <row r="14" spans="1:20" ht="15" thickTop="1" thickBot="1">
      <c r="A14" s="292"/>
      <c r="B14" s="128"/>
      <c r="C14" s="129"/>
      <c r="D14" s="294"/>
      <c r="E14" s="80"/>
      <c r="F14" s="128"/>
      <c r="G14" s="81"/>
      <c r="H14" s="286"/>
      <c r="I14" s="246"/>
      <c r="J14" s="307" t="s">
        <v>96</v>
      </c>
      <c r="K14" s="210"/>
      <c r="L14" s="210"/>
      <c r="M14" s="210">
        <f>L4*M4+L5*M5+L6*M6+L7*M7+L8*M8+L9*M9+L10*M10+L11*M11+L12*M12+L13*M13</f>
        <v>60</v>
      </c>
      <c r="N14" s="230">
        <f>SUM(N4:N13)</f>
        <v>1140</v>
      </c>
      <c r="O14" s="28"/>
      <c r="P14" s="29"/>
      <c r="Q14" s="298"/>
      <c r="R14" s="194"/>
      <c r="S14" s="196" t="str">
        <f t="shared" si="4"/>
        <v xml:space="preserve"> </v>
      </c>
      <c r="T14" s="26"/>
    </row>
    <row r="15" spans="1:20" ht="14.25" thickBot="1">
      <c r="A15" s="292"/>
      <c r="B15" s="128"/>
      <c r="C15" s="129"/>
      <c r="D15" s="294"/>
      <c r="E15" s="80"/>
      <c r="F15" s="128"/>
      <c r="G15" s="81"/>
      <c r="H15" s="286"/>
      <c r="I15" s="246"/>
      <c r="J15" s="447" t="s">
        <v>175</v>
      </c>
      <c r="K15" s="447"/>
      <c r="L15" s="447"/>
      <c r="M15" s="447"/>
      <c r="N15" s="448"/>
      <c r="O15" s="28"/>
      <c r="P15" s="29"/>
      <c r="Q15" s="298"/>
      <c r="R15" s="194"/>
      <c r="S15" s="196" t="str">
        <f t="shared" si="4"/>
        <v xml:space="preserve"> </v>
      </c>
      <c r="T15" s="26"/>
    </row>
    <row r="16" spans="1:20">
      <c r="A16" s="292"/>
      <c r="B16" s="128"/>
      <c r="C16" s="129"/>
      <c r="D16" s="294"/>
      <c r="E16" s="80"/>
      <c r="F16" s="128"/>
      <c r="G16" s="81"/>
      <c r="H16" s="286"/>
      <c r="I16" s="246"/>
      <c r="J16" s="444" t="s">
        <v>135</v>
      </c>
      <c r="K16" s="445"/>
      <c r="L16" s="445"/>
      <c r="M16" s="445"/>
      <c r="N16" s="446"/>
      <c r="O16" s="28"/>
      <c r="P16" s="29"/>
      <c r="Q16" s="298"/>
      <c r="R16" s="194"/>
      <c r="S16" s="196" t="str">
        <f t="shared" si="4"/>
        <v xml:space="preserve"> </v>
      </c>
      <c r="T16" s="26"/>
    </row>
    <row r="17" spans="1:20">
      <c r="A17" s="292"/>
      <c r="B17" s="128"/>
      <c r="C17" s="129"/>
      <c r="D17" s="195"/>
      <c r="E17" s="245"/>
      <c r="F17" s="128"/>
      <c r="G17" s="241"/>
      <c r="H17" s="286"/>
      <c r="I17" s="246"/>
      <c r="J17" s="27" t="s">
        <v>51</v>
      </c>
      <c r="K17" s="298" t="s">
        <v>49</v>
      </c>
      <c r="L17" s="298" t="s">
        <v>54</v>
      </c>
      <c r="M17" s="298" t="s">
        <v>55</v>
      </c>
      <c r="N17" s="25" t="s">
        <v>56</v>
      </c>
      <c r="O17" s="28"/>
      <c r="P17" s="29"/>
      <c r="Q17" s="298"/>
      <c r="R17" s="194"/>
      <c r="S17" s="196" t="str">
        <f t="shared" si="4"/>
        <v xml:space="preserve"> </v>
      </c>
      <c r="T17" s="26"/>
    </row>
    <row r="18" spans="1:20">
      <c r="A18" s="292"/>
      <c r="B18" s="128"/>
      <c r="C18" s="129"/>
      <c r="D18" s="195"/>
      <c r="E18" s="245"/>
      <c r="F18" s="128"/>
      <c r="G18" s="241"/>
      <c r="H18" s="286"/>
      <c r="I18" s="246"/>
      <c r="J18" s="27" t="s">
        <v>134</v>
      </c>
      <c r="K18" s="29">
        <v>18</v>
      </c>
      <c r="L18" s="29"/>
      <c r="M18" s="247">
        <v>18</v>
      </c>
      <c r="N18" s="30">
        <f>K18*M18</f>
        <v>324</v>
      </c>
      <c r="O18" s="28"/>
      <c r="P18" s="29"/>
      <c r="Q18" s="298"/>
      <c r="R18" s="194"/>
      <c r="S18" s="196" t="str">
        <f t="shared" si="4"/>
        <v xml:space="preserve"> </v>
      </c>
      <c r="T18" s="26"/>
    </row>
    <row r="19" spans="1:20">
      <c r="A19" s="239"/>
      <c r="B19" s="240"/>
      <c r="C19" s="241"/>
      <c r="D19" s="195" t="str">
        <f t="shared" ref="D19:D32" si="5">IF(C19&lt;5,$V$43,IF(C19&lt;500,$V$44,IF(C19&lt;1000,$V$45,IF(C19&lt;3000,$V$46,IF(C19&lt;6000,$V$47,IF(C19&lt;10000,$V$48,IF(C19&lt;30000,$V$49,$V$50)))))))</f>
        <v xml:space="preserve"> </v>
      </c>
      <c r="E19" s="245"/>
      <c r="F19" s="240"/>
      <c r="G19" s="241"/>
      <c r="H19" s="248"/>
      <c r="I19" s="246"/>
      <c r="J19" s="31"/>
      <c r="K19" s="29"/>
      <c r="L19" s="29"/>
      <c r="M19" s="29"/>
      <c r="N19" s="30"/>
      <c r="O19" s="28"/>
      <c r="P19" s="29"/>
      <c r="Q19" s="298"/>
      <c r="R19" s="194"/>
      <c r="S19" s="196" t="str">
        <f t="shared" si="4"/>
        <v xml:space="preserve"> </v>
      </c>
      <c r="T19" s="26"/>
    </row>
    <row r="20" spans="1:20">
      <c r="A20" s="239"/>
      <c r="B20" s="240"/>
      <c r="C20" s="241"/>
      <c r="D20" s="195" t="str">
        <f t="shared" si="5"/>
        <v xml:space="preserve"> </v>
      </c>
      <c r="E20" s="245" t="s">
        <v>228</v>
      </c>
      <c r="F20" s="240" t="s">
        <v>229</v>
      </c>
      <c r="G20" s="241" t="s">
        <v>229</v>
      </c>
      <c r="H20" s="248"/>
      <c r="I20" s="246" t="s">
        <v>228</v>
      </c>
      <c r="J20" s="31"/>
      <c r="K20" s="29"/>
      <c r="L20" s="29"/>
      <c r="M20" s="29"/>
      <c r="N20" s="30"/>
      <c r="O20" s="28"/>
      <c r="P20" s="29"/>
      <c r="Q20" s="298"/>
      <c r="R20" s="194"/>
      <c r="S20" s="196" t="str">
        <f t="shared" si="4"/>
        <v xml:space="preserve"> </v>
      </c>
      <c r="T20" s="26"/>
    </row>
    <row r="21" spans="1:20" ht="14.25" thickBot="1">
      <c r="A21" s="239"/>
      <c r="B21" s="240"/>
      <c r="C21" s="241"/>
      <c r="D21" s="195" t="str">
        <f t="shared" si="5"/>
        <v xml:space="preserve"> </v>
      </c>
      <c r="E21" s="245" t="s">
        <v>228</v>
      </c>
      <c r="F21" s="240" t="s">
        <v>229</v>
      </c>
      <c r="G21" s="241" t="s">
        <v>229</v>
      </c>
      <c r="H21" s="248"/>
      <c r="I21" s="246" t="s">
        <v>228</v>
      </c>
      <c r="J21" s="200"/>
      <c r="K21" s="197"/>
      <c r="L21" s="197"/>
      <c r="M21" s="197"/>
      <c r="N21" s="201"/>
      <c r="O21" s="28"/>
      <c r="P21" s="29"/>
      <c r="Q21" s="298"/>
      <c r="R21" s="194"/>
      <c r="S21" s="196" t="str">
        <f t="shared" si="4"/>
        <v xml:space="preserve"> </v>
      </c>
      <c r="T21" s="26"/>
    </row>
    <row r="22" spans="1:20" ht="15" thickTop="1" thickBot="1">
      <c r="A22" s="239"/>
      <c r="B22" s="240"/>
      <c r="C22" s="241"/>
      <c r="D22" s="195" t="str">
        <f t="shared" si="5"/>
        <v xml:space="preserve"> </v>
      </c>
      <c r="E22" s="245" t="s">
        <v>228</v>
      </c>
      <c r="F22" s="240" t="s">
        <v>229</v>
      </c>
      <c r="G22" s="241" t="s">
        <v>229</v>
      </c>
      <c r="H22" s="248"/>
      <c r="I22" s="246" t="s">
        <v>228</v>
      </c>
      <c r="J22" s="307" t="s">
        <v>96</v>
      </c>
      <c r="K22" s="210"/>
      <c r="L22" s="210"/>
      <c r="M22" s="210">
        <f>SUM(M18:M19)</f>
        <v>18</v>
      </c>
      <c r="N22" s="211">
        <f>SUM(N18:N19)</f>
        <v>324</v>
      </c>
      <c r="O22" s="28"/>
      <c r="P22" s="29"/>
      <c r="Q22" s="298"/>
      <c r="R22" s="194"/>
      <c r="S22" s="196" t="str">
        <f t="shared" si="4"/>
        <v xml:space="preserve"> </v>
      </c>
      <c r="T22" s="26"/>
    </row>
    <row r="23" spans="1:20">
      <c r="A23" s="239"/>
      <c r="B23" s="240"/>
      <c r="C23" s="241"/>
      <c r="D23" s="195" t="str">
        <f t="shared" si="5"/>
        <v xml:space="preserve"> </v>
      </c>
      <c r="E23" s="245" t="s">
        <v>228</v>
      </c>
      <c r="F23" s="240" t="s">
        <v>229</v>
      </c>
      <c r="G23" s="241" t="s">
        <v>229</v>
      </c>
      <c r="H23" s="248"/>
      <c r="I23" s="246" t="s">
        <v>228</v>
      </c>
      <c r="J23" s="447" t="s">
        <v>174</v>
      </c>
      <c r="K23" s="447"/>
      <c r="L23" s="447"/>
      <c r="M23" s="447"/>
      <c r="N23" s="448"/>
      <c r="O23" s="28"/>
      <c r="P23" s="29"/>
      <c r="Q23" s="298"/>
      <c r="R23" s="194"/>
      <c r="S23" s="196" t="str">
        <f t="shared" si="4"/>
        <v xml:space="preserve"> </v>
      </c>
      <c r="T23" s="26"/>
    </row>
    <row r="24" spans="1:20">
      <c r="A24" s="239"/>
      <c r="B24" s="240"/>
      <c r="C24" s="241"/>
      <c r="D24" s="195" t="str">
        <f t="shared" si="5"/>
        <v xml:space="preserve"> </v>
      </c>
      <c r="E24" s="245" t="s">
        <v>228</v>
      </c>
      <c r="F24" s="240" t="s">
        <v>229</v>
      </c>
      <c r="G24" s="241" t="s">
        <v>229</v>
      </c>
      <c r="H24" s="248"/>
      <c r="I24" s="246" t="s">
        <v>228</v>
      </c>
      <c r="J24" s="31"/>
      <c r="K24" s="29"/>
      <c r="L24" s="29"/>
      <c r="M24" s="29"/>
      <c r="N24" s="30"/>
      <c r="O24" s="28"/>
      <c r="P24" s="29"/>
      <c r="Q24" s="298"/>
      <c r="R24" s="194"/>
      <c r="S24" s="196" t="str">
        <f t="shared" si="4"/>
        <v xml:space="preserve"> </v>
      </c>
      <c r="T24" s="26"/>
    </row>
    <row r="25" spans="1:20">
      <c r="A25" s="239"/>
      <c r="B25" s="240"/>
      <c r="C25" s="241"/>
      <c r="D25" s="195" t="str">
        <f t="shared" si="5"/>
        <v xml:space="preserve"> </v>
      </c>
      <c r="E25" s="245" t="s">
        <v>228</v>
      </c>
      <c r="F25" s="240" t="s">
        <v>229</v>
      </c>
      <c r="G25" s="241" t="s">
        <v>229</v>
      </c>
      <c r="H25" s="248"/>
      <c r="I25" s="246" t="s">
        <v>228</v>
      </c>
      <c r="J25" s="31"/>
      <c r="K25" s="29"/>
      <c r="L25" s="29"/>
      <c r="M25" s="29"/>
      <c r="N25" s="30"/>
      <c r="O25" s="28"/>
      <c r="P25" s="29"/>
      <c r="Q25" s="298"/>
      <c r="R25" s="194"/>
      <c r="S25" s="196" t="str">
        <f t="shared" si="4"/>
        <v xml:space="preserve"> </v>
      </c>
      <c r="T25" s="26"/>
    </row>
    <row r="26" spans="1:20">
      <c r="A26" s="239"/>
      <c r="B26" s="240"/>
      <c r="C26" s="241"/>
      <c r="D26" s="195" t="str">
        <f t="shared" si="5"/>
        <v xml:space="preserve"> </v>
      </c>
      <c r="E26" s="245" t="s">
        <v>228</v>
      </c>
      <c r="F26" s="240" t="s">
        <v>229</v>
      </c>
      <c r="G26" s="241" t="s">
        <v>229</v>
      </c>
      <c r="H26" s="248"/>
      <c r="I26" s="246" t="s">
        <v>228</v>
      </c>
      <c r="J26" s="31"/>
      <c r="K26" s="29"/>
      <c r="L26" s="29"/>
      <c r="M26" s="29"/>
      <c r="N26" s="30"/>
      <c r="O26" s="28"/>
      <c r="P26" s="29"/>
      <c r="Q26" s="298"/>
      <c r="R26" s="194"/>
      <c r="S26" s="196" t="str">
        <f t="shared" si="4"/>
        <v xml:space="preserve"> </v>
      </c>
      <c r="T26" s="26"/>
    </row>
    <row r="27" spans="1:20">
      <c r="A27" s="239"/>
      <c r="B27" s="240"/>
      <c r="C27" s="241"/>
      <c r="D27" s="195" t="str">
        <f t="shared" si="5"/>
        <v xml:space="preserve"> </v>
      </c>
      <c r="E27" s="245" t="s">
        <v>226</v>
      </c>
      <c r="F27" s="240" t="s">
        <v>227</v>
      </c>
      <c r="G27" s="241" t="s">
        <v>227</v>
      </c>
      <c r="H27" s="248"/>
      <c r="I27" s="246" t="s">
        <v>226</v>
      </c>
      <c r="J27" s="31"/>
      <c r="K27" s="29"/>
      <c r="L27" s="29"/>
      <c r="M27" s="29"/>
      <c r="N27" s="30"/>
      <c r="O27" s="28"/>
      <c r="P27" s="29"/>
      <c r="Q27" s="298"/>
      <c r="R27" s="194"/>
      <c r="S27" s="196" t="str">
        <f t="shared" si="4"/>
        <v xml:space="preserve"> </v>
      </c>
      <c r="T27" s="26"/>
    </row>
    <row r="28" spans="1:20">
      <c r="A28" s="239"/>
      <c r="B28" s="240"/>
      <c r="C28" s="241"/>
      <c r="D28" s="195" t="str">
        <f t="shared" si="5"/>
        <v xml:space="preserve"> </v>
      </c>
      <c r="E28" s="245"/>
      <c r="F28" s="240"/>
      <c r="G28" s="241"/>
      <c r="H28" s="248"/>
      <c r="I28" s="246"/>
      <c r="J28" s="31"/>
      <c r="K28" s="29"/>
      <c r="L28" s="29"/>
      <c r="M28" s="29"/>
      <c r="N28" s="30"/>
      <c r="O28" s="28"/>
      <c r="P28" s="29"/>
      <c r="Q28" s="298"/>
      <c r="R28" s="194"/>
      <c r="S28" s="196" t="str">
        <f t="shared" si="4"/>
        <v xml:space="preserve"> </v>
      </c>
      <c r="T28" s="26"/>
    </row>
    <row r="29" spans="1:20">
      <c r="A29" s="239"/>
      <c r="B29" s="240"/>
      <c r="C29" s="241"/>
      <c r="D29" s="195" t="str">
        <f t="shared" si="5"/>
        <v xml:space="preserve"> </v>
      </c>
      <c r="E29" s="245"/>
      <c r="F29" s="240"/>
      <c r="G29" s="241"/>
      <c r="H29" s="248"/>
      <c r="I29" s="246"/>
      <c r="J29" s="31"/>
      <c r="K29" s="29"/>
      <c r="L29" s="29"/>
      <c r="M29" s="29"/>
      <c r="N29" s="30"/>
      <c r="O29" s="28"/>
      <c r="P29" s="29"/>
      <c r="Q29" s="298"/>
      <c r="R29" s="194"/>
      <c r="S29" s="196" t="str">
        <f t="shared" si="4"/>
        <v xml:space="preserve"> </v>
      </c>
      <c r="T29" s="26"/>
    </row>
    <row r="30" spans="1:20">
      <c r="A30" s="239"/>
      <c r="B30" s="240"/>
      <c r="C30" s="241"/>
      <c r="D30" s="195" t="str">
        <f t="shared" si="5"/>
        <v xml:space="preserve"> </v>
      </c>
      <c r="E30" s="245"/>
      <c r="F30" s="240"/>
      <c r="G30" s="241"/>
      <c r="H30" s="248"/>
      <c r="I30" s="246"/>
      <c r="J30" s="31"/>
      <c r="K30" s="29"/>
      <c r="L30" s="29"/>
      <c r="M30" s="29"/>
      <c r="N30" s="30"/>
      <c r="O30" s="28"/>
      <c r="P30" s="29"/>
      <c r="Q30" s="298"/>
      <c r="R30" s="194"/>
      <c r="S30" s="196" t="str">
        <f t="shared" si="4"/>
        <v xml:space="preserve"> </v>
      </c>
      <c r="T30" s="26"/>
    </row>
    <row r="31" spans="1:20">
      <c r="A31" s="239"/>
      <c r="B31" s="240"/>
      <c r="C31" s="241"/>
      <c r="D31" s="195" t="str">
        <f t="shared" si="5"/>
        <v xml:space="preserve"> </v>
      </c>
      <c r="E31" s="245"/>
      <c r="F31" s="240"/>
      <c r="G31" s="241"/>
      <c r="H31" s="248"/>
      <c r="I31" s="246"/>
      <c r="J31" s="31"/>
      <c r="K31" s="29"/>
      <c r="L31" s="29"/>
      <c r="M31" s="29"/>
      <c r="N31" s="30"/>
      <c r="O31" s="28"/>
      <c r="P31" s="29"/>
      <c r="Q31" s="298"/>
      <c r="R31" s="194"/>
      <c r="S31" s="196" t="str">
        <f t="shared" si="4"/>
        <v xml:space="preserve"> </v>
      </c>
      <c r="T31" s="26"/>
    </row>
    <row r="32" spans="1:20" ht="14.25" thickBot="1">
      <c r="A32" s="242"/>
      <c r="B32" s="243"/>
      <c r="C32" s="244"/>
      <c r="D32" s="199" t="str">
        <f t="shared" si="5"/>
        <v xml:space="preserve"> </v>
      </c>
      <c r="E32" s="310"/>
      <c r="F32" s="311"/>
      <c r="G32" s="312"/>
      <c r="H32" s="313"/>
      <c r="I32" s="314"/>
      <c r="J32" s="200"/>
      <c r="K32" s="197"/>
      <c r="L32" s="197"/>
      <c r="M32" s="197"/>
      <c r="N32" s="201"/>
      <c r="O32" s="61"/>
      <c r="P32" s="197"/>
      <c r="Q32" s="299"/>
      <c r="R32" s="198"/>
      <c r="S32" s="208" t="str">
        <f t="shared" si="4"/>
        <v xml:space="preserve"> </v>
      </c>
      <c r="T32" s="231"/>
    </row>
    <row r="33" spans="1:22">
      <c r="A33" s="218" t="s">
        <v>171</v>
      </c>
      <c r="B33" s="232">
        <f>DCOUNT($A$3:$D$32,3,$AH$52:$AH$53)</f>
        <v>0</v>
      </c>
      <c r="C33" s="221">
        <f>DSUM($A$3:$D$32,3,$AH$52:$AH$53)</f>
        <v>0</v>
      </c>
      <c r="D33" s="222"/>
      <c r="E33" s="218" t="s">
        <v>171</v>
      </c>
      <c r="F33" s="236">
        <f>DSUM($E$3:$I$32,2,$AB$55:$AB$56)</f>
        <v>0</v>
      </c>
      <c r="G33" s="221">
        <f>DSUM($E$3:$I$32,3,$AB$55:$AB$56)</f>
        <v>0</v>
      </c>
      <c r="H33" s="212"/>
      <c r="I33" s="213"/>
      <c r="J33" s="206"/>
      <c r="K33" s="205"/>
      <c r="L33" s="205"/>
      <c r="M33" s="205"/>
      <c r="N33" s="207"/>
      <c r="O33" s="449" t="s">
        <v>171</v>
      </c>
      <c r="P33" s="450"/>
      <c r="Q33" s="232">
        <f>DSUM($O$3:$T$32,3,$AH$52:$AH$53)</f>
        <v>0</v>
      </c>
      <c r="R33" s="221">
        <f>DSUM($O$3:$T$32,4,$AH$52:$AH$53)</f>
        <v>0</v>
      </c>
      <c r="S33" s="212"/>
      <c r="T33" s="213"/>
    </row>
    <row r="34" spans="1:22">
      <c r="A34" s="219" t="s">
        <v>172</v>
      </c>
      <c r="B34" s="233">
        <f>DCOUNT($A$3:$D$32,3,$AF$52:$AG$53)</f>
        <v>0</v>
      </c>
      <c r="C34" s="223">
        <f>DSUM($A$3:$D$32,3,$AF$52:$AG$53)</f>
        <v>0</v>
      </c>
      <c r="D34" s="224"/>
      <c r="E34" s="219" t="s">
        <v>172</v>
      </c>
      <c r="F34" s="237">
        <f>DSUM($E$3:$I$32,2,$AA$55:$AA$56)</f>
        <v>0</v>
      </c>
      <c r="G34" s="223">
        <f>DSUM($E$3:$I$32,3,$AA$55:$AA$56)</f>
        <v>0</v>
      </c>
      <c r="H34" s="214"/>
      <c r="I34" s="215"/>
      <c r="J34" s="31"/>
      <c r="K34" s="29"/>
      <c r="L34" s="29"/>
      <c r="M34" s="29"/>
      <c r="N34" s="30"/>
      <c r="O34" s="455" t="s">
        <v>172</v>
      </c>
      <c r="P34" s="456"/>
      <c r="Q34" s="233">
        <f>DSUM($O$3:$T$32,3,$AF$52:$AG$53)</f>
        <v>0</v>
      </c>
      <c r="R34" s="223">
        <f>DSUM($O$3:$T$32,4,$AF$52:$AG$53)</f>
        <v>0</v>
      </c>
      <c r="S34" s="214"/>
      <c r="T34" s="215"/>
    </row>
    <row r="35" spans="1:22">
      <c r="A35" s="219" t="s">
        <v>145</v>
      </c>
      <c r="B35" s="233">
        <f>DCOUNT($A$3:$D$32,3,$AD$52:$AE$53)</f>
        <v>0</v>
      </c>
      <c r="C35" s="223">
        <f>DSUM($A$3:$D$32,3,$AD$52:$AE$53)</f>
        <v>0</v>
      </c>
      <c r="D35" s="224"/>
      <c r="E35" s="219" t="s">
        <v>145</v>
      </c>
      <c r="F35" s="237">
        <f>DSUM($E$3:$I$32,2,$Z$55:$Z$56)</f>
        <v>0</v>
      </c>
      <c r="G35" s="223">
        <f>DSUM($E$3:$I$32,3,$Z$55:$Z$56)</f>
        <v>0</v>
      </c>
      <c r="H35" s="214"/>
      <c r="I35" s="215"/>
      <c r="J35" s="31"/>
      <c r="K35" s="29"/>
      <c r="L35" s="29"/>
      <c r="M35" s="29"/>
      <c r="N35" s="30"/>
      <c r="O35" s="455" t="s">
        <v>145</v>
      </c>
      <c r="P35" s="456"/>
      <c r="Q35" s="233">
        <f>DSUM($O$3:$T$32,3,$AD$52:$AE$53)</f>
        <v>0</v>
      </c>
      <c r="R35" s="223">
        <f>DSUM($O$3:$T$32,4,$AD$52:$AE$53)</f>
        <v>0</v>
      </c>
      <c r="S35" s="214"/>
      <c r="T35" s="215"/>
    </row>
    <row r="36" spans="1:22">
      <c r="A36" s="219" t="s">
        <v>146</v>
      </c>
      <c r="B36" s="233">
        <f>DCOUNT($A$3:$D$32,3,$AB$52:$AC$53)</f>
        <v>0</v>
      </c>
      <c r="C36" s="223">
        <f>DSUM($A$3:$D$32,3,$AB$52:$AC$53)</f>
        <v>0</v>
      </c>
      <c r="D36" s="224"/>
      <c r="E36" s="219" t="s">
        <v>146</v>
      </c>
      <c r="F36" s="237">
        <f>DSUM($E$3:$I$32,2,$Y$55:$Y$56)</f>
        <v>2</v>
      </c>
      <c r="G36" s="223">
        <f>DSUM($E$3:$I$32,3,$Y$55:$Y$56)</f>
        <v>6350</v>
      </c>
      <c r="H36" s="214"/>
      <c r="I36" s="215"/>
      <c r="J36" s="31"/>
      <c r="K36" s="29"/>
      <c r="L36" s="29"/>
      <c r="M36" s="29"/>
      <c r="N36" s="30"/>
      <c r="O36" s="455" t="s">
        <v>146</v>
      </c>
      <c r="P36" s="456"/>
      <c r="Q36" s="233">
        <f>DSUM($O$3:$T$32,3,$AB$52:$AC$53)</f>
        <v>0</v>
      </c>
      <c r="R36" s="223">
        <f>DSUM($O$3:$T$32,4,$AB$52:$AC$53)</f>
        <v>0</v>
      </c>
      <c r="S36" s="214"/>
      <c r="T36" s="215"/>
    </row>
    <row r="37" spans="1:22">
      <c r="A37" s="219" t="s">
        <v>147</v>
      </c>
      <c r="B37" s="233">
        <f>DCOUNT($A$3:$D$32,3,$Z$52:$AA$53)</f>
        <v>1</v>
      </c>
      <c r="C37" s="223">
        <f>DSUM($A$3:$D$32,3,$Z$52:$AA$53)</f>
        <v>1078</v>
      </c>
      <c r="D37" s="224"/>
      <c r="E37" s="219" t="s">
        <v>147</v>
      </c>
      <c r="F37" s="237">
        <f>DSUM($E$3:$I$32,2,$X$55:$X$56)</f>
        <v>0</v>
      </c>
      <c r="G37" s="223">
        <f>DSUM($E$3:$I$32,3,$X$55:$X$56)</f>
        <v>0</v>
      </c>
      <c r="H37" s="214"/>
      <c r="I37" s="215"/>
      <c r="J37" s="31"/>
      <c r="K37" s="29"/>
      <c r="L37" s="29"/>
      <c r="M37" s="29"/>
      <c r="N37" s="30"/>
      <c r="O37" s="455" t="s">
        <v>147</v>
      </c>
      <c r="P37" s="456"/>
      <c r="Q37" s="233">
        <f>DSUM($O$3:$T$32,3,$Z$52:$AA$53)</f>
        <v>0</v>
      </c>
      <c r="R37" s="223">
        <f>DSUM($O$3:$T$32,4,$Z$52:$AA$53)</f>
        <v>0</v>
      </c>
      <c r="S37" s="214"/>
      <c r="T37" s="215"/>
    </row>
    <row r="38" spans="1:22">
      <c r="A38" s="219" t="s">
        <v>148</v>
      </c>
      <c r="B38" s="233">
        <f>DCOUNT($A$3:$D$32,3,$X$52:$Y$53)</f>
        <v>0</v>
      </c>
      <c r="C38" s="223">
        <f>DSUM($A$3:$D$32,3,$X$52:$Y$53)</f>
        <v>0</v>
      </c>
      <c r="D38" s="224"/>
      <c r="E38" s="219" t="s">
        <v>148</v>
      </c>
      <c r="F38" s="237">
        <f>DSUM($E$3:$I$32,2,$W$55:$W$56)</f>
        <v>5</v>
      </c>
      <c r="G38" s="223">
        <f>DSUM($E$3:$I$32,3,$W$55:$W$56)</f>
        <v>2500</v>
      </c>
      <c r="H38" s="214"/>
      <c r="I38" s="215"/>
      <c r="J38" s="31"/>
      <c r="K38" s="29"/>
      <c r="L38" s="29"/>
      <c r="M38" s="29"/>
      <c r="N38" s="30"/>
      <c r="O38" s="455" t="s">
        <v>148</v>
      </c>
      <c r="P38" s="456"/>
      <c r="Q38" s="233">
        <f>DSUM($O$3:$T$32,3,$X$52:$Y$53)</f>
        <v>0</v>
      </c>
      <c r="R38" s="223">
        <f>DSUM($O$3:$T$32,4,$X$52:$Y$53)</f>
        <v>0</v>
      </c>
      <c r="S38" s="214"/>
      <c r="T38" s="215"/>
    </row>
    <row r="39" spans="1:22" ht="14.25" thickBot="1">
      <c r="A39" s="220" t="s">
        <v>173</v>
      </c>
      <c r="B39" s="234">
        <f>DCOUNT($A$3:$D$32,3,$V$52:$W$53)</f>
        <v>0</v>
      </c>
      <c r="C39" s="225">
        <f>DSUM($A$3:$D$32,3,$V$52:$W$53)</f>
        <v>0</v>
      </c>
      <c r="D39" s="226"/>
      <c r="E39" s="220" t="s">
        <v>173</v>
      </c>
      <c r="F39" s="238">
        <f>+'入港(現金領収分）'!L2+'入港（現金収外）'!L2</f>
        <v>39</v>
      </c>
      <c r="G39" s="225">
        <f>+'入港(現金領収分）'!N2+'入港（現金収外）'!N2</f>
        <v>13907</v>
      </c>
      <c r="H39" s="216"/>
      <c r="I39" s="217"/>
      <c r="J39" s="200"/>
      <c r="K39" s="197"/>
      <c r="L39" s="197"/>
      <c r="M39" s="197"/>
      <c r="N39" s="201"/>
      <c r="O39" s="451" t="s">
        <v>173</v>
      </c>
      <c r="P39" s="452"/>
      <c r="Q39" s="234">
        <f>DSUM($O$3:$T$32,3,$V$52:$W$53)</f>
        <v>132</v>
      </c>
      <c r="R39" s="225">
        <f>DSUM($O$3:$T$32,4,$V$52:$W$53)</f>
        <v>6622</v>
      </c>
      <c r="S39" s="216"/>
      <c r="T39" s="217"/>
    </row>
    <row r="40" spans="1:22" ht="15" thickTop="1" thickBot="1">
      <c r="A40" s="209" t="s">
        <v>96</v>
      </c>
      <c r="B40" s="235">
        <f>SUM(B33:B39)</f>
        <v>1</v>
      </c>
      <c r="C40" s="227">
        <f>SUM(C33:C39)</f>
        <v>1078</v>
      </c>
      <c r="D40" s="228"/>
      <c r="E40" s="209" t="s">
        <v>96</v>
      </c>
      <c r="F40" s="263">
        <f>SUM(F33:F39)</f>
        <v>46</v>
      </c>
      <c r="G40" s="227">
        <f>SUM(G33:G39)</f>
        <v>22757</v>
      </c>
      <c r="H40" s="210"/>
      <c r="I40" s="211"/>
      <c r="J40" s="203"/>
      <c r="K40" s="202"/>
      <c r="L40" s="202"/>
      <c r="M40" s="202"/>
      <c r="N40" s="204"/>
      <c r="O40" s="453" t="s">
        <v>96</v>
      </c>
      <c r="P40" s="454"/>
      <c r="Q40" s="235">
        <f>SUM(Q33:Q39)</f>
        <v>132</v>
      </c>
      <c r="R40" s="227">
        <f>SUM(R33:R39)</f>
        <v>6622</v>
      </c>
      <c r="S40" s="210"/>
      <c r="T40" s="211"/>
    </row>
    <row r="41" spans="1:22" ht="174.75" customHeight="1">
      <c r="A41" s="439" t="s">
        <v>221</v>
      </c>
      <c r="B41" s="440"/>
      <c r="C41" s="440"/>
      <c r="D41" s="441"/>
      <c r="E41" s="442" t="s">
        <v>222</v>
      </c>
      <c r="F41" s="443"/>
      <c r="G41" s="443"/>
      <c r="H41" s="443"/>
      <c r="I41" s="443"/>
      <c r="J41" s="442" t="s">
        <v>223</v>
      </c>
      <c r="K41" s="443"/>
      <c r="L41" s="443"/>
      <c r="M41" s="443"/>
      <c r="N41" s="443"/>
      <c r="O41" s="442" t="s">
        <v>224</v>
      </c>
      <c r="P41" s="443"/>
      <c r="Q41" s="443"/>
      <c r="R41" s="443"/>
      <c r="S41" s="443"/>
      <c r="T41" s="443"/>
    </row>
    <row r="43" spans="1:22">
      <c r="V43" s="48" t="s">
        <v>102</v>
      </c>
    </row>
    <row r="44" spans="1:22">
      <c r="V44" s="196" t="s">
        <v>173</v>
      </c>
    </row>
    <row r="45" spans="1:22">
      <c r="V45" s="196" t="s">
        <v>148</v>
      </c>
    </row>
    <row r="46" spans="1:22">
      <c r="V46" s="196" t="s">
        <v>147</v>
      </c>
    </row>
    <row r="47" spans="1:22">
      <c r="V47" s="196" t="s">
        <v>146</v>
      </c>
    </row>
    <row r="48" spans="1:22">
      <c r="V48" s="196" t="s">
        <v>145</v>
      </c>
    </row>
    <row r="49" spans="22:34">
      <c r="V49" s="196" t="s">
        <v>172</v>
      </c>
    </row>
    <row r="50" spans="22:34">
      <c r="V50" s="196" t="s">
        <v>171</v>
      </c>
    </row>
    <row r="52" spans="22:34">
      <c r="V52" s="24" t="s">
        <v>49</v>
      </c>
      <c r="W52" s="24" t="s">
        <v>49</v>
      </c>
      <c r="X52" s="24" t="s">
        <v>49</v>
      </c>
      <c r="Y52" s="24" t="s">
        <v>49</v>
      </c>
      <c r="Z52" s="24" t="s">
        <v>49</v>
      </c>
      <c r="AA52" s="24" t="s">
        <v>49</v>
      </c>
      <c r="AB52" s="24" t="s">
        <v>49</v>
      </c>
      <c r="AC52" s="24" t="s">
        <v>49</v>
      </c>
      <c r="AD52" s="24" t="s">
        <v>49</v>
      </c>
      <c r="AE52" s="24" t="s">
        <v>49</v>
      </c>
      <c r="AF52" s="24" t="s">
        <v>49</v>
      </c>
      <c r="AG52" s="24" t="s">
        <v>49</v>
      </c>
      <c r="AH52" s="24" t="s">
        <v>49</v>
      </c>
    </row>
    <row r="53" spans="22:34">
      <c r="V53" s="24" t="s">
        <v>122</v>
      </c>
      <c r="W53" s="24" t="s">
        <v>123</v>
      </c>
      <c r="X53" s="24" t="s">
        <v>124</v>
      </c>
      <c r="Y53" s="24" t="s">
        <v>125</v>
      </c>
      <c r="Z53" s="24" t="s">
        <v>126</v>
      </c>
      <c r="AA53" s="24" t="s">
        <v>127</v>
      </c>
      <c r="AB53" s="24" t="s">
        <v>128</v>
      </c>
      <c r="AC53" s="181" t="s">
        <v>129</v>
      </c>
      <c r="AD53" s="181" t="s">
        <v>130</v>
      </c>
      <c r="AE53" s="181" t="s">
        <v>131</v>
      </c>
      <c r="AF53" s="181" t="s">
        <v>132</v>
      </c>
      <c r="AG53" s="181" t="s">
        <v>187</v>
      </c>
      <c r="AH53" s="181" t="s">
        <v>189</v>
      </c>
    </row>
    <row r="55" spans="22:34">
      <c r="V55" s="24" t="s">
        <v>50</v>
      </c>
      <c r="W55" s="24" t="s">
        <v>50</v>
      </c>
      <c r="X55" s="24" t="s">
        <v>50</v>
      </c>
      <c r="Y55" s="24" t="s">
        <v>50</v>
      </c>
      <c r="Z55" s="24" t="s">
        <v>50</v>
      </c>
      <c r="AA55" s="24" t="s">
        <v>50</v>
      </c>
      <c r="AB55" s="24" t="s">
        <v>50</v>
      </c>
    </row>
    <row r="56" spans="22:34">
      <c r="V56" s="196" t="s">
        <v>173</v>
      </c>
      <c r="W56" s="196" t="s">
        <v>148</v>
      </c>
      <c r="X56" s="196" t="s">
        <v>147</v>
      </c>
      <c r="Y56" s="196" t="s">
        <v>146</v>
      </c>
      <c r="Z56" s="196" t="s">
        <v>145</v>
      </c>
      <c r="AA56" s="196" t="s">
        <v>172</v>
      </c>
      <c r="AB56" s="196" t="s">
        <v>171</v>
      </c>
    </row>
  </sheetData>
  <mergeCells count="20">
    <mergeCell ref="R1:T1"/>
    <mergeCell ref="A2:D2"/>
    <mergeCell ref="E2:I2"/>
    <mergeCell ref="J2:N2"/>
    <mergeCell ref="O2:T2"/>
    <mergeCell ref="J15:N15"/>
    <mergeCell ref="J23:N23"/>
    <mergeCell ref="O33:P33"/>
    <mergeCell ref="O39:P39"/>
    <mergeCell ref="O40:P40"/>
    <mergeCell ref="O38:P38"/>
    <mergeCell ref="O34:P34"/>
    <mergeCell ref="O35:P35"/>
    <mergeCell ref="O36:P36"/>
    <mergeCell ref="O37:P37"/>
    <mergeCell ref="A41:D41"/>
    <mergeCell ref="E41:I41"/>
    <mergeCell ref="J41:N41"/>
    <mergeCell ref="O41:T41"/>
    <mergeCell ref="J16:N16"/>
  </mergeCells>
  <phoneticPr fontId="2"/>
  <dataValidations count="3">
    <dataValidation imeMode="on" allowBlank="1" showInputMessage="1" showErrorMessage="1" sqref="A4:B32 E17:E32 I4:I32 F17:F18 E4:F16"/>
    <dataValidation imeMode="off" allowBlank="1" showInputMessage="1" showErrorMessage="1" sqref="F19:F32 C4:C32 Q4:Q11 M18 M4:M9 G4:G32"/>
    <dataValidation type="list" allowBlank="1" showInputMessage="1" showErrorMessage="1" sqref="H4:H32">
      <formula1>$V$43:$V$50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80"/>
  <sheetViews>
    <sheetView showZeros="0" view="pageBreakPreview" zoomScale="115" zoomScaleNormal="100" zoomScaleSheetLayoutView="115" workbookViewId="0">
      <pane ySplit="4" topLeftCell="A5" activePane="bottomLeft" state="frozen"/>
      <selection pane="bottomLeft" activeCell="N17" sqref="N17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3.7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2" t="str">
        <f>'集計表（月報）'!H2&amp;" 海上出入貨物調"</f>
        <v>令和3年1月分 海上出入貨物調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  <c r="O1" s="462"/>
      <c r="P1" s="462"/>
      <c r="Q1" s="462"/>
      <c r="R1" s="462"/>
      <c r="S1" s="462"/>
      <c r="T1" s="462"/>
      <c r="U1" s="300"/>
    </row>
    <row r="2" spans="1:36" ht="6.75" customHeight="1" thickBot="1">
      <c r="T2" s="22"/>
      <c r="U2" s="301"/>
    </row>
    <row r="3" spans="1:36">
      <c r="A3" s="458" t="s">
        <v>113</v>
      </c>
      <c r="B3" s="445"/>
      <c r="C3" s="445"/>
      <c r="D3" s="446"/>
      <c r="E3" s="463" t="s">
        <v>114</v>
      </c>
      <c r="F3" s="445"/>
      <c r="G3" s="445"/>
      <c r="H3" s="459"/>
      <c r="I3" s="458" t="s">
        <v>115</v>
      </c>
      <c r="J3" s="445"/>
      <c r="K3" s="445"/>
      <c r="L3" s="446"/>
      <c r="M3" s="463" t="s">
        <v>116</v>
      </c>
      <c r="N3" s="445"/>
      <c r="O3" s="445"/>
      <c r="P3" s="459"/>
      <c r="Q3" s="458" t="s">
        <v>63</v>
      </c>
      <c r="R3" s="445"/>
      <c r="S3" s="445"/>
      <c r="T3" s="459"/>
      <c r="U3" s="188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8" t="s">
        <v>243</v>
      </c>
    </row>
    <row r="5" spans="1:36" ht="14.25" thickBot="1">
      <c r="A5" s="166" t="s">
        <v>160</v>
      </c>
      <c r="B5" s="167">
        <v>1920</v>
      </c>
      <c r="C5" s="168" t="s">
        <v>245</v>
      </c>
      <c r="D5" s="169" t="s">
        <v>305</v>
      </c>
      <c r="E5" s="179" t="s">
        <v>231</v>
      </c>
      <c r="F5" s="167">
        <v>1521</v>
      </c>
      <c r="G5" s="168" t="s">
        <v>306</v>
      </c>
      <c r="H5" s="170" t="s">
        <v>307</v>
      </c>
      <c r="I5" s="166"/>
      <c r="J5" s="167"/>
      <c r="K5" s="168"/>
      <c r="L5" s="169"/>
      <c r="M5" s="179" t="s">
        <v>154</v>
      </c>
      <c r="N5" s="167">
        <v>3000</v>
      </c>
      <c r="O5" s="168" t="s">
        <v>308</v>
      </c>
      <c r="P5" s="289" t="s">
        <v>309</v>
      </c>
      <c r="Q5" s="288" t="s">
        <v>159</v>
      </c>
      <c r="R5" s="173">
        <v>199</v>
      </c>
      <c r="S5" s="168"/>
      <c r="T5" s="170" t="s">
        <v>65</v>
      </c>
      <c r="U5" s="315">
        <f>SUM(V5:AJ5)</f>
        <v>199</v>
      </c>
      <c r="V5" s="316">
        <v>48</v>
      </c>
      <c r="W5" s="317">
        <v>23</v>
      </c>
      <c r="X5" s="317">
        <v>26</v>
      </c>
      <c r="Y5" s="317">
        <v>11</v>
      </c>
      <c r="Z5" s="317">
        <v>25</v>
      </c>
      <c r="AA5" s="317">
        <v>15</v>
      </c>
      <c r="AB5" s="317">
        <v>9</v>
      </c>
      <c r="AC5" s="317">
        <v>17</v>
      </c>
      <c r="AD5" s="317">
        <v>14</v>
      </c>
      <c r="AE5" s="317">
        <v>11</v>
      </c>
      <c r="AF5" s="317"/>
      <c r="AG5" s="317"/>
      <c r="AH5" s="317"/>
      <c r="AI5" s="317"/>
      <c r="AJ5" s="318"/>
    </row>
    <row r="6" spans="1:36">
      <c r="A6" s="290"/>
      <c r="B6" s="167"/>
      <c r="C6" s="168"/>
      <c r="D6" s="169"/>
      <c r="E6" s="179" t="s">
        <v>155</v>
      </c>
      <c r="F6" s="167">
        <v>700</v>
      </c>
      <c r="G6" s="168" t="s">
        <v>308</v>
      </c>
      <c r="H6" s="170" t="s">
        <v>309</v>
      </c>
      <c r="I6" s="166"/>
      <c r="J6" s="167"/>
      <c r="K6" s="168"/>
      <c r="L6" s="169"/>
      <c r="M6" s="179" t="s">
        <v>156</v>
      </c>
      <c r="N6" s="167">
        <v>949.62</v>
      </c>
      <c r="O6" s="168" t="s">
        <v>310</v>
      </c>
      <c r="P6" s="170" t="s">
        <v>311</v>
      </c>
      <c r="Q6" s="171"/>
      <c r="R6" s="167"/>
      <c r="S6" s="168"/>
      <c r="T6" s="170"/>
      <c r="U6" s="302"/>
    </row>
    <row r="7" spans="1:36">
      <c r="A7" s="166"/>
      <c r="B7" s="167"/>
      <c r="C7" s="168"/>
      <c r="D7" s="169"/>
      <c r="E7" s="179" t="s">
        <v>151</v>
      </c>
      <c r="F7" s="167">
        <v>1350</v>
      </c>
      <c r="G7" s="168" t="s">
        <v>250</v>
      </c>
      <c r="H7" s="170" t="s">
        <v>251</v>
      </c>
      <c r="I7" s="166"/>
      <c r="J7" s="167"/>
      <c r="K7" s="168"/>
      <c r="L7" s="169"/>
      <c r="M7" s="179" t="s">
        <v>150</v>
      </c>
      <c r="N7" s="167">
        <v>750</v>
      </c>
      <c r="O7" s="168" t="s">
        <v>316</v>
      </c>
      <c r="P7" s="170" t="s">
        <v>317</v>
      </c>
      <c r="Q7" s="171"/>
      <c r="R7" s="167"/>
      <c r="S7" s="168"/>
      <c r="T7" s="170"/>
      <c r="U7" s="302"/>
    </row>
    <row r="8" spans="1:36">
      <c r="A8" s="166"/>
      <c r="B8" s="167"/>
      <c r="C8" s="168"/>
      <c r="D8" s="169"/>
      <c r="E8" s="179" t="s">
        <v>151</v>
      </c>
      <c r="F8" s="167">
        <v>1350</v>
      </c>
      <c r="G8" s="168" t="s">
        <v>250</v>
      </c>
      <c r="H8" s="170" t="s">
        <v>251</v>
      </c>
      <c r="I8" s="166"/>
      <c r="J8" s="167"/>
      <c r="K8" s="168"/>
      <c r="L8" s="169"/>
      <c r="M8" s="179" t="s">
        <v>150</v>
      </c>
      <c r="N8" s="167">
        <v>750</v>
      </c>
      <c r="O8" s="168" t="s">
        <v>316</v>
      </c>
      <c r="P8" s="170" t="s">
        <v>317</v>
      </c>
      <c r="Q8" s="171"/>
      <c r="R8" s="167"/>
      <c r="S8" s="168"/>
      <c r="T8" s="170"/>
      <c r="U8" s="302"/>
    </row>
    <row r="9" spans="1:36">
      <c r="A9" s="166"/>
      <c r="B9" s="167"/>
      <c r="C9" s="168"/>
      <c r="D9" s="169"/>
      <c r="E9" s="179" t="s">
        <v>151</v>
      </c>
      <c r="F9" s="167">
        <v>1350</v>
      </c>
      <c r="G9" s="168" t="s">
        <v>250</v>
      </c>
      <c r="H9" s="170" t="s">
        <v>251</v>
      </c>
      <c r="I9" s="166"/>
      <c r="J9" s="167"/>
      <c r="K9" s="168"/>
      <c r="L9" s="169"/>
      <c r="M9" s="179"/>
      <c r="N9" s="167"/>
      <c r="O9" s="168"/>
      <c r="P9" s="170"/>
      <c r="Q9" s="171"/>
      <c r="R9" s="167"/>
      <c r="S9" s="168"/>
      <c r="T9" s="170"/>
      <c r="U9" s="302"/>
    </row>
    <row r="10" spans="1:36">
      <c r="A10" s="166"/>
      <c r="B10" s="167"/>
      <c r="C10" s="168"/>
      <c r="D10" s="169"/>
      <c r="E10" s="179" t="s">
        <v>151</v>
      </c>
      <c r="F10" s="167">
        <v>1485</v>
      </c>
      <c r="G10" s="168" t="s">
        <v>250</v>
      </c>
      <c r="H10" s="170" t="s">
        <v>312</v>
      </c>
      <c r="I10" s="166"/>
      <c r="J10" s="167"/>
      <c r="K10" s="168"/>
      <c r="L10" s="169"/>
      <c r="M10" s="179"/>
      <c r="N10" s="167"/>
      <c r="O10" s="168"/>
      <c r="P10" s="170"/>
      <c r="Q10" s="172"/>
      <c r="R10" s="167"/>
      <c r="S10" s="168"/>
      <c r="T10" s="170"/>
      <c r="U10" s="302"/>
    </row>
    <row r="11" spans="1:36">
      <c r="A11" s="166"/>
      <c r="B11" s="167"/>
      <c r="C11" s="168"/>
      <c r="D11" s="169"/>
      <c r="E11" s="179" t="s">
        <v>151</v>
      </c>
      <c r="F11" s="167">
        <v>540</v>
      </c>
      <c r="G11" s="168" t="s">
        <v>250</v>
      </c>
      <c r="H11" s="170" t="s">
        <v>251</v>
      </c>
      <c r="I11" s="166"/>
      <c r="J11" s="167"/>
      <c r="K11" s="168"/>
      <c r="L11" s="169"/>
      <c r="M11" s="179"/>
      <c r="N11" s="167"/>
      <c r="O11" s="168"/>
      <c r="P11" s="170"/>
      <c r="Q11" s="171"/>
      <c r="R11" s="167"/>
      <c r="S11" s="168"/>
      <c r="T11" s="170"/>
      <c r="U11" s="302"/>
    </row>
    <row r="12" spans="1:36">
      <c r="A12" s="166"/>
      <c r="B12" s="167"/>
      <c r="C12" s="168"/>
      <c r="D12" s="169"/>
      <c r="E12" s="179" t="s">
        <v>151</v>
      </c>
      <c r="F12" s="167">
        <v>1350</v>
      </c>
      <c r="G12" s="168" t="s">
        <v>250</v>
      </c>
      <c r="H12" s="170" t="s">
        <v>252</v>
      </c>
      <c r="I12" s="166"/>
      <c r="J12" s="167"/>
      <c r="K12" s="168"/>
      <c r="L12" s="169"/>
      <c r="M12" s="179"/>
      <c r="N12" s="167"/>
      <c r="O12" s="168"/>
      <c r="P12" s="170"/>
      <c r="Q12" s="171"/>
      <c r="R12" s="167"/>
      <c r="S12" s="168"/>
      <c r="T12" s="170"/>
      <c r="U12" s="302"/>
    </row>
    <row r="13" spans="1:36">
      <c r="A13" s="166"/>
      <c r="B13" s="167"/>
      <c r="C13" s="168"/>
      <c r="D13" s="169"/>
      <c r="E13" s="179" t="s">
        <v>151</v>
      </c>
      <c r="F13" s="167">
        <v>675</v>
      </c>
      <c r="G13" s="168" t="s">
        <v>250</v>
      </c>
      <c r="H13" s="170" t="s">
        <v>253</v>
      </c>
      <c r="I13" s="166"/>
      <c r="J13" s="167"/>
      <c r="K13" s="168"/>
      <c r="L13" s="169"/>
      <c r="M13" s="179"/>
      <c r="N13" s="167"/>
      <c r="O13" s="168"/>
      <c r="P13" s="170"/>
      <c r="Q13" s="171"/>
      <c r="R13" s="167"/>
      <c r="S13" s="168"/>
      <c r="T13" s="170"/>
      <c r="U13" s="302"/>
    </row>
    <row r="14" spans="1:36">
      <c r="A14" s="166"/>
      <c r="B14" s="167"/>
      <c r="C14" s="168"/>
      <c r="D14" s="169"/>
      <c r="E14" s="179" t="s">
        <v>151</v>
      </c>
      <c r="F14" s="167">
        <v>810</v>
      </c>
      <c r="G14" s="168" t="s">
        <v>250</v>
      </c>
      <c r="H14" s="170" t="s">
        <v>253</v>
      </c>
      <c r="I14" s="166"/>
      <c r="J14" s="167"/>
      <c r="K14" s="168"/>
      <c r="L14" s="169"/>
      <c r="M14" s="179"/>
      <c r="N14" s="167"/>
      <c r="O14" s="168"/>
      <c r="P14" s="170"/>
      <c r="Q14" s="171"/>
      <c r="R14" s="167"/>
      <c r="S14" s="168"/>
      <c r="T14" s="170"/>
      <c r="U14" s="302"/>
    </row>
    <row r="15" spans="1:36">
      <c r="A15" s="166"/>
      <c r="B15" s="167"/>
      <c r="C15" s="168"/>
      <c r="D15" s="169"/>
      <c r="E15" s="179" t="s">
        <v>151</v>
      </c>
      <c r="F15" s="167">
        <v>810</v>
      </c>
      <c r="G15" s="168" t="s">
        <v>250</v>
      </c>
      <c r="H15" s="170" t="s">
        <v>253</v>
      </c>
      <c r="I15" s="166"/>
      <c r="J15" s="167"/>
      <c r="K15" s="168"/>
      <c r="L15" s="169"/>
      <c r="M15" s="179"/>
      <c r="N15" s="167"/>
      <c r="O15" s="168"/>
      <c r="P15" s="170"/>
      <c r="Q15" s="171"/>
      <c r="R15" s="167"/>
      <c r="S15" s="168"/>
      <c r="T15" s="170"/>
      <c r="U15" s="302"/>
    </row>
    <row r="16" spans="1:36">
      <c r="A16" s="166"/>
      <c r="B16" s="167"/>
      <c r="C16" s="168"/>
      <c r="D16" s="169"/>
      <c r="E16" s="179" t="s">
        <v>151</v>
      </c>
      <c r="F16" s="167">
        <v>1350</v>
      </c>
      <c r="G16" s="168" t="s">
        <v>250</v>
      </c>
      <c r="H16" s="170" t="s">
        <v>313</v>
      </c>
      <c r="I16" s="166"/>
      <c r="J16" s="167"/>
      <c r="K16" s="168"/>
      <c r="L16" s="169"/>
      <c r="M16" s="179"/>
      <c r="N16" s="167"/>
      <c r="O16" s="168"/>
      <c r="P16" s="170"/>
      <c r="Q16" s="171"/>
      <c r="R16" s="167"/>
      <c r="S16" s="168"/>
      <c r="T16" s="170"/>
      <c r="U16" s="302"/>
    </row>
    <row r="17" spans="1:21">
      <c r="A17" s="166"/>
      <c r="B17" s="167"/>
      <c r="C17" s="168"/>
      <c r="D17" s="169"/>
      <c r="E17" s="179" t="s">
        <v>151</v>
      </c>
      <c r="F17" s="167">
        <v>300</v>
      </c>
      <c r="G17" s="168" t="s">
        <v>250</v>
      </c>
      <c r="H17" s="170" t="s">
        <v>251</v>
      </c>
      <c r="I17" s="166"/>
      <c r="J17" s="167"/>
      <c r="K17" s="168"/>
      <c r="L17" s="169"/>
      <c r="M17" s="179"/>
      <c r="N17" s="167"/>
      <c r="O17" s="168"/>
      <c r="P17" s="170"/>
      <c r="Q17" s="171"/>
      <c r="R17" s="167"/>
      <c r="S17" s="168"/>
      <c r="T17" s="170"/>
      <c r="U17" s="302"/>
    </row>
    <row r="18" spans="1:21">
      <c r="A18" s="166"/>
      <c r="B18" s="167"/>
      <c r="C18" s="168"/>
      <c r="D18" s="169"/>
      <c r="E18" s="179" t="s">
        <v>151</v>
      </c>
      <c r="F18" s="167">
        <v>1260</v>
      </c>
      <c r="G18" s="168" t="s">
        <v>250</v>
      </c>
      <c r="H18" s="170" t="s">
        <v>253</v>
      </c>
      <c r="I18" s="166"/>
      <c r="J18" s="167"/>
      <c r="K18" s="168"/>
      <c r="L18" s="169"/>
      <c r="M18" s="179"/>
      <c r="N18" s="167"/>
      <c r="O18" s="168"/>
      <c r="P18" s="170"/>
      <c r="Q18" s="171"/>
      <c r="R18" s="167"/>
      <c r="S18" s="168"/>
      <c r="T18" s="170"/>
      <c r="U18" s="302"/>
    </row>
    <row r="19" spans="1:21">
      <c r="A19" s="166"/>
      <c r="B19" s="167"/>
      <c r="C19" s="168"/>
      <c r="D19" s="169"/>
      <c r="E19" s="179" t="s">
        <v>151</v>
      </c>
      <c r="F19" s="167">
        <v>1260</v>
      </c>
      <c r="G19" s="168" t="s">
        <v>250</v>
      </c>
      <c r="H19" s="170" t="s">
        <v>253</v>
      </c>
      <c r="I19" s="166"/>
      <c r="J19" s="167"/>
      <c r="K19" s="168"/>
      <c r="L19" s="169"/>
      <c r="M19" s="179"/>
      <c r="N19" s="167"/>
      <c r="O19" s="168"/>
      <c r="P19" s="170"/>
      <c r="Q19" s="171"/>
      <c r="R19" s="167"/>
      <c r="S19" s="168"/>
      <c r="T19" s="170"/>
      <c r="U19" s="302"/>
    </row>
    <row r="20" spans="1:21">
      <c r="A20" s="166"/>
      <c r="B20" s="167"/>
      <c r="C20" s="168"/>
      <c r="D20" s="169"/>
      <c r="E20" s="179" t="s">
        <v>151</v>
      </c>
      <c r="F20" s="167">
        <v>1260</v>
      </c>
      <c r="G20" s="168" t="s">
        <v>250</v>
      </c>
      <c r="H20" s="170" t="s">
        <v>253</v>
      </c>
      <c r="I20" s="166"/>
      <c r="J20" s="167"/>
      <c r="K20" s="168"/>
      <c r="L20" s="169"/>
      <c r="M20" s="179"/>
      <c r="N20" s="167"/>
      <c r="O20" s="168"/>
      <c r="P20" s="170"/>
      <c r="Q20" s="171"/>
      <c r="R20" s="167"/>
      <c r="S20" s="168"/>
      <c r="T20" s="170"/>
      <c r="U20" s="302"/>
    </row>
    <row r="21" spans="1:21">
      <c r="A21" s="166"/>
      <c r="B21" s="167"/>
      <c r="C21" s="168"/>
      <c r="D21" s="169"/>
      <c r="E21" s="179" t="s">
        <v>151</v>
      </c>
      <c r="F21" s="167">
        <v>1260</v>
      </c>
      <c r="G21" s="168" t="s">
        <v>250</v>
      </c>
      <c r="H21" s="170" t="s">
        <v>253</v>
      </c>
      <c r="I21" s="166"/>
      <c r="J21" s="167"/>
      <c r="K21" s="168"/>
      <c r="L21" s="169"/>
      <c r="M21" s="179"/>
      <c r="N21" s="167"/>
      <c r="O21" s="168"/>
      <c r="P21" s="170"/>
      <c r="Q21" s="171"/>
      <c r="R21" s="167"/>
      <c r="S21" s="168"/>
      <c r="T21" s="170"/>
      <c r="U21" s="302"/>
    </row>
    <row r="22" spans="1:21">
      <c r="A22" s="166"/>
      <c r="B22" s="167"/>
      <c r="C22" s="168"/>
      <c r="D22" s="169"/>
      <c r="E22" s="179" t="s">
        <v>151</v>
      </c>
      <c r="F22" s="167">
        <v>1260</v>
      </c>
      <c r="G22" s="168" t="s">
        <v>254</v>
      </c>
      <c r="H22" s="170" t="s">
        <v>253</v>
      </c>
      <c r="I22" s="166"/>
      <c r="J22" s="167"/>
      <c r="K22" s="168"/>
      <c r="L22" s="169"/>
      <c r="M22" s="179"/>
      <c r="N22" s="167"/>
      <c r="O22" s="168"/>
      <c r="P22" s="170"/>
      <c r="Q22" s="171"/>
      <c r="R22" s="167"/>
      <c r="S22" s="168"/>
      <c r="T22" s="170"/>
      <c r="U22" s="302"/>
    </row>
    <row r="23" spans="1:21">
      <c r="A23" s="166"/>
      <c r="B23" s="167"/>
      <c r="C23" s="168"/>
      <c r="D23" s="169"/>
      <c r="E23" s="179" t="s">
        <v>151</v>
      </c>
      <c r="F23" s="167">
        <v>1260</v>
      </c>
      <c r="G23" s="168" t="s">
        <v>250</v>
      </c>
      <c r="H23" s="170" t="s">
        <v>314</v>
      </c>
      <c r="I23" s="166"/>
      <c r="J23" s="167"/>
      <c r="K23" s="168"/>
      <c r="L23" s="169"/>
      <c r="M23" s="179"/>
      <c r="N23" s="167"/>
      <c r="O23" s="168"/>
      <c r="P23" s="170"/>
      <c r="Q23" s="171"/>
      <c r="R23" s="167"/>
      <c r="S23" s="168"/>
      <c r="T23" s="170"/>
      <c r="U23" s="302"/>
    </row>
    <row r="24" spans="1:21">
      <c r="A24" s="178"/>
      <c r="B24" s="173"/>
      <c r="C24" s="174"/>
      <c r="D24" s="175"/>
      <c r="E24" s="179" t="s">
        <v>151</v>
      </c>
      <c r="F24" s="167">
        <v>1260</v>
      </c>
      <c r="G24" s="168" t="s">
        <v>250</v>
      </c>
      <c r="H24" s="170" t="s">
        <v>253</v>
      </c>
      <c r="I24" s="178"/>
      <c r="J24" s="173"/>
      <c r="K24" s="174"/>
      <c r="L24" s="175"/>
      <c r="M24" s="180"/>
      <c r="N24" s="173"/>
      <c r="O24" s="174"/>
      <c r="P24" s="176"/>
      <c r="Q24" s="177"/>
      <c r="R24" s="173"/>
      <c r="S24" s="174"/>
      <c r="T24" s="176"/>
      <c r="U24" s="302"/>
    </row>
    <row r="25" spans="1:21">
      <c r="A25" s="178"/>
      <c r="B25" s="173"/>
      <c r="C25" s="174"/>
      <c r="D25" s="175"/>
      <c r="E25" s="179" t="s">
        <v>151</v>
      </c>
      <c r="F25" s="167">
        <v>300</v>
      </c>
      <c r="G25" s="168" t="s">
        <v>250</v>
      </c>
      <c r="H25" s="170" t="s">
        <v>253</v>
      </c>
      <c r="I25" s="178"/>
      <c r="J25" s="173"/>
      <c r="K25" s="174"/>
      <c r="L25" s="175"/>
      <c r="M25" s="180"/>
      <c r="N25" s="173"/>
      <c r="O25" s="174"/>
      <c r="P25" s="176"/>
      <c r="Q25" s="177"/>
      <c r="R25" s="173"/>
      <c r="S25" s="174"/>
      <c r="T25" s="176"/>
      <c r="U25" s="302"/>
    </row>
    <row r="26" spans="1:21">
      <c r="A26" s="178"/>
      <c r="B26" s="173"/>
      <c r="C26" s="174"/>
      <c r="D26" s="175"/>
      <c r="E26" s="179" t="s">
        <v>151</v>
      </c>
      <c r="F26" s="167">
        <v>1260</v>
      </c>
      <c r="G26" s="168" t="s">
        <v>250</v>
      </c>
      <c r="H26" s="170" t="s">
        <v>315</v>
      </c>
      <c r="I26" s="178"/>
      <c r="J26" s="173"/>
      <c r="K26" s="174"/>
      <c r="L26" s="175"/>
      <c r="M26" s="180"/>
      <c r="N26" s="173"/>
      <c r="O26" s="174"/>
      <c r="P26" s="176"/>
      <c r="Q26" s="177"/>
      <c r="R26" s="173"/>
      <c r="S26" s="174"/>
      <c r="T26" s="176"/>
      <c r="U26" s="302"/>
    </row>
    <row r="27" spans="1:21">
      <c r="A27" s="178"/>
      <c r="B27" s="173"/>
      <c r="C27" s="174"/>
      <c r="D27" s="175"/>
      <c r="E27" s="179" t="s">
        <v>151</v>
      </c>
      <c r="F27" s="167">
        <v>1260</v>
      </c>
      <c r="G27" s="168" t="s">
        <v>250</v>
      </c>
      <c r="H27" s="170" t="s">
        <v>253</v>
      </c>
      <c r="I27" s="178"/>
      <c r="J27" s="173"/>
      <c r="K27" s="174"/>
      <c r="L27" s="175"/>
      <c r="M27" s="180"/>
      <c r="N27" s="173"/>
      <c r="O27" s="174"/>
      <c r="P27" s="176"/>
      <c r="Q27" s="177"/>
      <c r="R27" s="173"/>
      <c r="S27" s="174"/>
      <c r="T27" s="176"/>
      <c r="U27" s="302"/>
    </row>
    <row r="28" spans="1:21">
      <c r="A28" s="178"/>
      <c r="B28" s="173"/>
      <c r="C28" s="174"/>
      <c r="D28" s="175"/>
      <c r="E28" s="179" t="s">
        <v>151</v>
      </c>
      <c r="F28" s="167">
        <v>300</v>
      </c>
      <c r="G28" s="168" t="s">
        <v>250</v>
      </c>
      <c r="H28" s="170" t="s">
        <v>253</v>
      </c>
      <c r="I28" s="178"/>
      <c r="J28" s="173"/>
      <c r="K28" s="174"/>
      <c r="L28" s="175"/>
      <c r="M28" s="180"/>
      <c r="N28" s="173"/>
      <c r="O28" s="174"/>
      <c r="P28" s="176"/>
      <c r="Q28" s="177"/>
      <c r="R28" s="173"/>
      <c r="S28" s="174"/>
      <c r="T28" s="176"/>
      <c r="U28" s="302"/>
    </row>
    <row r="29" spans="1:21">
      <c r="A29" s="178"/>
      <c r="B29" s="173"/>
      <c r="C29" s="174"/>
      <c r="D29" s="175"/>
      <c r="E29" s="179" t="s">
        <v>151</v>
      </c>
      <c r="F29" s="167">
        <v>1260</v>
      </c>
      <c r="G29" s="168" t="s">
        <v>250</v>
      </c>
      <c r="H29" s="170" t="s">
        <v>253</v>
      </c>
      <c r="I29" s="178"/>
      <c r="J29" s="173"/>
      <c r="K29" s="174"/>
      <c r="L29" s="175"/>
      <c r="M29" s="180"/>
      <c r="N29" s="173"/>
      <c r="O29" s="174"/>
      <c r="P29" s="176"/>
      <c r="Q29" s="177"/>
      <c r="R29" s="173"/>
      <c r="S29" s="174"/>
      <c r="T29" s="176"/>
      <c r="U29" s="302"/>
    </row>
    <row r="30" spans="1:21">
      <c r="A30" s="178"/>
      <c r="B30" s="173"/>
      <c r="C30" s="174"/>
      <c r="D30" s="175"/>
      <c r="E30" s="179"/>
      <c r="F30" s="167"/>
      <c r="G30" s="168"/>
      <c r="H30" s="170"/>
      <c r="I30" s="178"/>
      <c r="J30" s="173"/>
      <c r="K30" s="174"/>
      <c r="L30" s="175"/>
      <c r="M30" s="180"/>
      <c r="N30" s="173"/>
      <c r="O30" s="174"/>
      <c r="P30" s="176"/>
      <c r="Q30" s="177"/>
      <c r="R30" s="173"/>
      <c r="S30" s="174"/>
      <c r="T30" s="176"/>
      <c r="U30" s="302"/>
    </row>
    <row r="31" spans="1:21">
      <c r="A31" s="178"/>
      <c r="B31" s="173"/>
      <c r="C31" s="174"/>
      <c r="D31" s="175"/>
      <c r="E31" s="179"/>
      <c r="F31" s="167"/>
      <c r="G31" s="168"/>
      <c r="H31" s="170"/>
      <c r="I31" s="178"/>
      <c r="J31" s="173"/>
      <c r="K31" s="174"/>
      <c r="L31" s="175"/>
      <c r="M31" s="180"/>
      <c r="N31" s="173"/>
      <c r="O31" s="174"/>
      <c r="P31" s="176"/>
      <c r="Q31" s="177"/>
      <c r="R31" s="173"/>
      <c r="S31" s="174"/>
      <c r="T31" s="176"/>
      <c r="U31" s="302"/>
    </row>
    <row r="32" spans="1:21">
      <c r="A32" s="178"/>
      <c r="B32" s="173"/>
      <c r="C32" s="174"/>
      <c r="D32" s="175"/>
      <c r="E32" s="179"/>
      <c r="F32" s="167"/>
      <c r="G32" s="168"/>
      <c r="H32" s="170"/>
      <c r="I32" s="178"/>
      <c r="J32" s="173"/>
      <c r="K32" s="174"/>
      <c r="L32" s="175"/>
      <c r="M32" s="180"/>
      <c r="N32" s="173"/>
      <c r="O32" s="174"/>
      <c r="P32" s="176"/>
      <c r="Q32" s="177"/>
      <c r="R32" s="173"/>
      <c r="S32" s="174"/>
      <c r="T32" s="176"/>
      <c r="U32" s="302"/>
    </row>
    <row r="33" spans="1:24">
      <c r="A33" s="178"/>
      <c r="B33" s="173"/>
      <c r="C33" s="174"/>
      <c r="D33" s="175"/>
      <c r="E33" s="179"/>
      <c r="F33" s="167"/>
      <c r="G33" s="168"/>
      <c r="H33" s="170"/>
      <c r="I33" s="178"/>
      <c r="J33" s="173"/>
      <c r="K33" s="174"/>
      <c r="L33" s="175"/>
      <c r="M33" s="180"/>
      <c r="N33" s="173"/>
      <c r="O33" s="174"/>
      <c r="P33" s="176"/>
      <c r="Q33" s="177"/>
      <c r="R33" s="173"/>
      <c r="S33" s="174"/>
      <c r="T33" s="176"/>
      <c r="U33" s="302"/>
    </row>
    <row r="34" spans="1:24">
      <c r="A34" s="178"/>
      <c r="B34" s="173"/>
      <c r="C34" s="174"/>
      <c r="D34" s="175"/>
      <c r="E34" s="179"/>
      <c r="F34" s="167"/>
      <c r="G34" s="168"/>
      <c r="H34" s="170"/>
      <c r="I34" s="178"/>
      <c r="J34" s="173"/>
      <c r="K34" s="174"/>
      <c r="L34" s="175"/>
      <c r="M34" s="180"/>
      <c r="N34" s="173"/>
      <c r="O34" s="174"/>
      <c r="P34" s="176"/>
      <c r="Q34" s="177"/>
      <c r="R34" s="173"/>
      <c r="S34" s="174"/>
      <c r="T34" s="176"/>
      <c r="U34" s="302"/>
    </row>
    <row r="35" spans="1:24" ht="14.25" thickBot="1">
      <c r="A35" s="178"/>
      <c r="B35" s="173"/>
      <c r="C35" s="174"/>
      <c r="D35" s="175"/>
      <c r="E35" s="180" t="s">
        <v>159</v>
      </c>
      <c r="F35" s="173">
        <f>+R5</f>
        <v>199</v>
      </c>
      <c r="G35" s="174"/>
      <c r="H35" s="176" t="s">
        <v>65</v>
      </c>
      <c r="I35" s="178"/>
      <c r="J35" s="173"/>
      <c r="K35" s="174"/>
      <c r="L35" s="175"/>
      <c r="M35" s="180" t="s">
        <v>162</v>
      </c>
      <c r="N35" s="173">
        <v>3</v>
      </c>
      <c r="O35" s="174" t="s">
        <v>112</v>
      </c>
      <c r="P35" s="176" t="s">
        <v>65</v>
      </c>
      <c r="Q35" s="177"/>
      <c r="R35" s="173"/>
      <c r="S35" s="174"/>
      <c r="T35" s="176"/>
      <c r="U35" s="302"/>
    </row>
    <row r="36" spans="1:24">
      <c r="A36" s="182" t="s">
        <v>160</v>
      </c>
      <c r="B36" s="157">
        <f>DSUM($A$4:$B$35,2,Y70:Y71)</f>
        <v>1920</v>
      </c>
      <c r="C36" s="158"/>
      <c r="D36" s="159"/>
      <c r="E36" s="185" t="s">
        <v>160</v>
      </c>
      <c r="F36" s="157">
        <f>DSUM($E$4:$F$35,2,Y73:Y74)</f>
        <v>0</v>
      </c>
      <c r="G36" s="158"/>
      <c r="H36" s="160"/>
      <c r="I36" s="182" t="s">
        <v>156</v>
      </c>
      <c r="J36" s="157">
        <f>DSUM($I$4:$J$35,2,Y76:Y77)</f>
        <v>0</v>
      </c>
      <c r="K36" s="158"/>
      <c r="L36" s="159"/>
      <c r="M36" s="185" t="s">
        <v>156</v>
      </c>
      <c r="N36" s="157">
        <f>DSUM($M$4:$N$35,2,Y79:Y80)</f>
        <v>949.62</v>
      </c>
      <c r="O36" s="158"/>
      <c r="P36" s="159"/>
      <c r="Q36" s="291" t="s">
        <v>159</v>
      </c>
      <c r="R36" s="157">
        <f>+R5</f>
        <v>199</v>
      </c>
      <c r="S36" s="158"/>
      <c r="T36" s="160" t="s">
        <v>65</v>
      </c>
      <c r="U36" s="188"/>
    </row>
    <row r="37" spans="1:24">
      <c r="A37" s="183" t="s">
        <v>231</v>
      </c>
      <c r="B37" s="148">
        <f>DSUM($A$4:$B$35,2,Z70:Z71)</f>
        <v>0</v>
      </c>
      <c r="C37" s="33"/>
      <c r="D37" s="34"/>
      <c r="E37" s="186" t="s">
        <v>151</v>
      </c>
      <c r="F37" s="148">
        <f>DSUM($E$4:$F$35,2,Z73:Z74)</f>
        <v>24570</v>
      </c>
      <c r="G37" s="33"/>
      <c r="H37" s="36"/>
      <c r="I37" s="183"/>
      <c r="J37" s="148">
        <f>DSUM($I$4:$J$35,2,Z76:Z77)</f>
        <v>0</v>
      </c>
      <c r="K37" s="33"/>
      <c r="L37" s="34"/>
      <c r="M37" s="186" t="s">
        <v>150</v>
      </c>
      <c r="N37" s="148">
        <f>DSUM($M$4:$N$35,2,Z79:Z80)</f>
        <v>1500</v>
      </c>
      <c r="O37" s="33"/>
      <c r="P37" s="36"/>
      <c r="Q37" s="37"/>
      <c r="R37" s="148"/>
      <c r="S37" s="33"/>
      <c r="T37" s="36"/>
      <c r="U37" s="188"/>
    </row>
    <row r="38" spans="1:24">
      <c r="A38" s="183" t="s">
        <v>232</v>
      </c>
      <c r="B38" s="148">
        <f>DSUM($A$4:$B$35,2,AA70:AA71)</f>
        <v>0</v>
      </c>
      <c r="C38" s="33"/>
      <c r="D38" s="34"/>
      <c r="E38" s="186" t="s">
        <v>231</v>
      </c>
      <c r="F38" s="148">
        <f>DSUM($E$4:$F$35,2,AA73:AA74)</f>
        <v>1521</v>
      </c>
      <c r="G38" s="33"/>
      <c r="H38" s="36"/>
      <c r="I38" s="183"/>
      <c r="J38" s="148">
        <f>DSUM($I$4:$J$35,2,AA76:AA77)</f>
        <v>0</v>
      </c>
      <c r="K38" s="33"/>
      <c r="L38" s="34"/>
      <c r="M38" s="186" t="s">
        <v>232</v>
      </c>
      <c r="N38" s="148">
        <f>DSUM($M$4:$N$35,2,AA79:AA80)</f>
        <v>0</v>
      </c>
      <c r="O38" s="33"/>
      <c r="P38" s="36"/>
      <c r="Q38" s="37"/>
      <c r="R38" s="148"/>
      <c r="S38" s="33"/>
      <c r="T38" s="36"/>
      <c r="U38" s="188"/>
    </row>
    <row r="39" spans="1:24">
      <c r="A39" s="183"/>
      <c r="B39" s="148">
        <f>DSUM($A$4:$B$35,2,AB70:AB71)</f>
        <v>0</v>
      </c>
      <c r="C39" s="33"/>
      <c r="D39" s="34"/>
      <c r="E39" s="186" t="s">
        <v>155</v>
      </c>
      <c r="F39" s="148">
        <f>DSUM($E$4:$F$35,2,AB73:AB74)</f>
        <v>700</v>
      </c>
      <c r="G39" s="33"/>
      <c r="H39" s="36"/>
      <c r="I39" s="183"/>
      <c r="J39" s="148">
        <f>DSUM($I$4:$J$35,2,AB76:AB77)</f>
        <v>0</v>
      </c>
      <c r="K39" s="33"/>
      <c r="L39" s="34"/>
      <c r="M39" s="186" t="s">
        <v>154</v>
      </c>
      <c r="N39" s="148">
        <f>DSUM($M$4:$N$35,2,AB79:AB80)</f>
        <v>3000</v>
      </c>
      <c r="O39" s="33"/>
      <c r="P39" s="36"/>
      <c r="Q39" s="37"/>
      <c r="R39" s="148"/>
      <c r="S39" s="33"/>
      <c r="T39" s="36"/>
      <c r="U39" s="188"/>
    </row>
    <row r="40" spans="1:24" ht="1.5" customHeight="1">
      <c r="A40" s="183"/>
      <c r="B40" s="148">
        <f>DSUM($A$4:$B$35,2,AC70:AC71)</f>
        <v>0</v>
      </c>
      <c r="C40" s="33"/>
      <c r="D40" s="34"/>
      <c r="E40" s="186"/>
      <c r="F40" s="148">
        <f>DSUM($E$4:$F$35,2,AC73:AC74)</f>
        <v>0</v>
      </c>
      <c r="G40" s="33"/>
      <c r="H40" s="36"/>
      <c r="I40" s="183"/>
      <c r="J40" s="148">
        <f>DSUM($I$4:$J$35,2,AC76:AC77)</f>
        <v>0</v>
      </c>
      <c r="K40" s="33"/>
      <c r="L40" s="34"/>
      <c r="M40" s="186"/>
      <c r="N40" s="148">
        <f>DSUM($M$4:$N$35,2,AC79:AC80)</f>
        <v>0</v>
      </c>
      <c r="O40" s="33"/>
      <c r="P40" s="36"/>
      <c r="Q40" s="37"/>
      <c r="R40" s="148"/>
      <c r="S40" s="33"/>
      <c r="T40" s="36"/>
      <c r="U40" s="188"/>
    </row>
    <row r="41" spans="1:24" ht="0.75" hidden="1" customHeight="1">
      <c r="A41" s="183"/>
      <c r="B41" s="148">
        <f>DSUM($A$4:$B$35,2,AD70:AD71)</f>
        <v>0</v>
      </c>
      <c r="C41" s="33"/>
      <c r="D41" s="34"/>
      <c r="E41" s="186"/>
      <c r="F41" s="148">
        <f>DSUM($E$4:$F$35,2,AD73:AD74)</f>
        <v>0</v>
      </c>
      <c r="G41" s="33"/>
      <c r="H41" s="36"/>
      <c r="I41" s="183"/>
      <c r="J41" s="148">
        <f>DSUM($I$4:$J$35,2,AD76:AD77)</f>
        <v>0</v>
      </c>
      <c r="K41" s="33"/>
      <c r="L41" s="34"/>
      <c r="M41" s="186"/>
      <c r="N41" s="148">
        <f>DSUM($M$4:$N$35,2,AD79:AD80)</f>
        <v>0</v>
      </c>
      <c r="O41" s="33"/>
      <c r="P41" s="36"/>
      <c r="Q41" s="37"/>
      <c r="R41" s="148"/>
      <c r="S41" s="33"/>
      <c r="T41" s="36"/>
      <c r="U41" s="188"/>
    </row>
    <row r="42" spans="1:24" hidden="1">
      <c r="A42" s="183"/>
      <c r="B42" s="148">
        <f>DSUM($A$4:$B$35,2,AE70:AE71)</f>
        <v>0</v>
      </c>
      <c r="C42" s="33"/>
      <c r="D42" s="34"/>
      <c r="E42" s="186"/>
      <c r="F42" s="148">
        <f>DSUM($E$4:$F$35,2,AE73:AE74)</f>
        <v>0</v>
      </c>
      <c r="G42" s="33"/>
      <c r="H42" s="36"/>
      <c r="I42" s="183"/>
      <c r="J42" s="148">
        <f>DSUM($I$4:$J$35,2,AE76:AE77)</f>
        <v>0</v>
      </c>
      <c r="K42" s="33"/>
      <c r="L42" s="34"/>
      <c r="M42" s="186"/>
      <c r="N42" s="148">
        <f>DSUM($M$4:$N$35,2,AE79:AE80)</f>
        <v>0</v>
      </c>
      <c r="O42" s="33"/>
      <c r="P42" s="36"/>
      <c r="Q42" s="37"/>
      <c r="R42" s="148"/>
      <c r="S42" s="33"/>
      <c r="T42" s="36"/>
      <c r="U42" s="188"/>
    </row>
    <row r="43" spans="1:24" hidden="1">
      <c r="A43" s="183"/>
      <c r="B43" s="148">
        <f>DSUM($A$4:$B$35,2,AF70:AF71)</f>
        <v>0</v>
      </c>
      <c r="C43" s="33"/>
      <c r="D43" s="34"/>
      <c r="E43" s="186"/>
      <c r="F43" s="148">
        <f>DSUM($E$4:$F$35,2,AF73:AF74)</f>
        <v>0</v>
      </c>
      <c r="G43" s="33"/>
      <c r="H43" s="36"/>
      <c r="I43" s="183"/>
      <c r="J43" s="148">
        <f>DSUM($I$4:$J$35,2,AF76:AF77)</f>
        <v>0</v>
      </c>
      <c r="K43" s="33"/>
      <c r="L43" s="34"/>
      <c r="M43" s="186"/>
      <c r="N43" s="148">
        <f>DSUM($M$4:$N$35,2,AF79:AF80)</f>
        <v>0</v>
      </c>
      <c r="O43" s="33"/>
      <c r="P43" s="36"/>
      <c r="Q43" s="37"/>
      <c r="R43" s="148"/>
      <c r="S43" s="33"/>
      <c r="T43" s="36"/>
      <c r="U43" s="188"/>
    </row>
    <row r="44" spans="1:24" hidden="1">
      <c r="A44" s="183"/>
      <c r="B44" s="148">
        <f>DSUM($A$4:$B$35,2,AG70:AG71)</f>
        <v>0</v>
      </c>
      <c r="C44" s="33"/>
      <c r="D44" s="34"/>
      <c r="E44" s="186"/>
      <c r="F44" s="148">
        <f>DSUM($E$4:$F$35,2,AG73:AG74)</f>
        <v>0</v>
      </c>
      <c r="G44" s="33"/>
      <c r="H44" s="36"/>
      <c r="I44" s="183"/>
      <c r="J44" s="148">
        <f>DSUM($I$4:$J$35,2,AG76:AG77)</f>
        <v>0</v>
      </c>
      <c r="K44" s="33"/>
      <c r="L44" s="34"/>
      <c r="M44" s="186"/>
      <c r="N44" s="148">
        <f>DSUM($M$4:$N$35,2,AG79:AG80)</f>
        <v>0</v>
      </c>
      <c r="O44" s="33"/>
      <c r="P44" s="36"/>
      <c r="Q44" s="37"/>
      <c r="R44" s="148"/>
      <c r="S44" s="33"/>
      <c r="T44" s="36"/>
      <c r="U44" s="188"/>
    </row>
    <row r="45" spans="1:24" ht="14.25" thickBot="1">
      <c r="A45" s="184"/>
      <c r="B45" s="161">
        <f>DSUM($A$4:$B$35,2,AH70:AH71)</f>
        <v>0</v>
      </c>
      <c r="C45" s="162"/>
      <c r="D45" s="163"/>
      <c r="E45" s="187" t="s">
        <v>159</v>
      </c>
      <c r="F45" s="161">
        <f>DSUM($E$4:$F$35,2,AH73:AH74)</f>
        <v>199</v>
      </c>
      <c r="G45" s="162"/>
      <c r="H45" s="164"/>
      <c r="I45" s="184"/>
      <c r="J45" s="161">
        <f>DSUM($I$4:$J$35,2,AH76:AH77)</f>
        <v>0</v>
      </c>
      <c r="K45" s="162"/>
      <c r="L45" s="163"/>
      <c r="M45" s="187" t="s">
        <v>162</v>
      </c>
      <c r="N45" s="161">
        <f>DSUM($M$4:$N$35,2,AH79:AH80)</f>
        <v>3</v>
      </c>
      <c r="O45" s="162"/>
      <c r="P45" s="164"/>
      <c r="Q45" s="165"/>
      <c r="R45" s="161"/>
      <c r="S45" s="162"/>
      <c r="T45" s="164"/>
      <c r="U45" s="188"/>
    </row>
    <row r="46" spans="1:24" ht="14.25" thickTop="1">
      <c r="A46" s="150" t="s">
        <v>65</v>
      </c>
      <c r="B46" s="151">
        <f>DSUM(A4:D35,2,$W$46:$W$47)</f>
        <v>0</v>
      </c>
      <c r="C46" s="152"/>
      <c r="D46" s="153"/>
      <c r="E46" s="154" t="s">
        <v>65</v>
      </c>
      <c r="F46" s="151">
        <f>DSUM(E4:H35,2,$W$46:$W$47)</f>
        <v>199</v>
      </c>
      <c r="G46" s="152"/>
      <c r="H46" s="155"/>
      <c r="I46" s="150" t="s">
        <v>65</v>
      </c>
      <c r="J46" s="151">
        <f>DSUM(I4:L35,2,$W$46:$W$47)</f>
        <v>0</v>
      </c>
      <c r="K46" s="152"/>
      <c r="L46" s="153"/>
      <c r="M46" s="154" t="s">
        <v>65</v>
      </c>
      <c r="N46" s="151">
        <f>DSUM(M4:P35,2,$W$46:$W$47)</f>
        <v>3</v>
      </c>
      <c r="O46" s="152"/>
      <c r="P46" s="155"/>
      <c r="Q46" s="156"/>
      <c r="R46" s="151"/>
      <c r="S46" s="152"/>
      <c r="T46" s="155"/>
      <c r="U46" s="90"/>
      <c r="W46" s="24" t="s">
        <v>62</v>
      </c>
      <c r="X46" s="188"/>
    </row>
    <row r="47" spans="1:24">
      <c r="A47" s="144" t="s">
        <v>112</v>
      </c>
      <c r="B47" s="148">
        <f>B48-B46</f>
        <v>1920</v>
      </c>
      <c r="C47" s="38"/>
      <c r="D47" s="39"/>
      <c r="E47" s="146" t="s">
        <v>112</v>
      </c>
      <c r="F47" s="148">
        <f>F48-F46</f>
        <v>26791</v>
      </c>
      <c r="G47" s="38"/>
      <c r="H47" s="40"/>
      <c r="I47" s="144" t="s">
        <v>112</v>
      </c>
      <c r="J47" s="148">
        <f>J48-J46</f>
        <v>0</v>
      </c>
      <c r="K47" s="38"/>
      <c r="L47" s="39"/>
      <c r="M47" s="146" t="s">
        <v>112</v>
      </c>
      <c r="N47" s="148">
        <f>N48-N46</f>
        <v>5449.62</v>
      </c>
      <c r="O47" s="38"/>
      <c r="P47" s="40"/>
      <c r="Q47" s="37"/>
      <c r="R47" s="148"/>
      <c r="S47" s="38"/>
      <c r="T47" s="40"/>
      <c r="U47" s="90"/>
      <c r="W47" s="24" t="s">
        <v>65</v>
      </c>
      <c r="X47" s="188"/>
    </row>
    <row r="48" spans="1:24" ht="14.25" thickBot="1">
      <c r="A48" s="145" t="s">
        <v>4</v>
      </c>
      <c r="B48" s="149">
        <f>SUM(B5:B35)</f>
        <v>1920</v>
      </c>
      <c r="C48" s="43"/>
      <c r="D48" s="44"/>
      <c r="E48" s="147" t="s">
        <v>4</v>
      </c>
      <c r="F48" s="149">
        <f>SUM(F5:F35)</f>
        <v>26990</v>
      </c>
      <c r="G48" s="43"/>
      <c r="H48" s="45"/>
      <c r="I48" s="145" t="s">
        <v>4</v>
      </c>
      <c r="J48" s="149">
        <f>SUM(J5:J35)</f>
        <v>0</v>
      </c>
      <c r="K48" s="43"/>
      <c r="L48" s="44"/>
      <c r="M48" s="147" t="s">
        <v>4</v>
      </c>
      <c r="N48" s="149">
        <f>SUM(N5:N35)</f>
        <v>5452.62</v>
      </c>
      <c r="O48" s="43"/>
      <c r="P48" s="45"/>
      <c r="Q48" s="42"/>
      <c r="R48" s="149"/>
      <c r="S48" s="43"/>
      <c r="T48" s="45"/>
      <c r="U48" s="90"/>
    </row>
    <row r="49" spans="1:24" ht="63.75" customHeight="1">
      <c r="A49" s="460" t="s">
        <v>198</v>
      </c>
      <c r="B49" s="461"/>
      <c r="C49" s="461"/>
      <c r="D49" s="461"/>
      <c r="E49" s="460" t="s">
        <v>111</v>
      </c>
      <c r="F49" s="461"/>
      <c r="G49" s="461"/>
      <c r="H49" s="461"/>
      <c r="I49" s="460" t="s">
        <v>199</v>
      </c>
      <c r="J49" s="461"/>
      <c r="K49" s="461"/>
      <c r="L49" s="461"/>
      <c r="M49" s="460" t="s">
        <v>195</v>
      </c>
      <c r="N49" s="461"/>
      <c r="O49" s="461"/>
      <c r="P49" s="461"/>
      <c r="Q49" s="460" t="s">
        <v>110</v>
      </c>
      <c r="R49" s="461"/>
      <c r="S49" s="461"/>
      <c r="T49" s="461"/>
      <c r="U49" s="303"/>
    </row>
    <row r="51" spans="1:24">
      <c r="W51" s="181" t="s">
        <v>162</v>
      </c>
      <c r="X51" s="189"/>
    </row>
    <row r="52" spans="1:24">
      <c r="W52" s="181" t="s">
        <v>149</v>
      </c>
      <c r="X52" s="189"/>
    </row>
    <row r="53" spans="1:24">
      <c r="W53" s="261" t="s">
        <v>150</v>
      </c>
      <c r="X53" s="189"/>
    </row>
    <row r="54" spans="1:24">
      <c r="W54" s="181" t="s">
        <v>151</v>
      </c>
      <c r="X54" s="189"/>
    </row>
    <row r="55" spans="1:24">
      <c r="W55" s="181" t="s">
        <v>152</v>
      </c>
      <c r="X55" s="189"/>
    </row>
    <row r="56" spans="1:24">
      <c r="W56" s="181" t="s">
        <v>153</v>
      </c>
      <c r="X56" s="189"/>
    </row>
    <row r="57" spans="1:24">
      <c r="W57" s="181" t="s">
        <v>194</v>
      </c>
      <c r="X57" s="189"/>
    </row>
    <row r="58" spans="1:24">
      <c r="W58" s="181" t="s">
        <v>154</v>
      </c>
      <c r="X58" s="188"/>
    </row>
    <row r="59" spans="1:24">
      <c r="W59" s="181" t="s">
        <v>155</v>
      </c>
      <c r="X59" s="188"/>
    </row>
    <row r="60" spans="1:24">
      <c r="W60" s="261" t="s">
        <v>156</v>
      </c>
      <c r="X60" s="188"/>
    </row>
    <row r="61" spans="1:24">
      <c r="W61" s="181" t="s">
        <v>158</v>
      </c>
      <c r="X61" s="188"/>
    </row>
    <row r="62" spans="1:24">
      <c r="W62" s="181" t="s">
        <v>159</v>
      </c>
      <c r="X62" s="188"/>
    </row>
    <row r="63" spans="1:24">
      <c r="W63" s="181" t="s">
        <v>232</v>
      </c>
      <c r="X63" s="188"/>
    </row>
    <row r="64" spans="1:24">
      <c r="W64" s="181" t="s">
        <v>231</v>
      </c>
      <c r="X64" s="188"/>
    </row>
    <row r="65" spans="23:34">
      <c r="W65" s="181" t="s">
        <v>160</v>
      </c>
      <c r="X65" s="188"/>
    </row>
    <row r="66" spans="23:34">
      <c r="W66" s="181" t="s">
        <v>235</v>
      </c>
      <c r="X66" s="188"/>
    </row>
    <row r="67" spans="23:34">
      <c r="W67" s="181" t="s">
        <v>161</v>
      </c>
      <c r="X67" s="188"/>
    </row>
    <row r="68" spans="23:34">
      <c r="W68" s="181" t="s">
        <v>167</v>
      </c>
      <c r="X68" s="188"/>
    </row>
    <row r="69" spans="23:34">
      <c r="W69" s="24" t="s">
        <v>103</v>
      </c>
      <c r="Y69" s="46">
        <v>1</v>
      </c>
      <c r="Z69" s="46">
        <v>2</v>
      </c>
      <c r="AA69" s="46">
        <v>3</v>
      </c>
      <c r="AB69" s="46">
        <v>4</v>
      </c>
      <c r="AC69" s="46">
        <v>5</v>
      </c>
      <c r="AD69" s="46">
        <v>6</v>
      </c>
      <c r="AE69" s="46">
        <v>7</v>
      </c>
      <c r="AF69" s="46">
        <v>8</v>
      </c>
      <c r="AG69" s="46">
        <v>9</v>
      </c>
      <c r="AH69" s="46">
        <v>10</v>
      </c>
    </row>
    <row r="70" spans="23:34">
      <c r="W70" s="188"/>
      <c r="X70" s="190" t="s">
        <v>117</v>
      </c>
      <c r="Y70" s="47" t="s">
        <v>59</v>
      </c>
      <c r="Z70" s="47" t="s">
        <v>59</v>
      </c>
      <c r="AA70" s="47" t="s">
        <v>59</v>
      </c>
      <c r="AB70" s="47" t="s">
        <v>59</v>
      </c>
      <c r="AC70" s="47" t="s">
        <v>59</v>
      </c>
      <c r="AD70" s="47" t="s">
        <v>59</v>
      </c>
      <c r="AE70" s="47" t="s">
        <v>59</v>
      </c>
      <c r="AF70" s="47" t="s">
        <v>59</v>
      </c>
      <c r="AG70" s="47" t="s">
        <v>59</v>
      </c>
      <c r="AH70" s="47" t="s">
        <v>59</v>
      </c>
    </row>
    <row r="71" spans="23:34">
      <c r="Y71" s="24" t="str">
        <f>A36</f>
        <v>金属くず（スクラップ）</v>
      </c>
      <c r="Z71" s="24" t="str">
        <f>A37</f>
        <v>金属製品</v>
      </c>
      <c r="AA71" s="24" t="str">
        <f>A38</f>
        <v>鋼材</v>
      </c>
      <c r="AB71" s="24">
        <f>A39</f>
        <v>0</v>
      </c>
      <c r="AC71" s="24">
        <f>A40</f>
        <v>0</v>
      </c>
      <c r="AD71" s="24">
        <f>A41</f>
        <v>0</v>
      </c>
      <c r="AE71" s="24">
        <f>A42</f>
        <v>0</v>
      </c>
      <c r="AF71" s="24">
        <f>A43</f>
        <v>0</v>
      </c>
      <c r="AG71" s="24">
        <f>A44</f>
        <v>0</v>
      </c>
      <c r="AH71" s="24">
        <f>A45</f>
        <v>0</v>
      </c>
    </row>
    <row r="73" spans="23:34">
      <c r="X73" s="190" t="s">
        <v>118</v>
      </c>
      <c r="Y73" s="47" t="s">
        <v>59</v>
      </c>
      <c r="Z73" s="47" t="s">
        <v>59</v>
      </c>
      <c r="AA73" s="47" t="s">
        <v>59</v>
      </c>
      <c r="AB73" s="47" t="s">
        <v>59</v>
      </c>
      <c r="AC73" s="47" t="s">
        <v>59</v>
      </c>
      <c r="AD73" s="47" t="s">
        <v>59</v>
      </c>
      <c r="AE73" s="47" t="s">
        <v>59</v>
      </c>
      <c r="AF73" s="47" t="s">
        <v>59</v>
      </c>
      <c r="AG73" s="47" t="s">
        <v>59</v>
      </c>
      <c r="AH73" s="47" t="s">
        <v>59</v>
      </c>
    </row>
    <row r="74" spans="23:34">
      <c r="Y74" s="24" t="str">
        <f>E36</f>
        <v>金属くず（スクラップ）</v>
      </c>
      <c r="Z74" s="24" t="str">
        <f>E37</f>
        <v>石材</v>
      </c>
      <c r="AA74" s="24" t="str">
        <f>E38</f>
        <v>金属製品</v>
      </c>
      <c r="AB74" s="24" t="str">
        <f>E39</f>
        <v>化学薬品（酢酸）</v>
      </c>
      <c r="AC74" s="24">
        <f>E40</f>
        <v>0</v>
      </c>
      <c r="AD74" s="24">
        <f>E41</f>
        <v>0</v>
      </c>
      <c r="AE74" s="24">
        <f>E42</f>
        <v>0</v>
      </c>
      <c r="AF74" s="24">
        <f>E43</f>
        <v>0</v>
      </c>
      <c r="AG74" s="24">
        <f>E44</f>
        <v>0</v>
      </c>
      <c r="AH74" s="24" t="str">
        <f>E45</f>
        <v>水</v>
      </c>
    </row>
    <row r="76" spans="23:34">
      <c r="X76" s="190" t="s">
        <v>119</v>
      </c>
      <c r="Y76" s="47" t="s">
        <v>59</v>
      </c>
      <c r="Z76" s="47" t="s">
        <v>59</v>
      </c>
      <c r="AA76" s="47" t="s">
        <v>59</v>
      </c>
      <c r="AB76" s="47" t="s">
        <v>59</v>
      </c>
      <c r="AC76" s="47" t="s">
        <v>59</v>
      </c>
      <c r="AD76" s="47" t="s">
        <v>59</v>
      </c>
      <c r="AE76" s="47" t="s">
        <v>59</v>
      </c>
      <c r="AF76" s="47" t="s">
        <v>59</v>
      </c>
      <c r="AG76" s="47" t="s">
        <v>59</v>
      </c>
      <c r="AH76" s="47" t="s">
        <v>59</v>
      </c>
    </row>
    <row r="77" spans="23:34">
      <c r="Y77" s="24" t="str">
        <f>I36</f>
        <v>砂糖（糖蜜）</v>
      </c>
      <c r="Z77" s="24">
        <f>I37</f>
        <v>0</v>
      </c>
      <c r="AA77" s="24">
        <f>I38</f>
        <v>0</v>
      </c>
      <c r="AB77" s="24">
        <f>I39</f>
        <v>0</v>
      </c>
      <c r="AC77" s="24">
        <f>I40</f>
        <v>0</v>
      </c>
      <c r="AD77" s="24">
        <f>I41</f>
        <v>0</v>
      </c>
      <c r="AE77" s="24">
        <f>I42</f>
        <v>0</v>
      </c>
      <c r="AF77" s="24">
        <f>I43</f>
        <v>0</v>
      </c>
      <c r="AG77" s="24">
        <f>I44</f>
        <v>0</v>
      </c>
      <c r="AH77" s="24">
        <f>I45</f>
        <v>0</v>
      </c>
    </row>
    <row r="79" spans="23:34">
      <c r="X79" s="190" t="s">
        <v>120</v>
      </c>
      <c r="Y79" s="47" t="s">
        <v>59</v>
      </c>
      <c r="Z79" s="47" t="s">
        <v>59</v>
      </c>
      <c r="AA79" s="47" t="s">
        <v>59</v>
      </c>
      <c r="AB79" s="47" t="s">
        <v>59</v>
      </c>
      <c r="AC79" s="47" t="s">
        <v>59</v>
      </c>
      <c r="AD79" s="47" t="s">
        <v>59</v>
      </c>
      <c r="AE79" s="47" t="s">
        <v>59</v>
      </c>
      <c r="AF79" s="47" t="s">
        <v>59</v>
      </c>
      <c r="AG79" s="47" t="s">
        <v>59</v>
      </c>
      <c r="AH79" s="47" t="s">
        <v>59</v>
      </c>
    </row>
    <row r="80" spans="23:34">
      <c r="Y80" s="24" t="str">
        <f>M36</f>
        <v>砂糖（糖蜜）</v>
      </c>
      <c r="Z80" s="24" t="str">
        <f>M37</f>
        <v>砂利・砂（砂）</v>
      </c>
      <c r="AA80" s="24" t="str">
        <f>M38</f>
        <v>鋼材</v>
      </c>
      <c r="AB80" s="24" t="str">
        <f>M39</f>
        <v>化学薬品（モノマー）</v>
      </c>
      <c r="AC80" s="24">
        <f>M40</f>
        <v>0</v>
      </c>
      <c r="AD80" s="24">
        <f>M41</f>
        <v>0</v>
      </c>
      <c r="AE80" s="24">
        <f>M42</f>
        <v>0</v>
      </c>
      <c r="AF80" s="24">
        <f>M43</f>
        <v>0</v>
      </c>
      <c r="AG80" s="24">
        <f>M44</f>
        <v>0</v>
      </c>
      <c r="AH80" s="24" t="str">
        <f>M45</f>
        <v>水産品（魚介類）</v>
      </c>
    </row>
  </sheetData>
  <mergeCells count="11">
    <mergeCell ref="A1:T1"/>
    <mergeCell ref="I3:L3"/>
    <mergeCell ref="A3:D3"/>
    <mergeCell ref="E3:H3"/>
    <mergeCell ref="M3:P3"/>
    <mergeCell ref="Q3:T3"/>
    <mergeCell ref="Q49:T49"/>
    <mergeCell ref="A49:D49"/>
    <mergeCell ref="E49:H49"/>
    <mergeCell ref="I49:L49"/>
    <mergeCell ref="M49:P49"/>
  </mergeCells>
  <phoneticPr fontId="2"/>
  <dataValidations count="3">
    <dataValidation type="list" allowBlank="1" showInputMessage="1" showErrorMessage="1" sqref="Q36 E5:E45 A5:A45 I5:I45 Q5 M5:M45">
      <formula1>$W$51:$W$69</formula1>
    </dataValidation>
    <dataValidation imeMode="off" allowBlank="1" showInputMessage="1" showErrorMessage="1" sqref="F5:F48 B5:B48 R5:R48 J5:J48 N5:N48"/>
    <dataValidation imeMode="on" allowBlank="1" showInputMessage="1" showErrorMessage="1" sqref="G5:H48 C5:D48 K5:L48 S5:U48 O5:P48"/>
  </dataValidations>
  <pageMargins left="0.35433070866141736" right="0.35433070866141736" top="0.51181102362204722" bottom="0" header="0.39370078740157483" footer="0.51181102362204722"/>
  <pageSetup paperSize="9" orientation="landscape" r:id="rId1"/>
  <headerFooter alignWithMargins="0"/>
  <ignoredErrors>
    <ignoredError sqref="X70 X73 X76 X79" numberStoredAsText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"/>
  <sheetViews>
    <sheetView showZeros="0" view="pageBreakPreview" zoomScale="115" zoomScaleNormal="100" zoomScaleSheetLayoutView="115" workbookViewId="0">
      <pane ySplit="4" topLeftCell="A5" activePane="bottomLeft" state="frozen"/>
      <selection pane="bottomLeft" activeCell="A13" sqref="A13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77" t="str">
        <f>'集計表（月報）'!H2</f>
        <v>令和3年1月分</v>
      </c>
      <c r="R1" s="477"/>
      <c r="S1" s="477"/>
      <c r="T1" s="477"/>
      <c r="U1" s="477"/>
      <c r="V1" s="477"/>
      <c r="W1" s="477"/>
      <c r="X1" s="477"/>
    </row>
    <row r="2" spans="1:26" ht="43.5" customHeight="1">
      <c r="A2" s="488" t="s">
        <v>170</v>
      </c>
      <c r="B2" s="485"/>
      <c r="C2" s="485"/>
      <c r="D2" s="485"/>
      <c r="E2" s="485"/>
      <c r="F2" s="485"/>
      <c r="G2" s="485"/>
      <c r="H2" s="487" t="s">
        <v>84</v>
      </c>
      <c r="I2" s="487"/>
      <c r="J2" s="487"/>
      <c r="K2" s="487"/>
      <c r="L2" s="487"/>
      <c r="M2" s="485" t="s">
        <v>197</v>
      </c>
      <c r="N2" s="485"/>
      <c r="O2" s="485"/>
      <c r="P2" s="485"/>
      <c r="Q2" s="485" t="s">
        <v>85</v>
      </c>
      <c r="R2" s="485"/>
      <c r="S2" s="485"/>
      <c r="T2" s="485"/>
      <c r="U2" s="485"/>
      <c r="V2" s="485"/>
      <c r="W2" s="485"/>
      <c r="X2" s="486"/>
    </row>
    <row r="3" spans="1:26" s="86" customFormat="1" ht="15.75" customHeight="1">
      <c r="A3" s="480" t="s">
        <v>76</v>
      </c>
      <c r="B3" s="471" t="s">
        <v>77</v>
      </c>
      <c r="C3" s="483" t="s">
        <v>78</v>
      </c>
      <c r="D3" s="471" t="s">
        <v>79</v>
      </c>
      <c r="E3" s="471" t="s">
        <v>80</v>
      </c>
      <c r="F3" s="467" t="s">
        <v>121</v>
      </c>
      <c r="G3" s="471" t="s">
        <v>66</v>
      </c>
      <c r="H3" s="471" t="s">
        <v>81</v>
      </c>
      <c r="I3" s="476" t="s">
        <v>67</v>
      </c>
      <c r="J3" s="476"/>
      <c r="K3" s="476"/>
      <c r="L3" s="476"/>
      <c r="M3" s="469" t="s">
        <v>82</v>
      </c>
      <c r="N3" s="476" t="s">
        <v>72</v>
      </c>
      <c r="O3" s="476" t="s">
        <v>73</v>
      </c>
      <c r="P3" s="481" t="s">
        <v>74</v>
      </c>
      <c r="Q3" s="476" t="s">
        <v>75</v>
      </c>
      <c r="R3" s="471" t="s">
        <v>83</v>
      </c>
      <c r="S3" s="478" t="s">
        <v>106</v>
      </c>
      <c r="T3" s="479"/>
      <c r="U3" s="467" t="s">
        <v>104</v>
      </c>
      <c r="V3" s="489"/>
      <c r="W3" s="491" t="s">
        <v>105</v>
      </c>
      <c r="X3" s="492"/>
    </row>
    <row r="4" spans="1:26" s="87" customFormat="1" ht="15.75" customHeight="1">
      <c r="A4" s="480"/>
      <c r="B4" s="471"/>
      <c r="C4" s="484"/>
      <c r="D4" s="471"/>
      <c r="E4" s="471"/>
      <c r="F4" s="468"/>
      <c r="G4" s="471"/>
      <c r="H4" s="471"/>
      <c r="I4" s="85" t="s">
        <v>68</v>
      </c>
      <c r="J4" s="85" t="s">
        <v>69</v>
      </c>
      <c r="K4" s="85" t="s">
        <v>70</v>
      </c>
      <c r="L4" s="85" t="s">
        <v>71</v>
      </c>
      <c r="M4" s="469"/>
      <c r="N4" s="476"/>
      <c r="O4" s="476"/>
      <c r="P4" s="482"/>
      <c r="Q4" s="476"/>
      <c r="R4" s="471"/>
      <c r="S4" s="95" t="s">
        <v>107</v>
      </c>
      <c r="T4" s="97" t="s">
        <v>108</v>
      </c>
      <c r="U4" s="468"/>
      <c r="V4" s="490"/>
      <c r="W4" s="493"/>
      <c r="X4" s="494"/>
    </row>
    <row r="5" spans="1:26">
      <c r="A5" s="140" t="s">
        <v>280</v>
      </c>
      <c r="B5" s="80" t="s">
        <v>256</v>
      </c>
      <c r="C5" s="128" t="s">
        <v>238</v>
      </c>
      <c r="D5" s="128" t="s">
        <v>239</v>
      </c>
      <c r="E5" s="129">
        <v>1078</v>
      </c>
      <c r="F5" s="192" t="str">
        <f>IF(E5&lt;5,$Z$44,IF(E5&lt;500,$Z$45,IF(E5&lt;1000,$Z$46,IF(E5&lt;3000,$Z$47,IF(E5&lt;6000,$Z$48,IF(E5&lt;10000,$Z$49,IF(E5&lt;30000,$Z$50,$Z$51)))))))</f>
        <v>1,000t以上 3,000t未満</v>
      </c>
      <c r="G5" s="128" t="s">
        <v>160</v>
      </c>
      <c r="H5" s="92">
        <f>ROUND(MAX(I5:L5),0)</f>
        <v>1920</v>
      </c>
      <c r="I5" s="129">
        <v>1920</v>
      </c>
      <c r="J5" s="129">
        <v>1920</v>
      </c>
      <c r="K5" s="129"/>
      <c r="L5" s="129"/>
      <c r="M5" s="127" t="s">
        <v>240</v>
      </c>
      <c r="N5" s="128"/>
      <c r="O5" s="128"/>
      <c r="P5" s="128" t="s">
        <v>279</v>
      </c>
      <c r="Q5" s="128" t="s">
        <v>304</v>
      </c>
      <c r="R5" s="127" t="s">
        <v>241</v>
      </c>
      <c r="S5" s="99">
        <f t="shared" ref="S5:S13" si="0">IF(ISBLANK(V5),"",((DATEVALUE(W5)-DATEVALUE(U5))*24)+(IF((MINUTE(X5)-MINUTE(V5))&gt;=0,HOUR(X5)-HOUR(V5),HOUR(X5)-HOUR(V5)-1)))</f>
        <v>8</v>
      </c>
      <c r="T5" s="98">
        <f t="shared" ref="T5:T13" si="1">IF(ISBLANK(V5),"",IF((MINUTE(X5)-MINUTE(V5))&gt;=0,MINUTE(X5)-MINUTE(V5),60-MINUTE(V5)+MINUTE(X5)))</f>
        <v>20</v>
      </c>
      <c r="U5" s="142" t="str">
        <f>A5</f>
        <v>1/12</v>
      </c>
      <c r="V5" s="134" t="s">
        <v>281</v>
      </c>
      <c r="W5" s="135" t="s">
        <v>280</v>
      </c>
      <c r="X5" s="136" t="s">
        <v>282</v>
      </c>
      <c r="Z5" s="96"/>
    </row>
    <row r="6" spans="1:26">
      <c r="A6" s="140" t="s">
        <v>283</v>
      </c>
      <c r="B6" s="82" t="s">
        <v>267</v>
      </c>
      <c r="C6" s="128" t="s">
        <v>246</v>
      </c>
      <c r="D6" s="128" t="s">
        <v>248</v>
      </c>
      <c r="E6" s="81">
        <v>500</v>
      </c>
      <c r="F6" s="192" t="str">
        <f>IF(E6&lt;5,$Z$44,IF(E6&lt;500,$Z$45,IF(E6&lt;1000,$Z$46,IF(E6&lt;3000,$Z$47,IF(E6&lt;6000,$Z$48,IF(E6&lt;10000,$Z$49,IF(E6&lt;30000,$Z$50,$Z$51)))))))</f>
        <v>500t以上 1,000t未満</v>
      </c>
      <c r="G6" s="128"/>
      <c r="H6" s="92">
        <f t="shared" ref="H6:H13" si="2">ROUND(MAX(I6:L6),0)</f>
        <v>0</v>
      </c>
      <c r="I6" s="129"/>
      <c r="J6" s="129"/>
      <c r="K6" s="129"/>
      <c r="L6" s="129"/>
      <c r="M6" s="127"/>
      <c r="N6" s="128"/>
      <c r="O6" s="128"/>
      <c r="P6" s="128"/>
      <c r="Q6" s="128"/>
      <c r="R6" s="127" t="s">
        <v>236</v>
      </c>
      <c r="S6" s="99">
        <f t="shared" si="0"/>
        <v>144</v>
      </c>
      <c r="T6" s="98">
        <f t="shared" si="1"/>
        <v>0</v>
      </c>
      <c r="U6" s="142" t="str">
        <f>A6</f>
        <v>1/4</v>
      </c>
      <c r="V6" s="134" t="s">
        <v>288</v>
      </c>
      <c r="W6" s="135" t="s">
        <v>293</v>
      </c>
      <c r="X6" s="136" t="s">
        <v>290</v>
      </c>
    </row>
    <row r="7" spans="1:26">
      <c r="A7" s="140" t="s">
        <v>284</v>
      </c>
      <c r="B7" s="80" t="s">
        <v>267</v>
      </c>
      <c r="C7" s="128" t="s">
        <v>246</v>
      </c>
      <c r="D7" s="128" t="s">
        <v>248</v>
      </c>
      <c r="E7" s="81">
        <v>500</v>
      </c>
      <c r="F7" s="192" t="str">
        <f t="shared" ref="F7:F33" si="3">IF(E7&lt;5,$Z$44,IF(E7&lt;500,$Z$45,IF(E7&lt;1000,$Z$46,IF(E7&lt;3000,$Z$47,IF(E7&lt;6000,$Z$48,IF(E7&lt;10000,$Z$49,IF(E7&lt;30000,$Z$50,$Z$51)))))))</f>
        <v>500t以上 1,000t未満</v>
      </c>
      <c r="G7" s="128"/>
      <c r="H7" s="92">
        <f t="shared" si="2"/>
        <v>0</v>
      </c>
      <c r="I7" s="129"/>
      <c r="J7" s="129"/>
      <c r="K7" s="129"/>
      <c r="L7" s="129"/>
      <c r="M7" s="127"/>
      <c r="N7" s="128"/>
      <c r="O7" s="128"/>
      <c r="P7" s="128"/>
      <c r="Q7" s="128"/>
      <c r="R7" s="127" t="s">
        <v>236</v>
      </c>
      <c r="S7" s="99">
        <f t="shared" si="0"/>
        <v>144</v>
      </c>
      <c r="T7" s="98">
        <f t="shared" si="1"/>
        <v>0</v>
      </c>
      <c r="U7" s="142" t="str">
        <f>A7</f>
        <v>1/11</v>
      </c>
      <c r="V7" s="134" t="s">
        <v>289</v>
      </c>
      <c r="W7" s="135" t="s">
        <v>296</v>
      </c>
      <c r="X7" s="136" t="s">
        <v>297</v>
      </c>
    </row>
    <row r="8" spans="1:26">
      <c r="A8" s="140" t="s">
        <v>287</v>
      </c>
      <c r="B8" s="80" t="s">
        <v>267</v>
      </c>
      <c r="C8" s="128" t="s">
        <v>246</v>
      </c>
      <c r="D8" s="128" t="s">
        <v>248</v>
      </c>
      <c r="E8" s="81">
        <v>500</v>
      </c>
      <c r="F8" s="192" t="str">
        <f>IF(E8&lt;5,$Z$44,IF(E8&lt;500,$Z$45,IF(E8&lt;1000,$Z$46,IF(E8&lt;3000,$Z$47,IF(E8&lt;6000,$Z$48,IF(E8&lt;10000,$Z$49,IF(E8&lt;30000,$Z$50,$Z$51)))))))</f>
        <v>500t以上 1,000t未満</v>
      </c>
      <c r="G8" s="128"/>
      <c r="H8" s="92">
        <f>ROUND(MAX(I8:L8),0)</f>
        <v>0</v>
      </c>
      <c r="I8" s="129"/>
      <c r="J8" s="129"/>
      <c r="K8" s="129"/>
      <c r="L8" s="129"/>
      <c r="M8" s="127"/>
      <c r="N8" s="128"/>
      <c r="O8" s="128"/>
      <c r="P8" s="128"/>
      <c r="Q8" s="128"/>
      <c r="R8" s="127" t="s">
        <v>236</v>
      </c>
      <c r="S8" s="99">
        <f>IF(ISBLANK(V8),"",((DATEVALUE(W8)-DATEVALUE(U8))*24)+(IF((MINUTE(X8)-MINUTE(V8))&gt;=0,HOUR(X8)-HOUR(V8),HOUR(X8)-HOUR(V8)-1)))</f>
        <v>144</v>
      </c>
      <c r="T8" s="98">
        <f>IF(ISBLANK(V8),"",IF((MINUTE(X8)-MINUTE(V8))&gt;=0,MINUTE(X8)-MINUTE(V8),60-MINUTE(V8)+MINUTE(X8)))</f>
        <v>0</v>
      </c>
      <c r="U8" s="142" t="str">
        <f>A8</f>
        <v>1/18</v>
      </c>
      <c r="V8" s="134" t="s">
        <v>290</v>
      </c>
      <c r="W8" s="135" t="s">
        <v>294</v>
      </c>
      <c r="X8" s="136" t="s">
        <v>290</v>
      </c>
    </row>
    <row r="9" spans="1:26">
      <c r="A9" s="140" t="s">
        <v>285</v>
      </c>
      <c r="B9" s="80" t="s">
        <v>267</v>
      </c>
      <c r="C9" s="128" t="s">
        <v>246</v>
      </c>
      <c r="D9" s="128" t="s">
        <v>248</v>
      </c>
      <c r="E9" s="81">
        <v>500</v>
      </c>
      <c r="F9" s="192" t="str">
        <f>IF(E9&lt;5,$Z$44,IF(E9&lt;500,$Z$45,IF(E9&lt;1000,$Z$46,IF(E9&lt;3000,$Z$47,IF(E9&lt;6000,$Z$48,IF(E9&lt;10000,$Z$49,IF(E9&lt;30000,$Z$50,$Z$51)))))))</f>
        <v>500t以上 1,000t未満</v>
      </c>
      <c r="G9" s="128"/>
      <c r="H9" s="92">
        <f t="shared" si="2"/>
        <v>0</v>
      </c>
      <c r="I9" s="129"/>
      <c r="J9" s="129"/>
      <c r="K9" s="129"/>
      <c r="L9" s="129"/>
      <c r="M9" s="127"/>
      <c r="N9" s="128"/>
      <c r="O9" s="128"/>
      <c r="P9" s="128"/>
      <c r="Q9" s="128"/>
      <c r="R9" s="127" t="s">
        <v>236</v>
      </c>
      <c r="S9" s="99">
        <f>IF(ISBLANK(V9),"",((DATEVALUE(W9)-DATEVALUE(U9))*24)+(IF((MINUTE(X9)-MINUTE(V9))&gt;=0,HOUR(X9)-HOUR(V9),HOUR(X9)-HOUR(V9)-1)))</f>
        <v>20</v>
      </c>
      <c r="T9" s="98">
        <f>IF(ISBLANK(V9),"",IF((MINUTE(X9)-MINUTE(V9))&gt;=0,MINUTE(X9)-MINUTE(V9),60-MINUTE(V9)+MINUTE(X9)))</f>
        <v>0</v>
      </c>
      <c r="U9" s="142" t="str">
        <f t="shared" ref="U9:U13" si="4">A9</f>
        <v>1/25</v>
      </c>
      <c r="V9" s="134" t="s">
        <v>291</v>
      </c>
      <c r="W9" s="135" t="s">
        <v>286</v>
      </c>
      <c r="X9" s="136" t="s">
        <v>298</v>
      </c>
    </row>
    <row r="10" spans="1:26">
      <c r="A10" s="140" t="s">
        <v>286</v>
      </c>
      <c r="B10" s="80" t="s">
        <v>267</v>
      </c>
      <c r="C10" s="128" t="s">
        <v>246</v>
      </c>
      <c r="D10" s="128" t="s">
        <v>248</v>
      </c>
      <c r="E10" s="81">
        <v>500</v>
      </c>
      <c r="F10" s="192" t="str">
        <f>IF(E10&lt;5,$Z$44,IF(E10&lt;500,$Z$45,IF(E10&lt;1000,$Z$46,IF(E10&lt;3000,$Z$47,IF(E10&lt;6000,$Z$48,IF(E10&lt;10000,$Z$49,IF(E10&lt;30000,$Z$50,$Z$51)))))))</f>
        <v>500t以上 1,000t未満</v>
      </c>
      <c r="G10" s="128"/>
      <c r="H10" s="92">
        <f t="shared" si="2"/>
        <v>0</v>
      </c>
      <c r="I10" s="129"/>
      <c r="J10" s="129"/>
      <c r="K10" s="129"/>
      <c r="L10" s="129"/>
      <c r="M10" s="127"/>
      <c r="N10" s="128"/>
      <c r="O10" s="128"/>
      <c r="P10" s="128"/>
      <c r="Q10" s="128"/>
      <c r="R10" s="127" t="s">
        <v>236</v>
      </c>
      <c r="S10" s="99">
        <f>IF(ISBLANK(V10),"",((DATEVALUE(W10)-DATEVALUE(U10))*24)+(IF((MINUTE(X10)-MINUTE(V10))&gt;=0,HOUR(X10)-HOUR(V10),HOUR(X10)-HOUR(V10)-1)))</f>
        <v>44</v>
      </c>
      <c r="T10" s="98">
        <f>IF(ISBLANK(V10),"",IF((MINUTE(X10)-MINUTE(V10))&gt;=0,MINUTE(X10)-MINUTE(V10),60-MINUTE(V10)+MINUTE(X10)))</f>
        <v>0</v>
      </c>
      <c r="U10" s="142" t="str">
        <f t="shared" si="4"/>
        <v>1/26</v>
      </c>
      <c r="V10" s="134" t="s">
        <v>292</v>
      </c>
      <c r="W10" s="135" t="s">
        <v>295</v>
      </c>
      <c r="X10" s="136" t="s">
        <v>298</v>
      </c>
    </row>
    <row r="11" spans="1:26">
      <c r="A11" s="140" t="s">
        <v>280</v>
      </c>
      <c r="B11" s="80" t="s">
        <v>273</v>
      </c>
      <c r="C11" s="128" t="s">
        <v>246</v>
      </c>
      <c r="D11" s="128" t="s">
        <v>248</v>
      </c>
      <c r="E11" s="81">
        <v>3175</v>
      </c>
      <c r="F11" s="192" t="str">
        <f>IF(E11&lt;5,$Z$44,IF(E11&lt;500,$Z$45,IF(E11&lt;1000,$Z$46,IF(E11&lt;3000,$Z$47,IF(E11&lt;6000,$Z$48,IF(E11&lt;10000,$Z$49,IF(E11&lt;30000,$Z$50,$Z$51)))))))</f>
        <v>3,000t以上 6,000t未満</v>
      </c>
      <c r="G11" s="128"/>
      <c r="H11" s="92">
        <f t="shared" si="2"/>
        <v>0</v>
      </c>
      <c r="I11" s="129"/>
      <c r="J11" s="129"/>
      <c r="K11" s="129"/>
      <c r="L11" s="129"/>
      <c r="M11" s="127"/>
      <c r="N11" s="128"/>
      <c r="O11" s="128"/>
      <c r="P11" s="128"/>
      <c r="Q11" s="128"/>
      <c r="R11" s="127" t="s">
        <v>249</v>
      </c>
      <c r="S11" s="99">
        <f>IF(ISBLANK(V11),"",((DATEVALUE(W11)-DATEVALUE(U11))*24)+(IF((MINUTE(X11)-MINUTE(V11))&gt;=0,HOUR(X11)-HOUR(V11),HOUR(X11)-HOUR(V11)-1)))</f>
        <v>21</v>
      </c>
      <c r="T11" s="98">
        <f>IF(ISBLANK(V11),"",IF((MINUTE(X11)-MINUTE(V11))&gt;=0,MINUTE(X11)-MINUTE(V11),60-MINUTE(V11)+MINUTE(X11)))</f>
        <v>0</v>
      </c>
      <c r="U11" s="142" t="str">
        <f t="shared" si="4"/>
        <v>1/12</v>
      </c>
      <c r="V11" s="134" t="s">
        <v>300</v>
      </c>
      <c r="W11" s="135" t="s">
        <v>302</v>
      </c>
      <c r="X11" s="136" t="s">
        <v>298</v>
      </c>
    </row>
    <row r="12" spans="1:26">
      <c r="A12" s="140" t="s">
        <v>299</v>
      </c>
      <c r="B12" s="80" t="s">
        <v>273</v>
      </c>
      <c r="C12" s="128" t="s">
        <v>246</v>
      </c>
      <c r="D12" s="128" t="s">
        <v>248</v>
      </c>
      <c r="E12" s="81">
        <v>3175</v>
      </c>
      <c r="F12" s="192" t="str">
        <f>IF(E12&lt;5,$Z$44,IF(E12&lt;500,$Z$45,IF(E12&lt;1000,$Z$46,IF(E12&lt;3000,$Z$47,IF(E12&lt;6000,$Z$48,IF(E12&lt;10000,$Z$49,IF(E12&lt;30000,$Z$50,$Z$51)))))))</f>
        <v>3,000t以上 6,000t未満</v>
      </c>
      <c r="G12" s="128"/>
      <c r="H12" s="92">
        <f t="shared" si="2"/>
        <v>0</v>
      </c>
      <c r="I12" s="129"/>
      <c r="J12" s="129"/>
      <c r="K12" s="129"/>
      <c r="L12" s="129"/>
      <c r="M12" s="127"/>
      <c r="N12" s="128"/>
      <c r="O12" s="128"/>
      <c r="P12" s="128"/>
      <c r="Q12" s="128"/>
      <c r="R12" s="127" t="s">
        <v>242</v>
      </c>
      <c r="S12" s="99">
        <f>IF(ISBLANK(V12),"",((DATEVALUE(W12)-DATEVALUE(U12))*24)+(IF((MINUTE(X12)-MINUTE(V12))&gt;=0,HOUR(X12)-HOUR(V12),HOUR(X12)-HOUR(V12)-1)))</f>
        <v>21</v>
      </c>
      <c r="T12" s="98">
        <f>IF(ISBLANK(V12),"",IF((MINUTE(X12)-MINUTE(V12))&gt;=0,MINUTE(X12)-MINUTE(V12),60-MINUTE(V12)+MINUTE(X12)))</f>
        <v>0</v>
      </c>
      <c r="U12" s="142" t="str">
        <f t="shared" si="4"/>
        <v>1/26</v>
      </c>
      <c r="V12" s="134" t="s">
        <v>301</v>
      </c>
      <c r="W12" s="135" t="s">
        <v>303</v>
      </c>
      <c r="X12" s="136" t="s">
        <v>300</v>
      </c>
    </row>
    <row r="13" spans="1:26">
      <c r="A13" s="140"/>
      <c r="B13" s="80"/>
      <c r="C13" s="128"/>
      <c r="D13" s="128"/>
      <c r="E13" s="81"/>
      <c r="F13" s="192" t="str">
        <f t="shared" si="3"/>
        <v xml:space="preserve"> </v>
      </c>
      <c r="G13" s="128"/>
      <c r="H13" s="92">
        <f t="shared" si="2"/>
        <v>0</v>
      </c>
      <c r="I13" s="129"/>
      <c r="J13" s="129"/>
      <c r="K13" s="129"/>
      <c r="L13" s="129"/>
      <c r="M13" s="127"/>
      <c r="N13" s="128"/>
      <c r="O13" s="128"/>
      <c r="P13" s="128"/>
      <c r="Q13" s="128"/>
      <c r="R13" s="127"/>
      <c r="S13" s="99" t="str">
        <f t="shared" si="0"/>
        <v/>
      </c>
      <c r="T13" s="98" t="str">
        <f t="shared" si="1"/>
        <v/>
      </c>
      <c r="U13" s="142">
        <f t="shared" si="4"/>
        <v>0</v>
      </c>
      <c r="V13" s="134"/>
      <c r="W13" s="135"/>
      <c r="X13" s="136"/>
    </row>
    <row r="14" spans="1:26">
      <c r="A14" s="140"/>
      <c r="B14" s="80"/>
      <c r="C14" s="128"/>
      <c r="D14" s="128"/>
      <c r="E14" s="81"/>
      <c r="F14" s="192" t="str">
        <f t="shared" ref="F14:F19" si="5">IF(E14&lt;5,$Z$44,IF(E14&lt;500,$Z$45,IF(E14&lt;1000,$Z$46,IF(E14&lt;3000,$Z$47,IF(E14&lt;6000,$Z$48,IF(E14&lt;10000,$Z$49,IF(E14&lt;30000,$Z$50,$Z$51)))))))</f>
        <v xml:space="preserve"> </v>
      </c>
      <c r="G14" s="128"/>
      <c r="H14" s="92">
        <f t="shared" ref="H14:H19" si="6">ROUND(MAX(I14:L14),0)</f>
        <v>0</v>
      </c>
      <c r="I14" s="129"/>
      <c r="J14" s="129"/>
      <c r="K14" s="129"/>
      <c r="L14" s="129"/>
      <c r="M14" s="127"/>
      <c r="N14" s="128"/>
      <c r="O14" s="128"/>
      <c r="P14" s="128"/>
      <c r="Q14" s="128"/>
      <c r="R14" s="127"/>
      <c r="S14" s="99" t="str">
        <f t="shared" ref="S14:S19" si="7">IF(ISBLANK(V14),"",((DATEVALUE(W14)-DATEVALUE(U14))*24)+(IF((MINUTE(X14)-MINUTE(V14))&gt;=0,HOUR(X14)-HOUR(V14),HOUR(X14)-HOUR(V14)-1)))</f>
        <v/>
      </c>
      <c r="T14" s="98" t="str">
        <f t="shared" ref="T14:T19" si="8">IF(ISBLANK(V14),"",IF((MINUTE(X14)-MINUTE(V14))&gt;=0,MINUTE(X14)-MINUTE(V14),60-MINUTE(V14)+MINUTE(X14)))</f>
        <v/>
      </c>
      <c r="U14" s="142">
        <f t="shared" ref="U14:U19" si="9">A14</f>
        <v>0</v>
      </c>
      <c r="V14" s="134"/>
      <c r="W14" s="135"/>
      <c r="X14" s="136"/>
    </row>
    <row r="15" spans="1:26">
      <c r="A15" s="140"/>
      <c r="B15" s="80"/>
      <c r="C15" s="128"/>
      <c r="D15" s="128"/>
      <c r="E15" s="81"/>
      <c r="F15" s="192" t="str">
        <f>IF(E15&lt;5,$Z$44,IF(E15&lt;500,$Z$45,IF(E15&lt;1000,$Z$46,IF(E15&lt;3000,$Z$47,IF(E15&lt;6000,$Z$48,IF(E15&lt;10000,$Z$49,IF(E15&lt;30000,$Z$50,$Z$51)))))))</f>
        <v xml:space="preserve"> </v>
      </c>
      <c r="G15" s="128"/>
      <c r="H15" s="92">
        <f>ROUND(MAX(I15:L15),0)</f>
        <v>0</v>
      </c>
      <c r="I15" s="129"/>
      <c r="J15" s="129"/>
      <c r="K15" s="129"/>
      <c r="L15" s="129"/>
      <c r="M15" s="127"/>
      <c r="N15" s="128"/>
      <c r="O15" s="128"/>
      <c r="P15" s="128"/>
      <c r="Q15" s="128"/>
      <c r="R15" s="127"/>
      <c r="S15" s="99" t="str">
        <f>IF(ISBLANK(V15),"",((DATEVALUE(W15)-DATEVALUE(U15))*24)+(IF((MINUTE(X15)-MINUTE(V15))&gt;=0,HOUR(X15)-HOUR(V15),HOUR(X15)-HOUR(V15)-1)))</f>
        <v/>
      </c>
      <c r="T15" s="98" t="str">
        <f>IF(ISBLANK(V15),"",IF((MINUTE(X15)-MINUTE(V15))&gt;=0,MINUTE(X15)-MINUTE(V15),60-MINUTE(V15)+MINUTE(X15)))</f>
        <v/>
      </c>
      <c r="U15" s="142">
        <f>A15</f>
        <v>0</v>
      </c>
      <c r="V15" s="134"/>
      <c r="W15" s="135"/>
      <c r="X15" s="136"/>
    </row>
    <row r="16" spans="1:26">
      <c r="A16" s="140"/>
      <c r="B16" s="80"/>
      <c r="C16" s="128"/>
      <c r="D16" s="128"/>
      <c r="E16" s="81"/>
      <c r="F16" s="192" t="str">
        <f t="shared" si="5"/>
        <v xml:space="preserve"> </v>
      </c>
      <c r="G16" s="128"/>
      <c r="H16" s="92">
        <f t="shared" si="6"/>
        <v>0</v>
      </c>
      <c r="I16" s="129"/>
      <c r="J16" s="129"/>
      <c r="K16" s="129"/>
      <c r="L16" s="129"/>
      <c r="M16" s="127"/>
      <c r="N16" s="128"/>
      <c r="O16" s="128"/>
      <c r="P16" s="128"/>
      <c r="Q16" s="128"/>
      <c r="R16" s="127"/>
      <c r="S16" s="99" t="str">
        <f t="shared" si="7"/>
        <v/>
      </c>
      <c r="T16" s="98" t="str">
        <f t="shared" si="8"/>
        <v/>
      </c>
      <c r="U16" s="142">
        <f t="shared" si="9"/>
        <v>0</v>
      </c>
      <c r="V16" s="134"/>
      <c r="W16" s="135"/>
      <c r="X16" s="136"/>
    </row>
    <row r="17" spans="1:24">
      <c r="A17" s="140"/>
      <c r="B17" s="80"/>
      <c r="C17" s="128"/>
      <c r="D17" s="128"/>
      <c r="E17" s="81"/>
      <c r="F17" s="192" t="str">
        <f t="shared" si="5"/>
        <v xml:space="preserve"> </v>
      </c>
      <c r="G17" s="128"/>
      <c r="H17" s="92">
        <f t="shared" si="6"/>
        <v>0</v>
      </c>
      <c r="I17" s="129"/>
      <c r="J17" s="129"/>
      <c r="K17" s="129"/>
      <c r="L17" s="129"/>
      <c r="M17" s="127"/>
      <c r="N17" s="128"/>
      <c r="O17" s="128"/>
      <c r="P17" s="128"/>
      <c r="Q17" s="128"/>
      <c r="R17" s="127"/>
      <c r="S17" s="99" t="str">
        <f t="shared" si="7"/>
        <v/>
      </c>
      <c r="T17" s="98" t="str">
        <f t="shared" si="8"/>
        <v/>
      </c>
      <c r="U17" s="142">
        <f t="shared" si="9"/>
        <v>0</v>
      </c>
      <c r="V17" s="134"/>
      <c r="W17" s="135"/>
      <c r="X17" s="136"/>
    </row>
    <row r="18" spans="1:24">
      <c r="A18" s="140"/>
      <c r="B18" s="80"/>
      <c r="C18" s="128"/>
      <c r="D18" s="128"/>
      <c r="E18" s="129"/>
      <c r="F18" s="192" t="str">
        <f t="shared" si="5"/>
        <v xml:space="preserve"> </v>
      </c>
      <c r="G18" s="128"/>
      <c r="H18" s="92">
        <f t="shared" si="6"/>
        <v>0</v>
      </c>
      <c r="I18" s="129"/>
      <c r="J18" s="129"/>
      <c r="K18" s="129"/>
      <c r="L18" s="129"/>
      <c r="M18" s="127"/>
      <c r="N18" s="128"/>
      <c r="O18" s="128"/>
      <c r="P18" s="128"/>
      <c r="Q18" s="128"/>
      <c r="R18" s="127"/>
      <c r="S18" s="99" t="str">
        <f t="shared" si="7"/>
        <v/>
      </c>
      <c r="T18" s="98" t="str">
        <f t="shared" si="8"/>
        <v/>
      </c>
      <c r="U18" s="142">
        <f t="shared" si="9"/>
        <v>0</v>
      </c>
      <c r="V18" s="134"/>
      <c r="W18" s="135"/>
      <c r="X18" s="136"/>
    </row>
    <row r="19" spans="1:24">
      <c r="A19" s="140"/>
      <c r="B19" s="80"/>
      <c r="C19" s="128"/>
      <c r="D19" s="128"/>
      <c r="E19" s="81"/>
      <c r="F19" s="192" t="str">
        <f t="shared" si="5"/>
        <v xml:space="preserve"> </v>
      </c>
      <c r="G19" s="128"/>
      <c r="H19" s="92">
        <f t="shared" si="6"/>
        <v>0</v>
      </c>
      <c r="I19" s="129"/>
      <c r="J19" s="129"/>
      <c r="K19" s="129"/>
      <c r="L19" s="129"/>
      <c r="M19" s="127"/>
      <c r="N19" s="128"/>
      <c r="O19" s="128"/>
      <c r="P19" s="128"/>
      <c r="Q19" s="128"/>
      <c r="R19" s="127"/>
      <c r="S19" s="99" t="str">
        <f t="shared" si="7"/>
        <v/>
      </c>
      <c r="T19" s="98" t="str">
        <f t="shared" si="8"/>
        <v/>
      </c>
      <c r="U19" s="142">
        <f t="shared" si="9"/>
        <v>0</v>
      </c>
      <c r="V19" s="134"/>
      <c r="W19" s="135"/>
      <c r="X19" s="136"/>
    </row>
    <row r="20" spans="1:24">
      <c r="A20" s="140"/>
      <c r="B20" s="80"/>
      <c r="C20" s="128"/>
      <c r="D20" s="128"/>
      <c r="E20" s="81"/>
      <c r="F20" s="192" t="str">
        <f t="shared" si="3"/>
        <v xml:space="preserve"> </v>
      </c>
      <c r="G20" s="128"/>
      <c r="H20" s="92">
        <f t="shared" ref="H20:H33" si="10">ROUND(MAX(I20:L20),0)</f>
        <v>0</v>
      </c>
      <c r="I20" s="129"/>
      <c r="J20" s="129"/>
      <c r="K20" s="129"/>
      <c r="L20" s="129"/>
      <c r="M20" s="127"/>
      <c r="N20" s="128"/>
      <c r="O20" s="128"/>
      <c r="P20" s="128"/>
      <c r="Q20" s="128"/>
      <c r="R20" s="127"/>
      <c r="S20" s="99" t="str">
        <f t="shared" ref="S20:S32" si="11">IF(ISBLANK(V20),"",((DATEVALUE(W20)-DATEVALUE(U20))*24)+(IF((MINUTE(X20)-MINUTE(V20))&gt;=0,HOUR(X20)-HOUR(V20),HOUR(X20)-HOUR(V20)-1)))</f>
        <v/>
      </c>
      <c r="T20" s="98" t="str">
        <f t="shared" ref="T20:T32" si="12">IF(ISBLANK(V20),"",IF((MINUTE(X20)-MINUTE(V20))&gt;=0,MINUTE(X20)-MINUTE(V20),60-MINUTE(V20)+MINUTE(X20)))</f>
        <v/>
      </c>
      <c r="U20" s="142">
        <f t="shared" ref="U20:U33" si="13">A20</f>
        <v>0</v>
      </c>
      <c r="V20" s="134"/>
      <c r="W20" s="135"/>
      <c r="X20" s="136"/>
    </row>
    <row r="21" spans="1:24" ht="14.25">
      <c r="A21" s="140"/>
      <c r="B21" s="296"/>
      <c r="C21" s="128"/>
      <c r="D21" s="128"/>
      <c r="E21" s="129"/>
      <c r="F21" s="192" t="str">
        <f t="shared" si="3"/>
        <v xml:space="preserve"> </v>
      </c>
      <c r="G21" s="128"/>
      <c r="H21" s="92">
        <f t="shared" si="10"/>
        <v>0</v>
      </c>
      <c r="I21" s="129"/>
      <c r="J21" s="129"/>
      <c r="K21" s="129"/>
      <c r="L21" s="129"/>
      <c r="M21" s="127"/>
      <c r="N21" s="128"/>
      <c r="O21" s="128"/>
      <c r="P21" s="128"/>
      <c r="Q21" s="128"/>
      <c r="R21" s="127"/>
      <c r="S21" s="99" t="str">
        <f t="shared" si="11"/>
        <v/>
      </c>
      <c r="T21" s="98" t="str">
        <f t="shared" si="12"/>
        <v/>
      </c>
      <c r="U21" s="142">
        <f t="shared" si="13"/>
        <v>0</v>
      </c>
      <c r="V21" s="134"/>
      <c r="W21" s="135"/>
      <c r="X21" s="136"/>
    </row>
    <row r="22" spans="1:24">
      <c r="A22" s="140"/>
      <c r="B22" s="126"/>
      <c r="C22" s="128" t="s">
        <v>101</v>
      </c>
      <c r="D22" s="128"/>
      <c r="E22" s="129"/>
      <c r="F22" s="192" t="str">
        <f t="shared" si="3"/>
        <v xml:space="preserve"> </v>
      </c>
      <c r="G22" s="128"/>
      <c r="H22" s="92">
        <f t="shared" si="10"/>
        <v>0</v>
      </c>
      <c r="I22" s="129"/>
      <c r="J22" s="129"/>
      <c r="K22" s="129"/>
      <c r="L22" s="129"/>
      <c r="M22" s="127" t="s">
        <v>101</v>
      </c>
      <c r="N22" s="128"/>
      <c r="O22" s="128"/>
      <c r="P22" s="128"/>
      <c r="Q22" s="128"/>
      <c r="R22" s="127"/>
      <c r="S22" s="99" t="str">
        <f t="shared" si="11"/>
        <v/>
      </c>
      <c r="T22" s="98" t="str">
        <f t="shared" si="12"/>
        <v/>
      </c>
      <c r="U22" s="142">
        <f t="shared" si="13"/>
        <v>0</v>
      </c>
      <c r="V22" s="134"/>
      <c r="W22" s="135"/>
      <c r="X22" s="136"/>
    </row>
    <row r="23" spans="1:24">
      <c r="A23" s="140"/>
      <c r="B23" s="126"/>
      <c r="C23" s="128" t="s">
        <v>101</v>
      </c>
      <c r="D23" s="128"/>
      <c r="E23" s="129"/>
      <c r="F23" s="192" t="str">
        <f t="shared" si="3"/>
        <v xml:space="preserve"> </v>
      </c>
      <c r="G23" s="128"/>
      <c r="H23" s="92">
        <f t="shared" si="10"/>
        <v>0</v>
      </c>
      <c r="I23" s="129"/>
      <c r="J23" s="129"/>
      <c r="K23" s="129"/>
      <c r="L23" s="129"/>
      <c r="M23" s="127" t="s">
        <v>101</v>
      </c>
      <c r="N23" s="128"/>
      <c r="O23" s="128"/>
      <c r="P23" s="128"/>
      <c r="Q23" s="128"/>
      <c r="R23" s="127"/>
      <c r="S23" s="99" t="str">
        <f t="shared" si="11"/>
        <v/>
      </c>
      <c r="T23" s="98" t="str">
        <f t="shared" si="12"/>
        <v/>
      </c>
      <c r="U23" s="142">
        <f t="shared" si="13"/>
        <v>0</v>
      </c>
      <c r="V23" s="134"/>
      <c r="W23" s="135"/>
      <c r="X23" s="136"/>
    </row>
    <row r="24" spans="1:24">
      <c r="A24" s="140"/>
      <c r="B24" s="126"/>
      <c r="C24" s="128" t="s">
        <v>101</v>
      </c>
      <c r="D24" s="128"/>
      <c r="E24" s="129"/>
      <c r="F24" s="192" t="str">
        <f t="shared" si="3"/>
        <v xml:space="preserve"> </v>
      </c>
      <c r="G24" s="128"/>
      <c r="H24" s="92">
        <f t="shared" si="10"/>
        <v>0</v>
      </c>
      <c r="I24" s="129"/>
      <c r="J24" s="129"/>
      <c r="K24" s="129"/>
      <c r="L24" s="129"/>
      <c r="M24" s="127" t="s">
        <v>101</v>
      </c>
      <c r="N24" s="128"/>
      <c r="O24" s="128"/>
      <c r="P24" s="128"/>
      <c r="Q24" s="128"/>
      <c r="R24" s="127"/>
      <c r="S24" s="99" t="str">
        <f t="shared" si="11"/>
        <v/>
      </c>
      <c r="T24" s="98" t="str">
        <f t="shared" si="12"/>
        <v/>
      </c>
      <c r="U24" s="142">
        <f t="shared" si="13"/>
        <v>0</v>
      </c>
      <c r="V24" s="134"/>
      <c r="W24" s="135"/>
      <c r="X24" s="136"/>
    </row>
    <row r="25" spans="1:24">
      <c r="A25" s="140"/>
      <c r="B25" s="126"/>
      <c r="C25" s="128" t="s">
        <v>101</v>
      </c>
      <c r="D25" s="128"/>
      <c r="E25" s="129"/>
      <c r="F25" s="192" t="str">
        <f t="shared" si="3"/>
        <v xml:space="preserve"> </v>
      </c>
      <c r="G25" s="128"/>
      <c r="H25" s="92">
        <f t="shared" si="10"/>
        <v>0</v>
      </c>
      <c r="I25" s="129"/>
      <c r="J25" s="129"/>
      <c r="K25" s="129"/>
      <c r="L25" s="129"/>
      <c r="M25" s="127" t="s">
        <v>101</v>
      </c>
      <c r="N25" s="128"/>
      <c r="O25" s="128"/>
      <c r="P25" s="128"/>
      <c r="Q25" s="128"/>
      <c r="R25" s="127"/>
      <c r="S25" s="99" t="str">
        <f t="shared" si="11"/>
        <v/>
      </c>
      <c r="T25" s="98" t="str">
        <f t="shared" si="12"/>
        <v/>
      </c>
      <c r="U25" s="142">
        <f t="shared" si="13"/>
        <v>0</v>
      </c>
      <c r="V25" s="134"/>
      <c r="W25" s="135"/>
      <c r="X25" s="136"/>
    </row>
    <row r="26" spans="1:24">
      <c r="A26" s="140"/>
      <c r="B26" s="126"/>
      <c r="C26" s="128" t="s">
        <v>101</v>
      </c>
      <c r="D26" s="128"/>
      <c r="E26" s="129"/>
      <c r="F26" s="192" t="str">
        <f t="shared" si="3"/>
        <v xml:space="preserve"> </v>
      </c>
      <c r="G26" s="128"/>
      <c r="H26" s="92">
        <f t="shared" si="10"/>
        <v>0</v>
      </c>
      <c r="I26" s="129"/>
      <c r="J26" s="129"/>
      <c r="K26" s="129"/>
      <c r="L26" s="129"/>
      <c r="M26" s="127" t="s">
        <v>101</v>
      </c>
      <c r="N26" s="128"/>
      <c r="O26" s="128"/>
      <c r="P26" s="128"/>
      <c r="Q26" s="128"/>
      <c r="R26" s="127"/>
      <c r="S26" s="99" t="str">
        <f t="shared" si="11"/>
        <v/>
      </c>
      <c r="T26" s="98" t="str">
        <f t="shared" si="12"/>
        <v/>
      </c>
      <c r="U26" s="142">
        <f t="shared" si="13"/>
        <v>0</v>
      </c>
      <c r="V26" s="134"/>
      <c r="W26" s="135"/>
      <c r="X26" s="136"/>
    </row>
    <row r="27" spans="1:24">
      <c r="A27" s="140"/>
      <c r="B27" s="126"/>
      <c r="C27" s="128" t="s">
        <v>101</v>
      </c>
      <c r="D27" s="128"/>
      <c r="E27" s="129"/>
      <c r="F27" s="192" t="str">
        <f t="shared" si="3"/>
        <v xml:space="preserve"> </v>
      </c>
      <c r="G27" s="128"/>
      <c r="H27" s="92">
        <f t="shared" si="10"/>
        <v>0</v>
      </c>
      <c r="I27" s="129"/>
      <c r="J27" s="129"/>
      <c r="K27" s="129"/>
      <c r="L27" s="129"/>
      <c r="M27" s="127" t="s">
        <v>101</v>
      </c>
      <c r="N27" s="128"/>
      <c r="O27" s="128"/>
      <c r="P27" s="128"/>
      <c r="Q27" s="128"/>
      <c r="R27" s="127"/>
      <c r="S27" s="99" t="str">
        <f t="shared" si="11"/>
        <v/>
      </c>
      <c r="T27" s="98" t="str">
        <f t="shared" si="12"/>
        <v/>
      </c>
      <c r="U27" s="142">
        <f t="shared" si="13"/>
        <v>0</v>
      </c>
      <c r="V27" s="134"/>
      <c r="W27" s="135"/>
      <c r="X27" s="136"/>
    </row>
    <row r="28" spans="1:24">
      <c r="A28" s="140"/>
      <c r="B28" s="126"/>
      <c r="C28" s="128"/>
      <c r="D28" s="128"/>
      <c r="E28" s="129"/>
      <c r="F28" s="192" t="str">
        <f t="shared" si="3"/>
        <v xml:space="preserve"> </v>
      </c>
      <c r="G28" s="128"/>
      <c r="H28" s="92">
        <f t="shared" si="10"/>
        <v>0</v>
      </c>
      <c r="I28" s="129"/>
      <c r="J28" s="129"/>
      <c r="K28" s="129"/>
      <c r="L28" s="129"/>
      <c r="M28" s="127" t="s">
        <v>101</v>
      </c>
      <c r="N28" s="128"/>
      <c r="O28" s="128"/>
      <c r="P28" s="128"/>
      <c r="Q28" s="128"/>
      <c r="R28" s="127"/>
      <c r="S28" s="99" t="str">
        <f t="shared" si="11"/>
        <v/>
      </c>
      <c r="T28" s="98" t="str">
        <f t="shared" si="12"/>
        <v/>
      </c>
      <c r="U28" s="142">
        <f t="shared" si="13"/>
        <v>0</v>
      </c>
      <c r="V28" s="134"/>
      <c r="W28" s="135"/>
      <c r="X28" s="136"/>
    </row>
    <row r="29" spans="1:24">
      <c r="A29" s="140"/>
      <c r="B29" s="126"/>
      <c r="C29" s="128" t="s">
        <v>101</v>
      </c>
      <c r="D29" s="128"/>
      <c r="E29" s="129"/>
      <c r="F29" s="192" t="str">
        <f t="shared" si="3"/>
        <v xml:space="preserve"> </v>
      </c>
      <c r="G29" s="128"/>
      <c r="H29" s="92">
        <f t="shared" si="10"/>
        <v>0</v>
      </c>
      <c r="I29" s="129"/>
      <c r="J29" s="129"/>
      <c r="K29" s="129"/>
      <c r="L29" s="129"/>
      <c r="M29" s="127" t="s">
        <v>101</v>
      </c>
      <c r="N29" s="128"/>
      <c r="O29" s="128"/>
      <c r="P29" s="128"/>
      <c r="Q29" s="128"/>
      <c r="R29" s="127"/>
      <c r="S29" s="99" t="str">
        <f t="shared" si="11"/>
        <v/>
      </c>
      <c r="T29" s="98" t="str">
        <f t="shared" si="12"/>
        <v/>
      </c>
      <c r="U29" s="142">
        <f t="shared" si="13"/>
        <v>0</v>
      </c>
      <c r="V29" s="134"/>
      <c r="W29" s="135"/>
      <c r="X29" s="136"/>
    </row>
    <row r="30" spans="1:24">
      <c r="A30" s="140"/>
      <c r="B30" s="126"/>
      <c r="C30" s="128" t="s">
        <v>101</v>
      </c>
      <c r="D30" s="128"/>
      <c r="E30" s="129"/>
      <c r="F30" s="192" t="str">
        <f t="shared" si="3"/>
        <v xml:space="preserve"> </v>
      </c>
      <c r="G30" s="128"/>
      <c r="H30" s="92">
        <f t="shared" si="10"/>
        <v>0</v>
      </c>
      <c r="I30" s="129"/>
      <c r="J30" s="129"/>
      <c r="K30" s="129"/>
      <c r="L30" s="129"/>
      <c r="M30" s="127" t="s">
        <v>101</v>
      </c>
      <c r="N30" s="128"/>
      <c r="O30" s="128"/>
      <c r="P30" s="128"/>
      <c r="Q30" s="128"/>
      <c r="R30" s="127"/>
      <c r="S30" s="99" t="str">
        <f t="shared" si="11"/>
        <v/>
      </c>
      <c r="T30" s="98" t="str">
        <f t="shared" si="12"/>
        <v/>
      </c>
      <c r="U30" s="142">
        <f t="shared" si="13"/>
        <v>0</v>
      </c>
      <c r="V30" s="134"/>
      <c r="W30" s="135"/>
      <c r="X30" s="136"/>
    </row>
    <row r="31" spans="1:24">
      <c r="A31" s="140"/>
      <c r="B31" s="126"/>
      <c r="C31" s="128" t="s">
        <v>101</v>
      </c>
      <c r="D31" s="128"/>
      <c r="E31" s="129"/>
      <c r="F31" s="192" t="str">
        <f t="shared" si="3"/>
        <v xml:space="preserve"> </v>
      </c>
      <c r="G31" s="128"/>
      <c r="H31" s="92">
        <f t="shared" si="10"/>
        <v>0</v>
      </c>
      <c r="I31" s="129"/>
      <c r="J31" s="129"/>
      <c r="K31" s="129"/>
      <c r="L31" s="129"/>
      <c r="M31" s="127" t="s">
        <v>101</v>
      </c>
      <c r="N31" s="128"/>
      <c r="O31" s="128"/>
      <c r="P31" s="128"/>
      <c r="Q31" s="128"/>
      <c r="R31" s="127"/>
      <c r="S31" s="99" t="str">
        <f t="shared" si="11"/>
        <v/>
      </c>
      <c r="T31" s="98" t="str">
        <f t="shared" si="12"/>
        <v/>
      </c>
      <c r="U31" s="142">
        <f t="shared" si="13"/>
        <v>0</v>
      </c>
      <c r="V31" s="134"/>
      <c r="W31" s="135"/>
      <c r="X31" s="136"/>
    </row>
    <row r="32" spans="1:24">
      <c r="A32" s="140"/>
      <c r="B32" s="126"/>
      <c r="C32" s="128" t="s">
        <v>101</v>
      </c>
      <c r="D32" s="128"/>
      <c r="E32" s="129"/>
      <c r="F32" s="192" t="str">
        <f t="shared" si="3"/>
        <v xml:space="preserve"> </v>
      </c>
      <c r="G32" s="128"/>
      <c r="H32" s="92">
        <f t="shared" si="10"/>
        <v>0</v>
      </c>
      <c r="I32" s="129"/>
      <c r="J32" s="129"/>
      <c r="K32" s="129"/>
      <c r="L32" s="129"/>
      <c r="M32" s="127" t="s">
        <v>101</v>
      </c>
      <c r="N32" s="128"/>
      <c r="O32" s="128"/>
      <c r="P32" s="128"/>
      <c r="Q32" s="128"/>
      <c r="R32" s="127"/>
      <c r="S32" s="99" t="str">
        <f t="shared" si="11"/>
        <v/>
      </c>
      <c r="T32" s="98" t="str">
        <f t="shared" si="12"/>
        <v/>
      </c>
      <c r="U32" s="142">
        <f t="shared" si="13"/>
        <v>0</v>
      </c>
      <c r="V32" s="134"/>
      <c r="W32" s="135"/>
      <c r="X32" s="136"/>
    </row>
    <row r="33" spans="1:26" ht="14.25" thickBot="1">
      <c r="A33" s="141"/>
      <c r="B33" s="130"/>
      <c r="C33" s="132" t="s">
        <v>101</v>
      </c>
      <c r="D33" s="132"/>
      <c r="E33" s="133"/>
      <c r="F33" s="193" t="str">
        <f t="shared" si="3"/>
        <v xml:space="preserve"> </v>
      </c>
      <c r="G33" s="132"/>
      <c r="H33" s="108">
        <f t="shared" si="10"/>
        <v>0</v>
      </c>
      <c r="I33" s="133"/>
      <c r="J33" s="133"/>
      <c r="K33" s="133"/>
      <c r="L33" s="133"/>
      <c r="M33" s="131" t="s">
        <v>101</v>
      </c>
      <c r="N33" s="132"/>
      <c r="O33" s="132"/>
      <c r="P33" s="132"/>
      <c r="Q33" s="132"/>
      <c r="R33" s="131"/>
      <c r="S33" s="110" t="str">
        <f>IF(ISBLANK(V33),"",((DATEVALUE(W33)-DATEVALUE(U33))*24)+(IF((MINUTE(X33)-MINUTE(V33))&gt;=0,HOUR(X33)-HOUR(V33),HOUR(X33)-HOUR(V33)-1)))</f>
        <v/>
      </c>
      <c r="T33" s="111" t="str">
        <f>IF(ISBLANK(V33),"",IF((MINUTE(X33)-MINUTE(V33))&gt;=0,MINUTE(X33)-MINUTE(V33),60-MINUTE(V33)+MINUTE(X33)))</f>
        <v/>
      </c>
      <c r="U33" s="143">
        <f t="shared" si="13"/>
        <v>0</v>
      </c>
      <c r="V33" s="137"/>
      <c r="W33" s="138"/>
      <c r="X33" s="139"/>
    </row>
    <row r="34" spans="1:26">
      <c r="A34" s="465" t="s">
        <v>168</v>
      </c>
      <c r="B34" s="466"/>
      <c r="C34" s="117">
        <f>COUNTIF($C$5:$C$33,"外")</f>
        <v>1</v>
      </c>
      <c r="D34" s="117"/>
      <c r="E34" s="118"/>
      <c r="F34" s="119"/>
      <c r="G34" s="117"/>
      <c r="H34" s="118" t="str">
        <f>IF(SUM(I34:L34)=0,"",ROUND(MAX(I34:L34),0))</f>
        <v/>
      </c>
      <c r="I34" s="118"/>
      <c r="J34" s="118"/>
      <c r="K34" s="118"/>
      <c r="L34" s="118"/>
      <c r="M34" s="116" t="s">
        <v>101</v>
      </c>
      <c r="N34" s="116"/>
      <c r="O34" s="116"/>
      <c r="P34" s="116"/>
      <c r="Q34" s="116"/>
      <c r="R34" s="116"/>
      <c r="S34" s="120" t="str">
        <f>IF(ISBLANK(V34),"",((DATEVALUE(W34)-DATEVALUE(U34))*24)+(IF((MINUTE(X34)-MINUTE(V34))&gt;=0,HOUR(X34)-HOUR(V34),HOUR(X34)-HOUR(V34)-1)))</f>
        <v/>
      </c>
      <c r="T34" s="121" t="str">
        <f>IF(ISBLANK(V34),"",IF((MINUTE(X34)-MINUTE(V34))&gt;=0,MINUTE(X34)-MINUTE(V34),60-MINUTE(V34)+MINUTE(X34)))</f>
        <v/>
      </c>
      <c r="U34" s="122"/>
      <c r="V34" s="123"/>
      <c r="W34" s="124"/>
      <c r="X34" s="125"/>
    </row>
    <row r="35" spans="1:26">
      <c r="A35" s="474" t="s">
        <v>169</v>
      </c>
      <c r="B35" s="475"/>
      <c r="C35" s="107">
        <f>COUNTIF($C$5:$C$33,"内")</f>
        <v>7</v>
      </c>
      <c r="D35" s="107"/>
      <c r="E35" s="108"/>
      <c r="F35" s="109"/>
      <c r="G35" s="107"/>
      <c r="H35" s="108" t="str">
        <f>IF(SUM(I35:L35)=0,"",ROUND(MAX(I35:L35),0))</f>
        <v/>
      </c>
      <c r="I35" s="108"/>
      <c r="J35" s="108"/>
      <c r="K35" s="108"/>
      <c r="L35" s="108"/>
      <c r="M35" s="106" t="s">
        <v>101</v>
      </c>
      <c r="N35" s="106"/>
      <c r="O35" s="106"/>
      <c r="P35" s="106"/>
      <c r="Q35" s="106"/>
      <c r="R35" s="106"/>
      <c r="S35" s="110" t="str">
        <f>IF(ISBLANK(V35),"",((DATEVALUE(W35)-DATEVALUE(U35))*24)+(IF((MINUTE(X35)-MINUTE(V35))&gt;=0,HOUR(X35)-HOUR(V35),HOUR(X35)-HOUR(V35)-1)))</f>
        <v/>
      </c>
      <c r="T35" s="111" t="str">
        <f>IF(ISBLANK(V35),"",IF((MINUTE(X35)-MINUTE(V35))&gt;=0,MINUTE(X35)-MINUTE(V35),60-MINUTE(V35)+MINUTE(X35)))</f>
        <v/>
      </c>
      <c r="U35" s="112"/>
      <c r="V35" s="113"/>
      <c r="W35" s="114"/>
      <c r="X35" s="115"/>
    </row>
    <row r="36" spans="1:26" ht="14.25" thickBot="1">
      <c r="A36" s="472" t="s">
        <v>109</v>
      </c>
      <c r="B36" s="473"/>
      <c r="C36" s="89">
        <f>SUM(C34:C35)</f>
        <v>8</v>
      </c>
      <c r="D36" s="89"/>
      <c r="E36" s="93">
        <f>SUM(E5:E20)</f>
        <v>9928</v>
      </c>
      <c r="F36" s="94"/>
      <c r="G36" s="89"/>
      <c r="H36" s="93" t="str">
        <f>IF(SUM(I36:L36)=0,"",ROUND(MAX(I36:L36),0))</f>
        <v/>
      </c>
      <c r="I36" s="93"/>
      <c r="J36" s="93"/>
      <c r="K36" s="93"/>
      <c r="L36" s="93"/>
      <c r="M36" s="88" t="s">
        <v>101</v>
      </c>
      <c r="N36" s="88"/>
      <c r="O36" s="88"/>
      <c r="P36" s="88"/>
      <c r="Q36" s="88"/>
      <c r="R36" s="88"/>
      <c r="S36" s="100" t="str">
        <f>IF(ISBLANK(V36),"",((DATEVALUE(W36)-DATEVALUE(U36))*24)+(IF((MINUTE(X36)-MINUTE(V36))&gt;=0,HOUR(X36)-HOUR(V36),HOUR(X36)-HOUR(V36)-1)))</f>
        <v/>
      </c>
      <c r="T36" s="101" t="str">
        <f>IF(ISBLANK(V36),"",IF((MINUTE(X36)-MINUTE(V36))&gt;=0,MINUTE(X36)-MINUTE(V36),60-MINUTE(V36)+MINUTE(X36)))</f>
        <v/>
      </c>
      <c r="U36" s="102"/>
      <c r="V36" s="103"/>
      <c r="W36" s="104"/>
      <c r="X36" s="105"/>
    </row>
    <row r="37" spans="1:26" ht="6" customHeight="1">
      <c r="A37" s="464"/>
      <c r="B37" s="464"/>
      <c r="C37" s="464"/>
      <c r="D37" s="464"/>
      <c r="E37" s="464"/>
      <c r="F37" s="464"/>
      <c r="G37" s="464"/>
      <c r="H37" s="464"/>
      <c r="I37" s="464"/>
      <c r="J37" s="464"/>
      <c r="K37" s="464"/>
      <c r="L37" s="464"/>
      <c r="M37" s="464"/>
      <c r="N37" s="464"/>
      <c r="O37" s="464"/>
      <c r="P37" s="464"/>
      <c r="Q37" s="464"/>
      <c r="R37" s="464"/>
      <c r="S37" s="464"/>
      <c r="T37" s="464"/>
      <c r="U37" s="464"/>
      <c r="V37" s="464"/>
      <c r="W37" s="464"/>
      <c r="X37" s="464"/>
    </row>
    <row r="38" spans="1:26">
      <c r="A38" s="470" t="s">
        <v>200</v>
      </c>
      <c r="B38" s="470"/>
      <c r="C38" s="470"/>
      <c r="D38" s="470"/>
      <c r="E38" s="470"/>
      <c r="F38" s="470"/>
      <c r="G38" s="470"/>
      <c r="H38" s="470"/>
      <c r="I38" s="470"/>
      <c r="J38" s="470"/>
      <c r="K38" s="470"/>
      <c r="L38" s="470"/>
      <c r="M38" s="470"/>
      <c r="N38" s="470"/>
      <c r="O38" s="470"/>
      <c r="P38" s="470"/>
      <c r="Q38" s="470"/>
      <c r="R38" s="470"/>
      <c r="S38" s="470"/>
      <c r="T38" s="470"/>
      <c r="U38" s="470"/>
      <c r="V38" s="470"/>
      <c r="W38" s="470"/>
      <c r="X38" s="470"/>
    </row>
    <row r="39" spans="1:26">
      <c r="A39" s="470" t="s">
        <v>201</v>
      </c>
      <c r="B39" s="470"/>
      <c r="C39" s="470"/>
      <c r="D39" s="470"/>
      <c r="E39" s="470"/>
      <c r="F39" s="470"/>
      <c r="G39" s="470"/>
      <c r="H39" s="470"/>
      <c r="I39" s="470"/>
      <c r="J39" s="470"/>
      <c r="K39" s="470"/>
      <c r="L39" s="470"/>
      <c r="M39" s="470"/>
      <c r="N39" s="470"/>
      <c r="O39" s="470"/>
      <c r="P39" s="470"/>
      <c r="Q39" s="470"/>
      <c r="R39" s="470"/>
      <c r="S39" s="470"/>
      <c r="T39" s="470"/>
      <c r="U39" s="470"/>
      <c r="V39" s="470"/>
      <c r="W39" s="470"/>
      <c r="X39" s="470"/>
    </row>
    <row r="40" spans="1:26">
      <c r="A40" s="470" t="s">
        <v>202</v>
      </c>
      <c r="B40" s="470"/>
      <c r="C40" s="470"/>
      <c r="D40" s="470"/>
      <c r="E40" s="470"/>
      <c r="F40" s="470"/>
      <c r="G40" s="470"/>
      <c r="H40" s="470"/>
      <c r="I40" s="470"/>
      <c r="J40" s="470"/>
      <c r="K40" s="470"/>
      <c r="L40" s="470"/>
      <c r="M40" s="470"/>
      <c r="N40" s="470"/>
      <c r="O40" s="470"/>
      <c r="P40" s="470"/>
      <c r="Q40" s="470"/>
      <c r="R40" s="470"/>
      <c r="S40" s="470"/>
      <c r="T40" s="470"/>
      <c r="U40" s="470"/>
      <c r="V40" s="470"/>
      <c r="W40" s="470"/>
      <c r="X40" s="470"/>
    </row>
    <row r="41" spans="1:26">
      <c r="A41" s="470" t="s">
        <v>203</v>
      </c>
      <c r="B41" s="470"/>
      <c r="C41" s="470"/>
      <c r="D41" s="470"/>
      <c r="E41" s="470"/>
      <c r="F41" s="470"/>
      <c r="G41" s="470"/>
      <c r="H41" s="470"/>
      <c r="I41" s="470"/>
      <c r="J41" s="470"/>
      <c r="K41" s="470"/>
      <c r="L41" s="470"/>
      <c r="M41" s="470"/>
      <c r="N41" s="470"/>
      <c r="O41" s="470"/>
      <c r="P41" s="470"/>
      <c r="Q41" s="470"/>
      <c r="R41" s="470"/>
      <c r="S41" s="470"/>
      <c r="T41" s="470"/>
      <c r="U41" s="470"/>
      <c r="V41" s="470"/>
      <c r="W41" s="470"/>
      <c r="X41" s="470"/>
    </row>
    <row r="42" spans="1:26">
      <c r="A42" s="470" t="s">
        <v>204</v>
      </c>
      <c r="B42" s="470"/>
      <c r="C42" s="470"/>
      <c r="D42" s="470"/>
      <c r="E42" s="470"/>
      <c r="F42" s="470"/>
      <c r="G42" s="470"/>
      <c r="H42" s="470"/>
      <c r="I42" s="470"/>
      <c r="J42" s="470"/>
      <c r="K42" s="470"/>
      <c r="L42" s="470"/>
      <c r="M42" s="470"/>
      <c r="N42" s="470"/>
      <c r="O42" s="470"/>
      <c r="P42" s="470"/>
      <c r="Q42" s="470"/>
      <c r="R42" s="470"/>
      <c r="S42" s="470"/>
      <c r="T42" s="470"/>
      <c r="U42" s="470"/>
      <c r="V42" s="470"/>
      <c r="W42" s="470"/>
      <c r="X42" s="470"/>
    </row>
    <row r="43" spans="1:26" ht="17.25" customHeight="1">
      <c r="A43" s="262"/>
      <c r="B43" s="262"/>
      <c r="C43" s="262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Q43" s="262"/>
      <c r="R43" s="262"/>
      <c r="S43" s="262"/>
      <c r="T43" s="262"/>
      <c r="U43" s="262"/>
      <c r="V43" s="262"/>
      <c r="W43" s="262"/>
      <c r="X43" s="262"/>
    </row>
    <row r="44" spans="1:26">
      <c r="Z44" s="48" t="s">
        <v>190</v>
      </c>
    </row>
    <row r="45" spans="1:26">
      <c r="Z45" s="29" t="s">
        <v>173</v>
      </c>
    </row>
    <row r="46" spans="1:26">
      <c r="Z46" s="29" t="s">
        <v>148</v>
      </c>
    </row>
    <row r="47" spans="1:26">
      <c r="Z47" s="29" t="s">
        <v>147</v>
      </c>
    </row>
    <row r="48" spans="1:26">
      <c r="Z48" s="29" t="s">
        <v>146</v>
      </c>
    </row>
    <row r="49" spans="26:38">
      <c r="Z49" s="29" t="s">
        <v>145</v>
      </c>
    </row>
    <row r="50" spans="26:38">
      <c r="Z50" s="29" t="s">
        <v>172</v>
      </c>
    </row>
    <row r="51" spans="26:38">
      <c r="Z51" s="29" t="s">
        <v>171</v>
      </c>
    </row>
    <row r="52" spans="26:38">
      <c r="Z52" s="91"/>
      <c r="AA52" s="90"/>
    </row>
    <row r="53" spans="26:38">
      <c r="Z53" s="47" t="s">
        <v>121</v>
      </c>
      <c r="AA53" s="47" t="s">
        <v>121</v>
      </c>
      <c r="AB53" s="47" t="s">
        <v>121</v>
      </c>
      <c r="AC53" s="47" t="s">
        <v>121</v>
      </c>
      <c r="AD53" s="47" t="s">
        <v>121</v>
      </c>
      <c r="AE53" s="47" t="s">
        <v>121</v>
      </c>
      <c r="AF53" s="47" t="s">
        <v>121</v>
      </c>
      <c r="AG53" s="47" t="s">
        <v>121</v>
      </c>
      <c r="AH53" s="47" t="s">
        <v>121</v>
      </c>
      <c r="AI53" s="47" t="s">
        <v>121</v>
      </c>
      <c r="AJ53" s="47" t="s">
        <v>121</v>
      </c>
      <c r="AK53" s="47" t="s">
        <v>121</v>
      </c>
      <c r="AL53" s="47" t="s">
        <v>121</v>
      </c>
    </row>
    <row r="54" spans="26:38">
      <c r="Z54" s="24" t="s">
        <v>191</v>
      </c>
      <c r="AA54" s="24" t="s">
        <v>176</v>
      </c>
      <c r="AB54" s="47" t="s">
        <v>177</v>
      </c>
      <c r="AC54" s="47" t="s">
        <v>178</v>
      </c>
      <c r="AD54" s="47" t="s">
        <v>179</v>
      </c>
      <c r="AE54" s="47" t="s">
        <v>180</v>
      </c>
      <c r="AF54" s="47" t="s">
        <v>181</v>
      </c>
      <c r="AG54" s="191" t="s">
        <v>182</v>
      </c>
      <c r="AH54" s="191" t="s">
        <v>183</v>
      </c>
      <c r="AI54" s="191" t="s">
        <v>184</v>
      </c>
      <c r="AJ54" s="191" t="s">
        <v>185</v>
      </c>
      <c r="AK54" s="191" t="s">
        <v>186</v>
      </c>
      <c r="AL54" s="191" t="s">
        <v>188</v>
      </c>
    </row>
    <row r="55" spans="26:38">
      <c r="Z55" s="90"/>
      <c r="AA55" s="91"/>
    </row>
    <row r="56" spans="26:38">
      <c r="Z56" s="181" t="s">
        <v>162</v>
      </c>
    </row>
    <row r="57" spans="26:38">
      <c r="Z57" s="181" t="s">
        <v>149</v>
      </c>
    </row>
    <row r="58" spans="26:38">
      <c r="Z58" s="261" t="s">
        <v>150</v>
      </c>
    </row>
    <row r="59" spans="26:38">
      <c r="Z59" s="181" t="s">
        <v>151</v>
      </c>
    </row>
    <row r="60" spans="26:38">
      <c r="Z60" s="181" t="s">
        <v>152</v>
      </c>
    </row>
    <row r="61" spans="26:38">
      <c r="Z61" s="181" t="s">
        <v>153</v>
      </c>
    </row>
    <row r="62" spans="26:38">
      <c r="Z62" s="181" t="s">
        <v>194</v>
      </c>
    </row>
    <row r="63" spans="26:38">
      <c r="Z63" s="181" t="s">
        <v>154</v>
      </c>
    </row>
    <row r="64" spans="26:38">
      <c r="Z64" s="181" t="s">
        <v>155</v>
      </c>
    </row>
    <row r="65" spans="26:26">
      <c r="Z65" s="261" t="s">
        <v>156</v>
      </c>
    </row>
    <row r="66" spans="26:26">
      <c r="Z66" s="181" t="s">
        <v>157</v>
      </c>
    </row>
    <row r="67" spans="26:26">
      <c r="Z67" s="181" t="s">
        <v>158</v>
      </c>
    </row>
    <row r="68" spans="26:26">
      <c r="Z68" s="181" t="s">
        <v>159</v>
      </c>
    </row>
    <row r="69" spans="26:26">
      <c r="Z69" s="181" t="s">
        <v>231</v>
      </c>
    </row>
    <row r="70" spans="26:26">
      <c r="Z70" s="181" t="s">
        <v>160</v>
      </c>
    </row>
    <row r="71" spans="26:26">
      <c r="Z71" s="181" t="s">
        <v>234</v>
      </c>
    </row>
    <row r="72" spans="26:26">
      <c r="Z72" s="181" t="s">
        <v>161</v>
      </c>
    </row>
    <row r="73" spans="26:26">
      <c r="Z73" s="181" t="s">
        <v>167</v>
      </c>
    </row>
    <row r="74" spans="26:26">
      <c r="Z74" s="181" t="s">
        <v>232</v>
      </c>
    </row>
    <row r="75" spans="26:26">
      <c r="Z75" s="24" t="s">
        <v>103</v>
      </c>
    </row>
  </sheetData>
  <mergeCells count="32"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  <mergeCell ref="A37:X37"/>
    <mergeCell ref="A34:B34"/>
    <mergeCell ref="F3:F4"/>
    <mergeCell ref="M3:M4"/>
    <mergeCell ref="A42:X42"/>
    <mergeCell ref="A38:X38"/>
    <mergeCell ref="A39:X39"/>
    <mergeCell ref="A40:X40"/>
    <mergeCell ref="A41:X41"/>
    <mergeCell ref="B3:B4"/>
    <mergeCell ref="A36:B36"/>
    <mergeCell ref="A35:B35"/>
    <mergeCell ref="Q3:Q4"/>
    <mergeCell ref="R3:R4"/>
    <mergeCell ref="N3:N4"/>
    <mergeCell ref="O3:O4"/>
  </mergeCells>
  <phoneticPr fontId="2"/>
  <dataValidations count="9">
    <dataValidation type="list" allowBlank="1" showInputMessage="1" showErrorMessage="1" sqref="M34:M36">
      <formula1>"　,積,卸"</formula1>
    </dataValidation>
    <dataValidation type="list" allowBlank="1" showInputMessage="1" showErrorMessage="1" sqref="R34:R36">
      <formula1>"　,A,B,C,波多"</formula1>
    </dataValidation>
    <dataValidation imeMode="off" allowBlank="1" showInputMessage="1" showErrorMessage="1" sqref="U5:X33 A5:A33 I5:L33 E5:E33"/>
    <dataValidation imeMode="on" allowBlank="1" showInputMessage="1" showErrorMessage="1" sqref="N5:Q33 B5:B33 D5:D33"/>
    <dataValidation type="list" imeMode="on" allowBlank="1" showInputMessage="1" showErrorMessage="1" sqref="M5:M33">
      <formula1>"　,積,卸"</formula1>
    </dataValidation>
    <dataValidation type="list" imeMode="on" allowBlank="1" showInputMessage="1" showErrorMessage="1" sqref="R5:R33">
      <formula1>"A,B,C,新A,新B,新C,波多"</formula1>
    </dataValidation>
    <dataValidation type="list" imeMode="on" allowBlank="1" showInputMessage="1" showErrorMessage="1" sqref="C5:C33">
      <formula1>"内,外,その他"</formula1>
    </dataValidation>
    <dataValidation type="list" allowBlank="1" showInputMessage="1" showErrorMessage="1" sqref="G34:G36">
      <formula1>#REF!</formula1>
    </dataValidation>
    <dataValidation type="list" imeMode="on" allowBlank="1" showInputMessage="1" showErrorMessage="1" sqref="G5:G33">
      <formula1>$Z$56:$Z$75</formula1>
    </dataValidation>
  </dataValidations>
  <pageMargins left="0" right="0" top="0.62992125984251968" bottom="0.39370078740157483" header="0.51181102362204722" footer="0.51181102362204722"/>
  <pageSetup paperSize="9" scale="10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M9" sqref="M9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496" t="s">
        <v>93</v>
      </c>
      <c r="C1" s="496"/>
      <c r="D1" s="496"/>
      <c r="E1" s="496"/>
      <c r="F1" s="496"/>
      <c r="G1" s="496"/>
      <c r="H1" s="497"/>
      <c r="I1" s="495" t="s">
        <v>96</v>
      </c>
      <c r="J1" s="498" t="s">
        <v>100</v>
      </c>
      <c r="K1" s="498"/>
      <c r="L1" s="77">
        <f>SUM(B36,D36,F36,H36,J36,L36,N36)</f>
        <v>2</v>
      </c>
      <c r="M1" s="79" t="s">
        <v>94</v>
      </c>
      <c r="N1" s="78">
        <f>SUM(C36,E36,G36,I36,K36,M36,O36)</f>
        <v>6350</v>
      </c>
      <c r="O1" s="79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495"/>
      <c r="J2" s="498" t="s">
        <v>193</v>
      </c>
      <c r="K2" s="498"/>
      <c r="L2" s="77">
        <f>SUM(B37,D37,F37,H37,J37,L37,N37)</f>
        <v>11</v>
      </c>
      <c r="M2" s="79" t="s">
        <v>94</v>
      </c>
      <c r="N2" s="78">
        <f>SUM(C37,E37,G37,I37,K37,M37,O37)</f>
        <v>3819</v>
      </c>
      <c r="O2" s="79" t="s">
        <v>99</v>
      </c>
    </row>
    <row r="3" spans="1:18" ht="15" customHeight="1">
      <c r="B3" s="500" t="str">
        <f>'集計表（月報）'!H2</f>
        <v>令和3年1月分</v>
      </c>
      <c r="C3" s="500"/>
      <c r="D3" s="500"/>
      <c r="E3" s="49"/>
      <c r="F3" s="49"/>
      <c r="G3" s="49"/>
      <c r="H3" s="49"/>
      <c r="I3" s="495"/>
      <c r="J3" s="499" t="s">
        <v>4</v>
      </c>
      <c r="K3" s="499"/>
      <c r="L3" s="77">
        <f>SUM(L1:L2)</f>
        <v>13</v>
      </c>
      <c r="M3" s="79" t="s">
        <v>94</v>
      </c>
      <c r="N3" s="78">
        <f>SUM(N1:N2)</f>
        <v>10169</v>
      </c>
      <c r="O3" s="79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3" t="s">
        <v>98</v>
      </c>
      <c r="B5" s="502" t="s">
        <v>86</v>
      </c>
      <c r="C5" s="502"/>
      <c r="D5" s="502" t="s">
        <v>87</v>
      </c>
      <c r="E5" s="502"/>
      <c r="F5" s="502" t="s">
        <v>88</v>
      </c>
      <c r="G5" s="502"/>
      <c r="H5" s="502" t="s">
        <v>89</v>
      </c>
      <c r="I5" s="502"/>
      <c r="J5" s="502" t="s">
        <v>90</v>
      </c>
      <c r="K5" s="502"/>
      <c r="L5" s="502" t="s">
        <v>91</v>
      </c>
      <c r="M5" s="502"/>
      <c r="N5" s="502" t="s">
        <v>92</v>
      </c>
      <c r="O5" s="502"/>
      <c r="Q5" s="84"/>
      <c r="R5" s="84"/>
    </row>
    <row r="6" spans="1:18" s="46" customFormat="1">
      <c r="A6" s="504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4"/>
      <c r="R6" s="84"/>
    </row>
    <row r="7" spans="1:18">
      <c r="A7" s="24">
        <v>1</v>
      </c>
      <c r="B7" s="80"/>
      <c r="C7" s="81"/>
      <c r="D7" s="80"/>
      <c r="E7" s="81"/>
      <c r="F7" s="80"/>
      <c r="G7" s="81"/>
      <c r="H7" s="80"/>
      <c r="I7" s="81"/>
      <c r="J7" s="80"/>
      <c r="K7" s="81"/>
      <c r="L7" s="80" t="s">
        <v>270</v>
      </c>
      <c r="M7" s="81">
        <v>267</v>
      </c>
      <c r="N7" s="80"/>
      <c r="O7" s="81"/>
    </row>
    <row r="8" spans="1:18">
      <c r="A8" s="24">
        <v>2</v>
      </c>
      <c r="B8" s="80"/>
      <c r="C8" s="81"/>
      <c r="D8" s="80"/>
      <c r="E8" s="81"/>
      <c r="F8" s="80"/>
      <c r="G8" s="81"/>
      <c r="H8" s="80"/>
      <c r="I8" s="81"/>
      <c r="J8" s="80"/>
      <c r="K8" s="81"/>
      <c r="L8" s="80" t="s">
        <v>271</v>
      </c>
      <c r="M8" s="81">
        <v>267</v>
      </c>
      <c r="N8" s="80"/>
      <c r="O8" s="81"/>
    </row>
    <row r="9" spans="1:18">
      <c r="A9" s="295">
        <v>3</v>
      </c>
      <c r="B9" s="80"/>
      <c r="C9" s="81"/>
      <c r="D9" s="80"/>
      <c r="E9" s="81"/>
      <c r="F9" s="80"/>
      <c r="G9" s="81"/>
      <c r="H9" s="80"/>
      <c r="I9" s="81"/>
      <c r="J9" s="80"/>
      <c r="K9" s="81"/>
      <c r="L9" s="80" t="s">
        <v>272</v>
      </c>
      <c r="M9" s="81">
        <v>268</v>
      </c>
      <c r="N9" s="80"/>
      <c r="O9" s="81"/>
    </row>
    <row r="10" spans="1:18">
      <c r="A10" s="295">
        <v>4</v>
      </c>
      <c r="B10" s="80"/>
      <c r="C10" s="81"/>
      <c r="D10" s="80"/>
      <c r="E10" s="81"/>
      <c r="F10" s="80"/>
      <c r="G10" s="81"/>
      <c r="H10" s="80"/>
      <c r="I10" s="81"/>
      <c r="J10" s="80"/>
      <c r="K10" s="81"/>
      <c r="L10" s="80" t="s">
        <v>273</v>
      </c>
      <c r="M10" s="81">
        <v>3175</v>
      </c>
      <c r="N10" s="80"/>
      <c r="O10" s="81"/>
    </row>
    <row r="11" spans="1:18">
      <c r="A11" s="295">
        <v>5</v>
      </c>
      <c r="B11" s="80"/>
      <c r="C11" s="81"/>
      <c r="D11" s="80"/>
      <c r="E11" s="81"/>
      <c r="F11" s="80"/>
      <c r="G11" s="81"/>
      <c r="H11" s="80"/>
      <c r="I11" s="81"/>
      <c r="J11" s="80"/>
      <c r="K11" s="81"/>
      <c r="L11" s="80" t="s">
        <v>273</v>
      </c>
      <c r="M11" s="81">
        <v>3175</v>
      </c>
      <c r="N11" s="80"/>
      <c r="O11" s="81"/>
    </row>
    <row r="12" spans="1:18">
      <c r="A12" s="295">
        <v>6</v>
      </c>
      <c r="B12" s="80"/>
      <c r="C12" s="81"/>
      <c r="D12" s="80"/>
      <c r="E12" s="81"/>
      <c r="F12" s="80"/>
      <c r="G12" s="81"/>
      <c r="H12" s="80"/>
      <c r="I12" s="81"/>
      <c r="J12" s="80"/>
      <c r="K12" s="81"/>
      <c r="L12" s="80" t="s">
        <v>274</v>
      </c>
      <c r="M12" s="81">
        <v>416</v>
      </c>
      <c r="N12" s="80"/>
      <c r="O12" s="81"/>
    </row>
    <row r="13" spans="1:18">
      <c r="A13" s="295">
        <v>7</v>
      </c>
      <c r="B13" s="80"/>
      <c r="C13" s="81"/>
      <c r="D13" s="80"/>
      <c r="E13" s="81"/>
      <c r="F13" s="80"/>
      <c r="G13" s="81"/>
      <c r="H13" s="80"/>
      <c r="I13" s="81"/>
      <c r="J13" s="80"/>
      <c r="K13" s="81"/>
      <c r="L13" s="80" t="s">
        <v>274</v>
      </c>
      <c r="M13" s="81">
        <v>416</v>
      </c>
      <c r="N13" s="80"/>
      <c r="O13" s="81"/>
    </row>
    <row r="14" spans="1:18">
      <c r="A14" s="295">
        <v>8</v>
      </c>
      <c r="B14" s="80"/>
      <c r="C14" s="81"/>
      <c r="D14" s="80"/>
      <c r="E14" s="81"/>
      <c r="F14" s="80"/>
      <c r="G14" s="81"/>
      <c r="H14" s="80"/>
      <c r="I14" s="81"/>
      <c r="J14" s="80"/>
      <c r="K14" s="81"/>
      <c r="L14" s="80" t="s">
        <v>274</v>
      </c>
      <c r="M14" s="81">
        <v>416</v>
      </c>
      <c r="N14" s="80"/>
      <c r="O14" s="81"/>
    </row>
    <row r="15" spans="1:18">
      <c r="A15" s="295">
        <v>9</v>
      </c>
      <c r="B15" s="80"/>
      <c r="C15" s="81"/>
      <c r="D15" s="80"/>
      <c r="E15" s="81"/>
      <c r="F15" s="80"/>
      <c r="G15" s="81"/>
      <c r="H15" s="80"/>
      <c r="I15" s="81"/>
      <c r="J15" s="80"/>
      <c r="K15" s="81"/>
      <c r="L15" s="80" t="s">
        <v>274</v>
      </c>
      <c r="M15" s="81">
        <v>416</v>
      </c>
      <c r="N15" s="80"/>
      <c r="O15" s="81"/>
    </row>
    <row r="16" spans="1:18">
      <c r="A16" s="295">
        <v>10</v>
      </c>
      <c r="B16" s="80"/>
      <c r="C16" s="81"/>
      <c r="D16" s="80"/>
      <c r="E16" s="81"/>
      <c r="F16" s="80"/>
      <c r="G16" s="81"/>
      <c r="H16" s="80"/>
      <c r="I16" s="81"/>
      <c r="J16" s="80"/>
      <c r="K16" s="81"/>
      <c r="L16" s="80" t="s">
        <v>275</v>
      </c>
      <c r="M16" s="81">
        <v>498</v>
      </c>
      <c r="N16" s="80"/>
      <c r="O16" s="81"/>
    </row>
    <row r="17" spans="1:15">
      <c r="A17" s="295">
        <v>11</v>
      </c>
      <c r="B17" s="80"/>
      <c r="C17" s="81"/>
      <c r="D17" s="80"/>
      <c r="E17" s="81"/>
      <c r="F17" s="80"/>
      <c r="G17" s="81"/>
      <c r="H17" s="80"/>
      <c r="I17" s="81"/>
      <c r="J17" s="80"/>
      <c r="K17" s="81"/>
      <c r="L17" s="80" t="s">
        <v>276</v>
      </c>
      <c r="M17" s="81">
        <v>298</v>
      </c>
      <c r="N17" s="80"/>
      <c r="O17" s="81"/>
    </row>
    <row r="18" spans="1:15">
      <c r="A18" s="295">
        <v>12</v>
      </c>
      <c r="B18" s="80"/>
      <c r="C18" s="81"/>
      <c r="D18" s="80"/>
      <c r="E18" s="81"/>
      <c r="F18" s="80"/>
      <c r="G18" s="81"/>
      <c r="H18" s="80"/>
      <c r="I18" s="81"/>
      <c r="J18" s="80"/>
      <c r="K18" s="81"/>
      <c r="L18" s="80" t="s">
        <v>277</v>
      </c>
      <c r="M18" s="81">
        <v>283</v>
      </c>
      <c r="N18" s="80"/>
      <c r="O18" s="81"/>
    </row>
    <row r="19" spans="1:15">
      <c r="A19" s="295">
        <v>13</v>
      </c>
      <c r="B19" s="80"/>
      <c r="C19" s="81"/>
      <c r="D19" s="80"/>
      <c r="E19" s="81"/>
      <c r="F19" s="80"/>
      <c r="G19" s="81"/>
      <c r="H19" s="80"/>
      <c r="I19" s="81"/>
      <c r="J19" s="82"/>
      <c r="K19" s="83"/>
      <c r="L19" s="82" t="s">
        <v>278</v>
      </c>
      <c r="M19" s="83">
        <v>274</v>
      </c>
      <c r="N19" s="80"/>
      <c r="O19" s="81"/>
    </row>
    <row r="20" spans="1:15">
      <c r="A20" s="295">
        <v>14</v>
      </c>
      <c r="B20" s="80"/>
      <c r="C20" s="81"/>
      <c r="D20" s="80"/>
      <c r="E20" s="81"/>
      <c r="F20" s="80"/>
      <c r="G20" s="81"/>
      <c r="H20" s="80"/>
      <c r="I20" s="81"/>
      <c r="J20" s="80"/>
      <c r="K20" s="81"/>
      <c r="L20" s="80"/>
      <c r="M20" s="81"/>
      <c r="N20" s="80"/>
      <c r="O20" s="81"/>
    </row>
    <row r="21" spans="1:15">
      <c r="A21" s="295">
        <v>15</v>
      </c>
      <c r="B21" s="80"/>
      <c r="C21" s="81"/>
      <c r="D21" s="80"/>
      <c r="E21" s="81"/>
      <c r="F21" s="80"/>
      <c r="G21" s="81"/>
      <c r="H21" s="80"/>
      <c r="I21" s="81"/>
      <c r="J21" s="80"/>
      <c r="K21" s="81"/>
      <c r="L21" s="80"/>
      <c r="M21" s="81"/>
      <c r="N21" s="80"/>
      <c r="O21" s="81"/>
    </row>
    <row r="22" spans="1:15">
      <c r="A22" s="295">
        <v>16</v>
      </c>
      <c r="B22" s="80"/>
      <c r="C22" s="81"/>
      <c r="D22" s="80"/>
      <c r="E22" s="81"/>
      <c r="F22" s="80"/>
      <c r="G22" s="81"/>
      <c r="H22" s="80"/>
      <c r="I22" s="81"/>
      <c r="J22" s="80"/>
      <c r="K22" s="81"/>
      <c r="L22" s="80"/>
      <c r="M22" s="81"/>
      <c r="N22" s="80"/>
      <c r="O22" s="81"/>
    </row>
    <row r="23" spans="1:15">
      <c r="A23" s="295">
        <v>17</v>
      </c>
      <c r="B23" s="80"/>
      <c r="C23" s="81"/>
      <c r="D23" s="80"/>
      <c r="E23" s="81"/>
      <c r="F23" s="80"/>
      <c r="G23" s="81"/>
      <c r="H23" s="80"/>
      <c r="I23" s="81"/>
      <c r="J23" s="80"/>
      <c r="K23" s="81"/>
      <c r="L23" s="80"/>
      <c r="M23" s="81"/>
      <c r="N23" s="80"/>
      <c r="O23" s="81"/>
    </row>
    <row r="24" spans="1:15">
      <c r="A24" s="295">
        <v>18</v>
      </c>
      <c r="B24" s="80"/>
      <c r="C24" s="81"/>
      <c r="D24" s="80"/>
      <c r="E24" s="81"/>
      <c r="F24" s="80"/>
      <c r="G24" s="81"/>
      <c r="H24" s="80"/>
      <c r="I24" s="81"/>
      <c r="J24" s="80"/>
      <c r="K24" s="81"/>
      <c r="L24" s="80"/>
      <c r="M24" s="81"/>
      <c r="N24" s="80"/>
      <c r="O24" s="81"/>
    </row>
    <row r="25" spans="1:15">
      <c r="A25" s="295">
        <v>19</v>
      </c>
      <c r="B25" s="80"/>
      <c r="C25" s="81"/>
      <c r="D25" s="80"/>
      <c r="E25" s="81"/>
      <c r="F25" s="80"/>
      <c r="G25" s="81"/>
      <c r="H25" s="80"/>
      <c r="I25" s="81"/>
      <c r="J25" s="80"/>
      <c r="K25" s="81"/>
      <c r="L25" s="80"/>
      <c r="M25" s="81"/>
      <c r="N25" s="80"/>
      <c r="O25" s="81"/>
    </row>
    <row r="26" spans="1:15">
      <c r="A26" s="295">
        <v>20</v>
      </c>
      <c r="B26" s="80"/>
      <c r="C26" s="81"/>
      <c r="D26" s="80"/>
      <c r="E26" s="81"/>
      <c r="F26" s="80"/>
      <c r="G26" s="81"/>
      <c r="H26" s="80"/>
      <c r="I26" s="81"/>
      <c r="J26" s="80"/>
      <c r="K26" s="81"/>
      <c r="L26" s="80"/>
      <c r="M26" s="81"/>
      <c r="N26" s="80"/>
      <c r="O26" s="81"/>
    </row>
    <row r="27" spans="1:15">
      <c r="A27" s="295">
        <v>21</v>
      </c>
      <c r="B27" s="80"/>
      <c r="C27" s="81"/>
      <c r="D27" s="80"/>
      <c r="E27" s="81"/>
      <c r="F27" s="80"/>
      <c r="G27" s="81"/>
      <c r="H27" s="80"/>
      <c r="I27" s="81"/>
      <c r="J27" s="80"/>
      <c r="K27" s="81"/>
      <c r="L27" s="80"/>
      <c r="M27" s="81"/>
      <c r="N27" s="80"/>
      <c r="O27" s="81"/>
    </row>
    <row r="28" spans="1:15">
      <c r="A28" s="295">
        <v>22</v>
      </c>
      <c r="B28" s="80"/>
      <c r="C28" s="81"/>
      <c r="D28" s="80"/>
      <c r="E28" s="81"/>
      <c r="F28" s="80"/>
      <c r="G28" s="81"/>
      <c r="H28" s="80"/>
      <c r="I28" s="81"/>
      <c r="J28" s="80"/>
      <c r="K28" s="81"/>
      <c r="L28" s="80"/>
      <c r="M28" s="81"/>
      <c r="N28" s="80"/>
      <c r="O28" s="81"/>
    </row>
    <row r="29" spans="1:15">
      <c r="A29" s="295">
        <v>23</v>
      </c>
      <c r="B29" s="80"/>
      <c r="C29" s="81"/>
      <c r="D29" s="80"/>
      <c r="E29" s="81"/>
      <c r="F29" s="80"/>
      <c r="G29" s="81"/>
      <c r="H29" s="80"/>
      <c r="I29" s="81"/>
      <c r="J29" s="80"/>
      <c r="K29" s="81"/>
      <c r="L29" s="80"/>
      <c r="M29" s="81"/>
      <c r="N29" s="80"/>
      <c r="O29" s="81"/>
    </row>
    <row r="30" spans="1:15">
      <c r="A30" s="295">
        <v>24</v>
      </c>
      <c r="B30" s="82"/>
      <c r="C30" s="83"/>
      <c r="D30" s="82"/>
      <c r="E30" s="83"/>
      <c r="F30" s="82"/>
      <c r="G30" s="83"/>
      <c r="H30" s="82"/>
      <c r="I30" s="83"/>
      <c r="J30" s="82"/>
      <c r="K30" s="83"/>
      <c r="L30" s="82"/>
      <c r="M30" s="83"/>
      <c r="N30" s="82"/>
      <c r="O30" s="83"/>
    </row>
    <row r="31" spans="1:15">
      <c r="A31" s="295">
        <v>25</v>
      </c>
      <c r="B31" s="82"/>
      <c r="C31" s="83"/>
      <c r="D31" s="82"/>
      <c r="E31" s="83"/>
      <c r="F31" s="82"/>
      <c r="G31" s="83"/>
      <c r="H31" s="82"/>
      <c r="I31" s="83"/>
      <c r="J31" s="82"/>
      <c r="K31" s="83"/>
      <c r="L31" s="82"/>
      <c r="M31" s="83"/>
      <c r="N31" s="82"/>
      <c r="O31" s="83"/>
    </row>
    <row r="32" spans="1:15">
      <c r="A32" s="295">
        <v>26</v>
      </c>
      <c r="B32" s="82"/>
      <c r="C32" s="83"/>
      <c r="D32" s="82"/>
      <c r="E32" s="83"/>
      <c r="F32" s="82"/>
      <c r="G32" s="83"/>
      <c r="H32" s="82"/>
      <c r="I32" s="83"/>
      <c r="J32" s="82"/>
      <c r="K32" s="83"/>
      <c r="L32" s="82"/>
      <c r="M32" s="83"/>
      <c r="N32" s="82"/>
      <c r="O32" s="83"/>
    </row>
    <row r="33" spans="1:18">
      <c r="A33" s="295">
        <v>27</v>
      </c>
      <c r="B33" s="82"/>
      <c r="C33" s="83"/>
      <c r="D33" s="82"/>
      <c r="E33" s="83"/>
      <c r="F33" s="82"/>
      <c r="G33" s="83"/>
      <c r="H33" s="82"/>
      <c r="I33" s="83"/>
      <c r="J33" s="82"/>
      <c r="K33" s="83"/>
      <c r="L33" s="82"/>
      <c r="M33" s="83"/>
      <c r="N33" s="82"/>
      <c r="O33" s="83"/>
    </row>
    <row r="34" spans="1:18" ht="14.25" thickBot="1">
      <c r="A34" s="70">
        <v>28</v>
      </c>
      <c r="B34" s="82"/>
      <c r="C34" s="83"/>
      <c r="D34" s="82"/>
      <c r="E34" s="83"/>
      <c r="F34" s="82"/>
      <c r="G34" s="83"/>
      <c r="H34" s="82"/>
      <c r="I34" s="83"/>
      <c r="J34" s="82"/>
      <c r="K34" s="83"/>
      <c r="L34" s="82"/>
      <c r="M34" s="83"/>
      <c r="N34" s="82"/>
      <c r="O34" s="83"/>
    </row>
    <row r="35" spans="1:18" s="46" customFormat="1" ht="14.25" thickBot="1">
      <c r="A35" s="69" t="s">
        <v>50</v>
      </c>
      <c r="B35" s="60" t="s">
        <v>94</v>
      </c>
      <c r="C35" s="71" t="s">
        <v>60</v>
      </c>
      <c r="D35" s="60" t="s">
        <v>94</v>
      </c>
      <c r="E35" s="71" t="s">
        <v>60</v>
      </c>
      <c r="F35" s="60" t="s">
        <v>94</v>
      </c>
      <c r="G35" s="71" t="s">
        <v>60</v>
      </c>
      <c r="H35" s="60" t="s">
        <v>94</v>
      </c>
      <c r="I35" s="72" t="s">
        <v>60</v>
      </c>
      <c r="J35" s="60" t="s">
        <v>94</v>
      </c>
      <c r="K35" s="71" t="s">
        <v>60</v>
      </c>
      <c r="L35" s="60" t="s">
        <v>94</v>
      </c>
      <c r="M35" s="71" t="s">
        <v>60</v>
      </c>
      <c r="N35" s="60" t="s">
        <v>94</v>
      </c>
      <c r="O35" s="73" t="s">
        <v>60</v>
      </c>
      <c r="Q35" s="24" t="s">
        <v>60</v>
      </c>
      <c r="R35" s="24" t="s">
        <v>60</v>
      </c>
    </row>
    <row r="36" spans="1:18" ht="14.25" thickTop="1">
      <c r="A36" s="57" t="s">
        <v>95</v>
      </c>
      <c r="B36" s="66">
        <f>DCOUNT($B$6:$C$34,2,$Q$35:$Q$36)</f>
        <v>0</v>
      </c>
      <c r="C36" s="58">
        <f>DSUM($B$6:$C$34,2,$Q$35:$Q$36)</f>
        <v>0</v>
      </c>
      <c r="D36" s="66">
        <f>DCOUNT($D$6:$E$34,2,$Q$35:$Q$36)</f>
        <v>0</v>
      </c>
      <c r="E36" s="58">
        <f>DSUM($D$6:$E$34,2,$Q$35:$Q$36)</f>
        <v>0</v>
      </c>
      <c r="F36" s="66">
        <f>DCOUNT($F$6:$G$34,2,$Q$35:$Q$36)</f>
        <v>0</v>
      </c>
      <c r="G36" s="58">
        <f>DSUM($F$6:$G$34,2,$Q$35:$Q$36)</f>
        <v>0</v>
      </c>
      <c r="H36" s="66">
        <f>DCOUNT($H$6:$I$34,2,$Q$35:$Q$36)</f>
        <v>0</v>
      </c>
      <c r="I36" s="58">
        <f>DSUM($H$6:$I$34,2,$Q$35:$Q$36)</f>
        <v>0</v>
      </c>
      <c r="J36" s="66">
        <f>DCOUNT($J$6:$K$34,2,$Q$35:$Q$36)</f>
        <v>0</v>
      </c>
      <c r="K36" s="58">
        <f>DSUM($J$6:$K$34,2,$Q$35:$Q$36)</f>
        <v>0</v>
      </c>
      <c r="L36" s="66">
        <f>DCOUNT($L$6:$M$34,2,$Q$35:$Q$36)</f>
        <v>2</v>
      </c>
      <c r="M36" s="58">
        <f>DSUM($L$6:$M$34,2,$Q$35:$Q$36)</f>
        <v>6350</v>
      </c>
      <c r="N36" s="74">
        <f>DCOUNT($N$6:$O$34,2,$Q$35:$Q$36)</f>
        <v>0</v>
      </c>
      <c r="O36" s="59">
        <f>DSUM($N$6:$O$34,2,$Q$35:$Q$36)</f>
        <v>0</v>
      </c>
      <c r="Q36" s="24" t="s">
        <v>97</v>
      </c>
      <c r="R36" s="24" t="s">
        <v>123</v>
      </c>
    </row>
    <row r="37" spans="1:18" ht="14.25" thickBot="1">
      <c r="A37" s="61" t="s">
        <v>192</v>
      </c>
      <c r="B37" s="67">
        <f>DCOUNT($B$6:$C$34,2,$R$35:$R$36)</f>
        <v>0</v>
      </c>
      <c r="C37" s="56">
        <f>DSUM($B$6:$C$34,2,$R$35:$R$36)</f>
        <v>0</v>
      </c>
      <c r="D37" s="67">
        <f>DCOUNT($D$6:$E$34,2,$R$35:$R$36)</f>
        <v>0</v>
      </c>
      <c r="E37" s="56">
        <f>DSUM($D$6:$E$34,2,$R$35:$R$36)</f>
        <v>0</v>
      </c>
      <c r="F37" s="67">
        <f>DCOUNT($F$6:$G$34,2,$R$35:$R$36)</f>
        <v>0</v>
      </c>
      <c r="G37" s="56">
        <f>DSUM($F$6:$G$34,2,$R$35:$R$36)</f>
        <v>0</v>
      </c>
      <c r="H37" s="67">
        <f>DCOUNT($H$6:$I$34,2,$R$35:$R$36)</f>
        <v>0</v>
      </c>
      <c r="I37" s="56">
        <f>DSUM($H$6:$I$34,2,$R$35:$R$36)</f>
        <v>0</v>
      </c>
      <c r="J37" s="67">
        <f>DCOUNT($J$6:$K$34,2,$R$35:$R$36)</f>
        <v>0</v>
      </c>
      <c r="K37" s="56">
        <f>DSUM($J$6:$K$34,2,$R$35:$R$36)</f>
        <v>0</v>
      </c>
      <c r="L37" s="67">
        <f>DCOUNT($L$6:$M$34,2,$R$35:$R$36)</f>
        <v>11</v>
      </c>
      <c r="M37" s="56">
        <f>DSUM($L$6:$M$34,2,$R$35:$R$36)</f>
        <v>3819</v>
      </c>
      <c r="N37" s="75">
        <f>DCOUNT($N$6:$O$34,2,$R$35:$R$36)</f>
        <v>0</v>
      </c>
      <c r="O37" s="62">
        <f>DSUM($N$6:$O$34,2,$R$35:$R$36)</f>
        <v>0</v>
      </c>
    </row>
    <row r="38" spans="1:18" ht="15" thickTop="1" thickBot="1">
      <c r="A38" s="63" t="s">
        <v>4</v>
      </c>
      <c r="B38" s="68">
        <f t="shared" ref="B38:O38" si="0">SUM(B36:B37)</f>
        <v>0</v>
      </c>
      <c r="C38" s="64">
        <f t="shared" si="0"/>
        <v>0</v>
      </c>
      <c r="D38" s="68">
        <f t="shared" si="0"/>
        <v>0</v>
      </c>
      <c r="E38" s="64">
        <f t="shared" si="0"/>
        <v>0</v>
      </c>
      <c r="F38" s="68">
        <f t="shared" si="0"/>
        <v>0</v>
      </c>
      <c r="G38" s="64">
        <f t="shared" si="0"/>
        <v>0</v>
      </c>
      <c r="H38" s="68">
        <f t="shared" si="0"/>
        <v>0</v>
      </c>
      <c r="I38" s="64">
        <f t="shared" si="0"/>
        <v>0</v>
      </c>
      <c r="J38" s="68">
        <f t="shared" si="0"/>
        <v>0</v>
      </c>
      <c r="K38" s="64">
        <f t="shared" si="0"/>
        <v>0</v>
      </c>
      <c r="L38" s="68">
        <f t="shared" si="0"/>
        <v>13</v>
      </c>
      <c r="M38" s="64">
        <f t="shared" si="0"/>
        <v>10169</v>
      </c>
      <c r="N38" s="76">
        <f t="shared" si="0"/>
        <v>0</v>
      </c>
      <c r="O38" s="65">
        <f t="shared" si="0"/>
        <v>0</v>
      </c>
    </row>
    <row r="39" spans="1:18" ht="46.5" customHeight="1">
      <c r="A39" s="501" t="s">
        <v>225</v>
      </c>
      <c r="B39" s="501"/>
      <c r="C39" s="501"/>
      <c r="D39" s="501"/>
      <c r="E39" s="501"/>
      <c r="F39" s="501"/>
      <c r="G39" s="501"/>
      <c r="H39" s="501"/>
      <c r="I39" s="501"/>
      <c r="J39" s="501"/>
      <c r="K39" s="501"/>
      <c r="L39" s="501"/>
      <c r="M39" s="501"/>
      <c r="N39" s="501"/>
      <c r="O39" s="501"/>
    </row>
    <row r="40" spans="1:18">
      <c r="A40" s="41"/>
    </row>
  </sheetData>
  <mergeCells count="15">
    <mergeCell ref="A39:O39"/>
    <mergeCell ref="L5:M5"/>
    <mergeCell ref="N5:O5"/>
    <mergeCell ref="B5:C5"/>
    <mergeCell ref="D5:E5"/>
    <mergeCell ref="F5:G5"/>
    <mergeCell ref="H5:I5"/>
    <mergeCell ref="A5:A6"/>
    <mergeCell ref="J5:K5"/>
    <mergeCell ref="I1:I3"/>
    <mergeCell ref="B1:H1"/>
    <mergeCell ref="J1:K1"/>
    <mergeCell ref="J2:K2"/>
    <mergeCell ref="J3:K3"/>
    <mergeCell ref="B3:D3"/>
  </mergeCells>
  <phoneticPr fontId="2"/>
  <dataValidations count="2">
    <dataValidation imeMode="on" allowBlank="1" showInputMessage="1" showErrorMessage="1" sqref="B7:B34 L7:L34 N7:N34 H7:H34 F7:F34 D7:D34 J7:J34"/>
    <dataValidation imeMode="off" allowBlank="1" showInputMessage="1" showErrorMessage="1" sqref="G7:G34 C7:C34 M7:M34 O7:O34 E7:E34 I7:I34 K7:K34"/>
  </dataValidations>
  <pageMargins left="0.19685039370078741" right="0.19685039370078741" top="0.6692913385826772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zoomScale="120" zoomScaleNormal="120" workbookViewId="0">
      <selection activeCell="F15" sqref="F15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496" t="s">
        <v>233</v>
      </c>
      <c r="C1" s="496"/>
      <c r="D1" s="496"/>
      <c r="E1" s="496"/>
      <c r="F1" s="496"/>
      <c r="G1" s="496"/>
      <c r="H1" s="497"/>
      <c r="I1" s="495" t="s">
        <v>96</v>
      </c>
      <c r="J1" s="498" t="s">
        <v>100</v>
      </c>
      <c r="K1" s="498"/>
      <c r="L1" s="77">
        <f>SUM(B43,D43,F43,H43,J43,L43,N43)</f>
        <v>6</v>
      </c>
      <c r="M1" s="79" t="s">
        <v>94</v>
      </c>
      <c r="N1" s="78">
        <f>SUM(C43,E43,G43,I43,K43,M43,O43)</f>
        <v>3578</v>
      </c>
      <c r="O1" s="79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495"/>
      <c r="J2" s="498" t="s">
        <v>193</v>
      </c>
      <c r="K2" s="498"/>
      <c r="L2" s="77">
        <f>SUM(B44,D44,F44,H44,J44,L44,N44)</f>
        <v>28</v>
      </c>
      <c r="M2" s="79" t="s">
        <v>94</v>
      </c>
      <c r="N2" s="78">
        <f>SUM(C44,E44,G44,I44,K44,M44,O44)</f>
        <v>10088</v>
      </c>
      <c r="O2" s="79" t="s">
        <v>99</v>
      </c>
    </row>
    <row r="3" spans="1:18" ht="15" customHeight="1">
      <c r="B3" s="500" t="str">
        <f>'集計表（月報）'!H2</f>
        <v>令和3年1月分</v>
      </c>
      <c r="C3" s="500"/>
      <c r="D3" s="500"/>
      <c r="E3" s="49"/>
      <c r="F3" s="49"/>
      <c r="G3" s="49"/>
      <c r="H3" s="49"/>
      <c r="I3" s="495"/>
      <c r="J3" s="499" t="s">
        <v>4</v>
      </c>
      <c r="K3" s="499"/>
      <c r="L3" s="77">
        <f>SUM(L1:L2)</f>
        <v>34</v>
      </c>
      <c r="M3" s="79" t="s">
        <v>94</v>
      </c>
      <c r="N3" s="78">
        <f>SUM(N1:N2)</f>
        <v>13666</v>
      </c>
      <c r="O3" s="79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3" t="s">
        <v>98</v>
      </c>
      <c r="B5" s="502" t="s">
        <v>86</v>
      </c>
      <c r="C5" s="502"/>
      <c r="D5" s="502" t="s">
        <v>87</v>
      </c>
      <c r="E5" s="502"/>
      <c r="F5" s="502" t="s">
        <v>88</v>
      </c>
      <c r="G5" s="502"/>
      <c r="H5" s="502" t="s">
        <v>89</v>
      </c>
      <c r="I5" s="502"/>
      <c r="J5" s="502" t="s">
        <v>90</v>
      </c>
      <c r="K5" s="502"/>
      <c r="L5" s="502" t="s">
        <v>91</v>
      </c>
      <c r="M5" s="502"/>
      <c r="N5" s="502" t="s">
        <v>92</v>
      </c>
      <c r="O5" s="502"/>
      <c r="Q5" s="84"/>
      <c r="R5" s="84"/>
    </row>
    <row r="6" spans="1:18" s="46" customFormat="1">
      <c r="A6" s="504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4"/>
      <c r="R6" s="84"/>
    </row>
    <row r="7" spans="1:18">
      <c r="A7" s="24">
        <v>1</v>
      </c>
      <c r="B7" s="80" t="s">
        <v>256</v>
      </c>
      <c r="C7" s="81">
        <v>1078</v>
      </c>
      <c r="D7" s="80" t="s">
        <v>257</v>
      </c>
      <c r="E7" s="81">
        <v>498</v>
      </c>
      <c r="F7" s="82"/>
      <c r="G7" s="83"/>
      <c r="H7" s="80"/>
      <c r="I7" s="81"/>
      <c r="J7" s="80" t="s">
        <v>263</v>
      </c>
      <c r="K7" s="81">
        <v>200</v>
      </c>
      <c r="L7" s="80" t="s">
        <v>258</v>
      </c>
      <c r="M7" s="81">
        <v>489</v>
      </c>
      <c r="N7" s="80" t="s">
        <v>261</v>
      </c>
      <c r="O7" s="81">
        <v>300</v>
      </c>
    </row>
    <row r="8" spans="1:18">
      <c r="A8" s="24">
        <v>2</v>
      </c>
      <c r="B8" s="80"/>
      <c r="C8" s="81"/>
      <c r="D8" s="80"/>
      <c r="E8" s="81"/>
      <c r="F8" s="80"/>
      <c r="G8" s="81"/>
      <c r="H8" s="80"/>
      <c r="I8" s="81"/>
      <c r="J8" s="80" t="s">
        <v>263</v>
      </c>
      <c r="K8" s="81">
        <v>200</v>
      </c>
      <c r="L8" s="80" t="s">
        <v>259</v>
      </c>
      <c r="M8" s="81">
        <v>293</v>
      </c>
      <c r="N8" s="80" t="s">
        <v>262</v>
      </c>
      <c r="O8" s="81">
        <v>19</v>
      </c>
    </row>
    <row r="9" spans="1:18">
      <c r="A9" s="305">
        <v>3</v>
      </c>
      <c r="B9" s="80"/>
      <c r="C9" s="81"/>
      <c r="D9" s="80"/>
      <c r="E9" s="81"/>
      <c r="F9" s="80"/>
      <c r="G9" s="81"/>
      <c r="H9" s="80"/>
      <c r="I9" s="81"/>
      <c r="J9" s="80" t="s">
        <v>263</v>
      </c>
      <c r="K9" s="81">
        <v>150</v>
      </c>
      <c r="L9" s="80" t="s">
        <v>247</v>
      </c>
      <c r="M9" s="81">
        <v>499</v>
      </c>
      <c r="N9" s="80"/>
      <c r="O9" s="81"/>
    </row>
    <row r="10" spans="1:18">
      <c r="A10" s="305">
        <v>4</v>
      </c>
      <c r="B10" s="80"/>
      <c r="C10" s="81"/>
      <c r="D10" s="80"/>
      <c r="E10" s="81"/>
      <c r="F10" s="80"/>
      <c r="G10" s="81"/>
      <c r="H10" s="80"/>
      <c r="I10" s="81"/>
      <c r="J10" s="80" t="s">
        <v>263</v>
      </c>
      <c r="K10" s="81">
        <v>150</v>
      </c>
      <c r="L10" s="80" t="s">
        <v>260</v>
      </c>
      <c r="M10" s="81">
        <v>499</v>
      </c>
      <c r="N10" s="80"/>
      <c r="O10" s="81"/>
    </row>
    <row r="11" spans="1:18">
      <c r="A11" s="305">
        <v>5</v>
      </c>
      <c r="B11" s="80"/>
      <c r="C11" s="81"/>
      <c r="D11" s="80"/>
      <c r="E11" s="81"/>
      <c r="F11" s="80"/>
      <c r="G11" s="81"/>
      <c r="H11" s="80"/>
      <c r="I11" s="81"/>
      <c r="J11" s="80" t="s">
        <v>264</v>
      </c>
      <c r="K11" s="81">
        <v>499</v>
      </c>
      <c r="L11" s="80"/>
      <c r="M11" s="81"/>
      <c r="N11" s="80"/>
      <c r="O11" s="81"/>
    </row>
    <row r="12" spans="1:18">
      <c r="A12" s="305">
        <v>6</v>
      </c>
      <c r="B12" s="80"/>
      <c r="C12" s="81"/>
      <c r="D12" s="80"/>
      <c r="E12" s="81"/>
      <c r="F12" s="80"/>
      <c r="G12" s="81"/>
      <c r="H12" s="80"/>
      <c r="I12" s="81"/>
      <c r="J12" s="80" t="s">
        <v>264</v>
      </c>
      <c r="K12" s="81">
        <v>499</v>
      </c>
      <c r="L12" s="80"/>
      <c r="M12" s="81"/>
      <c r="N12" s="80"/>
      <c r="O12" s="81"/>
    </row>
    <row r="13" spans="1:18">
      <c r="A13" s="305">
        <v>7</v>
      </c>
      <c r="B13" s="80"/>
      <c r="C13" s="81"/>
      <c r="D13" s="80"/>
      <c r="E13" s="81"/>
      <c r="F13" s="80"/>
      <c r="G13" s="81"/>
      <c r="H13" s="80"/>
      <c r="I13" s="81"/>
      <c r="J13" s="80" t="s">
        <v>264</v>
      </c>
      <c r="K13" s="81">
        <v>499</v>
      </c>
      <c r="L13" s="80"/>
      <c r="M13" s="81"/>
      <c r="N13" s="80"/>
      <c r="O13" s="81"/>
    </row>
    <row r="14" spans="1:18">
      <c r="A14" s="305">
        <v>8</v>
      </c>
      <c r="B14" s="80"/>
      <c r="C14" s="81"/>
      <c r="D14" s="80"/>
      <c r="E14" s="81"/>
      <c r="F14" s="80"/>
      <c r="G14" s="81"/>
      <c r="H14" s="80"/>
      <c r="I14" s="81"/>
      <c r="J14" s="80" t="s">
        <v>264</v>
      </c>
      <c r="K14" s="81">
        <v>499</v>
      </c>
      <c r="L14" s="80"/>
      <c r="M14" s="81"/>
      <c r="N14" s="80"/>
      <c r="O14" s="81"/>
    </row>
    <row r="15" spans="1:18">
      <c r="A15" s="305">
        <v>9</v>
      </c>
      <c r="B15" s="80"/>
      <c r="C15" s="81"/>
      <c r="D15" s="80"/>
      <c r="E15" s="81"/>
      <c r="F15" s="80"/>
      <c r="G15" s="81"/>
      <c r="H15" s="80"/>
      <c r="I15" s="81"/>
      <c r="J15" s="80" t="s">
        <v>264</v>
      </c>
      <c r="K15" s="81">
        <v>499</v>
      </c>
      <c r="L15" s="80"/>
      <c r="M15" s="81"/>
      <c r="N15" s="80"/>
      <c r="O15" s="81"/>
    </row>
    <row r="16" spans="1:18">
      <c r="A16" s="305">
        <v>10</v>
      </c>
      <c r="B16" s="80"/>
      <c r="C16" s="81"/>
      <c r="D16" s="80"/>
      <c r="E16" s="81"/>
      <c r="F16" s="80"/>
      <c r="G16" s="81"/>
      <c r="H16" s="80"/>
      <c r="I16" s="81"/>
      <c r="J16" s="80" t="s">
        <v>264</v>
      </c>
      <c r="K16" s="81">
        <v>499</v>
      </c>
      <c r="L16" s="80"/>
      <c r="M16" s="81"/>
      <c r="N16" s="80"/>
      <c r="O16" s="81"/>
    </row>
    <row r="17" spans="1:15">
      <c r="A17" s="305">
        <v>11</v>
      </c>
      <c r="B17" s="80"/>
      <c r="C17" s="81"/>
      <c r="D17" s="80"/>
      <c r="E17" s="81"/>
      <c r="F17" s="80"/>
      <c r="G17" s="81"/>
      <c r="H17" s="80"/>
      <c r="I17" s="81"/>
      <c r="J17" s="80" t="s">
        <v>264</v>
      </c>
      <c r="K17" s="81">
        <v>499</v>
      </c>
      <c r="L17" s="80"/>
      <c r="M17" s="81"/>
      <c r="N17" s="80"/>
      <c r="O17" s="81"/>
    </row>
    <row r="18" spans="1:15">
      <c r="A18" s="305">
        <v>12</v>
      </c>
      <c r="B18" s="80"/>
      <c r="C18" s="81"/>
      <c r="D18" s="80"/>
      <c r="E18" s="81"/>
      <c r="F18" s="80"/>
      <c r="G18" s="81"/>
      <c r="H18" s="80"/>
      <c r="I18" s="81"/>
      <c r="J18" s="80" t="s">
        <v>264</v>
      </c>
      <c r="K18" s="81">
        <v>499</v>
      </c>
      <c r="L18" s="80"/>
      <c r="M18" s="81"/>
      <c r="N18" s="80"/>
      <c r="O18" s="81"/>
    </row>
    <row r="19" spans="1:15">
      <c r="A19" s="305">
        <v>13</v>
      </c>
      <c r="B19" s="82"/>
      <c r="C19" s="83"/>
      <c r="D19" s="82"/>
      <c r="E19" s="83"/>
      <c r="F19" s="82"/>
      <c r="G19" s="83"/>
      <c r="H19" s="82"/>
      <c r="I19" s="83"/>
      <c r="J19" s="82" t="s">
        <v>264</v>
      </c>
      <c r="K19" s="83">
        <v>499</v>
      </c>
      <c r="L19" s="82"/>
      <c r="M19" s="83"/>
      <c r="N19" s="82"/>
      <c r="O19" s="83"/>
    </row>
    <row r="20" spans="1:15">
      <c r="A20" s="305">
        <v>14</v>
      </c>
      <c r="B20" s="82"/>
      <c r="C20" s="83"/>
      <c r="D20" s="82"/>
      <c r="E20" s="83"/>
      <c r="F20" s="82"/>
      <c r="G20" s="83"/>
      <c r="H20" s="82"/>
      <c r="I20" s="83"/>
      <c r="J20" s="82" t="s">
        <v>265</v>
      </c>
      <c r="K20" s="83">
        <v>200</v>
      </c>
      <c r="L20" s="82"/>
      <c r="M20" s="83"/>
      <c r="N20" s="82"/>
      <c r="O20" s="83"/>
    </row>
    <row r="21" spans="1:15">
      <c r="A21" s="305">
        <v>15</v>
      </c>
      <c r="B21" s="82"/>
      <c r="C21" s="83"/>
      <c r="D21" s="82"/>
      <c r="E21" s="83"/>
      <c r="F21" s="82"/>
      <c r="G21" s="83"/>
      <c r="H21" s="82"/>
      <c r="I21" s="83"/>
      <c r="J21" s="82" t="s">
        <v>265</v>
      </c>
      <c r="K21" s="83">
        <v>200</v>
      </c>
      <c r="L21" s="82"/>
      <c r="M21" s="83"/>
      <c r="N21" s="82"/>
      <c r="O21" s="83"/>
    </row>
    <row r="22" spans="1:15">
      <c r="A22" s="305">
        <v>16</v>
      </c>
      <c r="B22" s="82"/>
      <c r="C22" s="83"/>
      <c r="D22" s="82"/>
      <c r="E22" s="83"/>
      <c r="F22" s="82"/>
      <c r="G22" s="83"/>
      <c r="H22" s="82"/>
      <c r="I22" s="83"/>
      <c r="J22" s="82" t="s">
        <v>266</v>
      </c>
      <c r="K22" s="83">
        <v>200</v>
      </c>
      <c r="L22" s="82"/>
      <c r="M22" s="83"/>
      <c r="N22" s="82"/>
      <c r="O22" s="83"/>
    </row>
    <row r="23" spans="1:15">
      <c r="A23" s="305">
        <v>17</v>
      </c>
      <c r="B23" s="82"/>
      <c r="C23" s="83"/>
      <c r="D23" s="82"/>
      <c r="E23" s="83"/>
      <c r="F23" s="82"/>
      <c r="G23" s="83"/>
      <c r="H23" s="82"/>
      <c r="I23" s="83"/>
      <c r="J23" s="80" t="s">
        <v>267</v>
      </c>
      <c r="K23" s="81">
        <v>500</v>
      </c>
      <c r="L23" s="82"/>
      <c r="M23" s="83"/>
      <c r="N23" s="82"/>
      <c r="O23" s="83"/>
    </row>
    <row r="24" spans="1:15">
      <c r="A24" s="305">
        <v>18</v>
      </c>
      <c r="B24" s="82"/>
      <c r="C24" s="83"/>
      <c r="D24" s="82"/>
      <c r="E24" s="83"/>
      <c r="F24" s="82"/>
      <c r="G24" s="83"/>
      <c r="H24" s="82"/>
      <c r="I24" s="83"/>
      <c r="J24" s="82" t="s">
        <v>267</v>
      </c>
      <c r="K24" s="83">
        <v>500</v>
      </c>
      <c r="L24" s="82"/>
      <c r="M24" s="83"/>
      <c r="N24" s="82"/>
      <c r="O24" s="83"/>
    </row>
    <row r="25" spans="1:15">
      <c r="A25" s="305">
        <v>19</v>
      </c>
      <c r="B25" s="82"/>
      <c r="C25" s="83"/>
      <c r="D25" s="82"/>
      <c r="E25" s="83"/>
      <c r="F25" s="82"/>
      <c r="G25" s="83"/>
      <c r="H25" s="82"/>
      <c r="I25" s="83"/>
      <c r="J25" s="82" t="s">
        <v>267</v>
      </c>
      <c r="K25" s="83">
        <v>500</v>
      </c>
      <c r="L25" s="82"/>
      <c r="M25" s="83"/>
      <c r="N25" s="82"/>
      <c r="O25" s="83"/>
    </row>
    <row r="26" spans="1:15">
      <c r="A26" s="305">
        <v>20</v>
      </c>
      <c r="B26" s="82"/>
      <c r="C26" s="83"/>
      <c r="D26" s="82"/>
      <c r="E26" s="83"/>
      <c r="F26" s="82"/>
      <c r="G26" s="83"/>
      <c r="H26" s="82"/>
      <c r="I26" s="83"/>
      <c r="J26" s="82" t="s">
        <v>267</v>
      </c>
      <c r="K26" s="83">
        <v>500</v>
      </c>
      <c r="L26" s="82"/>
      <c r="M26" s="83"/>
      <c r="N26" s="82"/>
      <c r="O26" s="83"/>
    </row>
    <row r="27" spans="1:15">
      <c r="A27" s="305">
        <v>21</v>
      </c>
      <c r="B27" s="82"/>
      <c r="C27" s="83"/>
      <c r="D27" s="82"/>
      <c r="E27" s="83"/>
      <c r="F27" s="82"/>
      <c r="G27" s="83"/>
      <c r="H27" s="82"/>
      <c r="I27" s="83"/>
      <c r="J27" s="82" t="s">
        <v>267</v>
      </c>
      <c r="K27" s="83">
        <v>500</v>
      </c>
      <c r="L27" s="82"/>
      <c r="M27" s="83"/>
      <c r="N27" s="82"/>
      <c r="O27" s="83"/>
    </row>
    <row r="28" spans="1:15">
      <c r="A28" s="305">
        <v>22</v>
      </c>
      <c r="B28" s="82"/>
      <c r="C28" s="83"/>
      <c r="D28" s="82"/>
      <c r="E28" s="83"/>
      <c r="F28" s="82"/>
      <c r="G28" s="83"/>
      <c r="H28" s="82"/>
      <c r="I28" s="83"/>
      <c r="J28" s="82" t="s">
        <v>268</v>
      </c>
      <c r="K28" s="83">
        <v>350</v>
      </c>
      <c r="L28" s="82"/>
      <c r="M28" s="83"/>
      <c r="N28" s="82"/>
      <c r="O28" s="83"/>
    </row>
    <row r="29" spans="1:15">
      <c r="A29" s="305">
        <v>23</v>
      </c>
      <c r="B29" s="82"/>
      <c r="C29" s="83"/>
      <c r="D29" s="82"/>
      <c r="E29" s="83"/>
      <c r="F29" s="82"/>
      <c r="G29" s="83"/>
      <c r="H29" s="82"/>
      <c r="I29" s="83"/>
      <c r="J29" s="82" t="s">
        <v>268</v>
      </c>
      <c r="K29" s="83">
        <v>350</v>
      </c>
      <c r="L29" s="82"/>
      <c r="M29" s="83"/>
      <c r="N29" s="82"/>
      <c r="O29" s="83"/>
    </row>
    <row r="30" spans="1:15">
      <c r="A30" s="305">
        <v>24</v>
      </c>
      <c r="B30" s="82"/>
      <c r="C30" s="83"/>
      <c r="D30" s="82"/>
      <c r="E30" s="83"/>
      <c r="F30" s="82"/>
      <c r="G30" s="83"/>
      <c r="H30" s="82"/>
      <c r="I30" s="83"/>
      <c r="J30" s="82" t="s">
        <v>268</v>
      </c>
      <c r="K30" s="83">
        <v>350</v>
      </c>
      <c r="L30" s="82"/>
      <c r="M30" s="83"/>
      <c r="N30" s="82"/>
      <c r="O30" s="83"/>
    </row>
    <row r="31" spans="1:15">
      <c r="A31" s="305">
        <v>25</v>
      </c>
      <c r="B31" s="82"/>
      <c r="C31" s="83"/>
      <c r="D31" s="82"/>
      <c r="E31" s="83"/>
      <c r="F31" s="82"/>
      <c r="G31" s="83"/>
      <c r="H31" s="82"/>
      <c r="I31" s="83"/>
      <c r="J31" s="82" t="s">
        <v>268</v>
      </c>
      <c r="K31" s="83">
        <v>350</v>
      </c>
      <c r="L31" s="82"/>
      <c r="M31" s="83"/>
      <c r="N31" s="82"/>
      <c r="O31" s="83"/>
    </row>
    <row r="32" spans="1:15">
      <c r="A32" s="305">
        <v>26</v>
      </c>
      <c r="B32" s="82"/>
      <c r="C32" s="83"/>
      <c r="D32" s="82"/>
      <c r="E32" s="83"/>
      <c r="F32" s="82"/>
      <c r="G32" s="83"/>
      <c r="H32" s="82"/>
      <c r="I32" s="83"/>
      <c r="J32" s="82" t="s">
        <v>269</v>
      </c>
      <c r="K32" s="83">
        <v>300</v>
      </c>
      <c r="L32" s="82"/>
      <c r="M32" s="83"/>
      <c r="N32" s="82"/>
      <c r="O32" s="83"/>
    </row>
    <row r="33" spans="1:18">
      <c r="A33" s="305">
        <v>27</v>
      </c>
      <c r="B33" s="82"/>
      <c r="C33" s="83"/>
      <c r="D33" s="82"/>
      <c r="E33" s="83"/>
      <c r="F33" s="82"/>
      <c r="G33" s="83"/>
      <c r="H33" s="82"/>
      <c r="I33" s="83"/>
      <c r="J33" s="82"/>
      <c r="K33" s="83"/>
      <c r="L33" s="82"/>
      <c r="M33" s="83"/>
      <c r="N33" s="82"/>
      <c r="O33" s="83"/>
    </row>
    <row r="34" spans="1:18">
      <c r="A34" s="305">
        <v>28</v>
      </c>
      <c r="B34" s="82"/>
      <c r="C34" s="83"/>
      <c r="D34" s="82"/>
      <c r="E34" s="83"/>
      <c r="F34" s="82"/>
      <c r="G34" s="83"/>
      <c r="H34" s="82"/>
      <c r="I34" s="83"/>
      <c r="J34" s="82"/>
      <c r="K34" s="83"/>
      <c r="L34" s="82"/>
      <c r="M34" s="83"/>
      <c r="N34" s="82"/>
      <c r="O34" s="83"/>
    </row>
    <row r="35" spans="1:18">
      <c r="A35" s="305">
        <v>29</v>
      </c>
      <c r="B35" s="82"/>
      <c r="C35" s="83"/>
      <c r="D35" s="82"/>
      <c r="E35" s="83"/>
      <c r="F35" s="82"/>
      <c r="G35" s="83"/>
      <c r="H35" s="82"/>
      <c r="I35" s="83"/>
      <c r="J35" s="82"/>
      <c r="K35" s="83"/>
      <c r="L35" s="82"/>
      <c r="M35" s="83"/>
      <c r="N35" s="82"/>
      <c r="O35" s="83"/>
    </row>
    <row r="36" spans="1:18">
      <c r="A36" s="305">
        <v>30</v>
      </c>
      <c r="B36" s="82"/>
      <c r="C36" s="83"/>
      <c r="D36" s="82"/>
      <c r="E36" s="83"/>
      <c r="F36" s="82"/>
      <c r="G36" s="83"/>
      <c r="H36" s="82"/>
      <c r="I36" s="83"/>
      <c r="J36" s="82"/>
      <c r="K36" s="83"/>
      <c r="L36" s="82"/>
      <c r="M36" s="83"/>
      <c r="N36" s="82"/>
      <c r="O36" s="83"/>
    </row>
    <row r="37" spans="1:18">
      <c r="A37" s="305">
        <v>31</v>
      </c>
      <c r="B37" s="82"/>
      <c r="C37" s="83"/>
      <c r="D37" s="82"/>
      <c r="E37" s="83"/>
      <c r="F37" s="82"/>
      <c r="G37" s="83"/>
      <c r="H37" s="82"/>
      <c r="I37" s="83"/>
      <c r="J37" s="82"/>
      <c r="K37" s="83"/>
      <c r="L37" s="82"/>
      <c r="M37" s="83"/>
      <c r="N37" s="82"/>
      <c r="O37" s="83"/>
    </row>
    <row r="38" spans="1:18">
      <c r="A38" s="305">
        <v>32</v>
      </c>
      <c r="B38" s="82"/>
      <c r="C38" s="83"/>
      <c r="D38" s="82"/>
      <c r="E38" s="83"/>
      <c r="F38" s="82"/>
      <c r="G38" s="83"/>
      <c r="H38" s="82"/>
      <c r="I38" s="83"/>
      <c r="J38" s="82"/>
      <c r="K38" s="83"/>
      <c r="L38" s="82"/>
      <c r="M38" s="83"/>
      <c r="N38" s="82"/>
      <c r="O38" s="83"/>
    </row>
    <row r="39" spans="1:18">
      <c r="A39" s="305">
        <v>33</v>
      </c>
      <c r="B39" s="82"/>
      <c r="C39" s="83"/>
      <c r="D39" s="82"/>
      <c r="E39" s="83"/>
      <c r="F39" s="82"/>
      <c r="G39" s="83"/>
      <c r="H39" s="82"/>
      <c r="I39" s="83"/>
      <c r="J39" s="82"/>
      <c r="K39" s="83"/>
      <c r="L39" s="82"/>
      <c r="M39" s="83"/>
      <c r="N39" s="82"/>
      <c r="O39" s="83"/>
    </row>
    <row r="40" spans="1:18">
      <c r="A40" s="305">
        <v>34</v>
      </c>
      <c r="B40" s="82"/>
      <c r="C40" s="83"/>
      <c r="D40" s="82"/>
      <c r="E40" s="83"/>
      <c r="F40" s="82"/>
      <c r="G40" s="83"/>
      <c r="H40" s="82"/>
      <c r="I40" s="83"/>
      <c r="J40" s="82"/>
      <c r="K40" s="83"/>
      <c r="L40" s="82"/>
      <c r="M40" s="83"/>
      <c r="N40" s="82"/>
      <c r="O40" s="83"/>
    </row>
    <row r="41" spans="1:18" ht="14.25" thickBot="1">
      <c r="A41" s="305">
        <v>35</v>
      </c>
      <c r="B41" s="82"/>
      <c r="C41" s="83"/>
      <c r="D41" s="82"/>
      <c r="E41" s="83"/>
      <c r="F41" s="82"/>
      <c r="G41" s="83"/>
      <c r="H41" s="82"/>
      <c r="I41" s="83"/>
      <c r="J41" s="82"/>
      <c r="K41" s="83"/>
      <c r="L41" s="82"/>
      <c r="M41" s="83"/>
      <c r="N41" s="82"/>
      <c r="O41" s="83"/>
    </row>
    <row r="42" spans="1:18" s="46" customFormat="1" ht="14.25" thickBot="1">
      <c r="A42" s="287" t="s">
        <v>50</v>
      </c>
      <c r="B42" s="60" t="s">
        <v>94</v>
      </c>
      <c r="C42" s="71" t="s">
        <v>60</v>
      </c>
      <c r="D42" s="60" t="s">
        <v>94</v>
      </c>
      <c r="E42" s="71" t="s">
        <v>60</v>
      </c>
      <c r="F42" s="60" t="s">
        <v>94</v>
      </c>
      <c r="G42" s="71" t="s">
        <v>60</v>
      </c>
      <c r="H42" s="60" t="s">
        <v>94</v>
      </c>
      <c r="I42" s="72" t="s">
        <v>60</v>
      </c>
      <c r="J42" s="60" t="s">
        <v>94</v>
      </c>
      <c r="K42" s="71" t="s">
        <v>60</v>
      </c>
      <c r="L42" s="60" t="s">
        <v>94</v>
      </c>
      <c r="M42" s="71" t="s">
        <v>60</v>
      </c>
      <c r="N42" s="60" t="s">
        <v>94</v>
      </c>
      <c r="O42" s="73" t="s">
        <v>60</v>
      </c>
      <c r="Q42" s="24" t="s">
        <v>60</v>
      </c>
      <c r="R42" s="24" t="s">
        <v>60</v>
      </c>
    </row>
    <row r="43" spans="1:18" ht="14.25" thickTop="1">
      <c r="A43" s="57" t="s">
        <v>95</v>
      </c>
      <c r="B43" s="66">
        <f>DCOUNT($B$6:$C$41,2,$Q$42:$Q$43)</f>
        <v>1</v>
      </c>
      <c r="C43" s="58">
        <f>DSUM($B$6:$C$41,2,$Q$42:$Q$43)</f>
        <v>1078</v>
      </c>
      <c r="D43" s="66">
        <f>DCOUNT($D$6:$E$41,2,$Q$42:$Q$43)</f>
        <v>0</v>
      </c>
      <c r="E43" s="58">
        <f>DSUM($D$6:$E$41,2,$Q$42:$Q$43)</f>
        <v>0</v>
      </c>
      <c r="F43" s="66">
        <f>DCOUNT($F$6:$G$41,2,$Q$42:$Q$43)</f>
        <v>0</v>
      </c>
      <c r="G43" s="58">
        <f>DSUM($F$6:$G$41,2,$Q$42:$Q$43)</f>
        <v>0</v>
      </c>
      <c r="H43" s="66">
        <f>DCOUNT($H$6:$I$41,2,$Q$42:$Q$43)</f>
        <v>0</v>
      </c>
      <c r="I43" s="58">
        <f>DSUM($H$6:$I$41,2,$Q$42:$Q$43)</f>
        <v>0</v>
      </c>
      <c r="J43" s="66">
        <f>DCOUNT($J$6:$K$41,2,$Q$42:$Q$43)</f>
        <v>5</v>
      </c>
      <c r="K43" s="58">
        <f>DSUM($J$6:$K$41,2,$Q$42:$Q$43)</f>
        <v>2500</v>
      </c>
      <c r="L43" s="66">
        <f>DCOUNT($L$6:$M$41,2,$Q$42:$Q$43)</f>
        <v>0</v>
      </c>
      <c r="M43" s="58">
        <f>DSUM($L$6:$M$41,2,$Q$42:$Q$43)</f>
        <v>0</v>
      </c>
      <c r="N43" s="74">
        <f>DCOUNT($N$6:$O$41,2,$Q$42:$Q$43)</f>
        <v>0</v>
      </c>
      <c r="O43" s="59">
        <f>DSUM($N$6:$O$41,2,$Q$42:$Q$43)</f>
        <v>0</v>
      </c>
      <c r="Q43" s="24" t="s">
        <v>97</v>
      </c>
      <c r="R43" s="24" t="s">
        <v>123</v>
      </c>
    </row>
    <row r="44" spans="1:18" ht="14.25" thickBot="1">
      <c r="A44" s="61" t="s">
        <v>192</v>
      </c>
      <c r="B44" s="67">
        <f>DCOUNT($B$6:$C$41,2,$R$42:$R$43)</f>
        <v>0</v>
      </c>
      <c r="C44" s="56">
        <f>DSUM($B$6:$C$41,2,$R$42:$R$43)</f>
        <v>0</v>
      </c>
      <c r="D44" s="67">
        <f>DCOUNT($D$6:$E$41,2,$R$42:$R$43)</f>
        <v>1</v>
      </c>
      <c r="E44" s="56">
        <f>DSUM($D$6:$E$41,2,$R$42:$R$43)</f>
        <v>498</v>
      </c>
      <c r="F44" s="67">
        <f>DCOUNT($F$6:$G$41,2,$R$42:$R$43)</f>
        <v>0</v>
      </c>
      <c r="G44" s="56">
        <f>DSUM($F$6:$G$41,2,$R$42:$R$43)</f>
        <v>0</v>
      </c>
      <c r="H44" s="67">
        <f>DCOUNT($H$6:$I$41,2,$R$42:$R$43)</f>
        <v>0</v>
      </c>
      <c r="I44" s="56">
        <f>DSUM($H$6:$I$41,2,$R$42:$R$43)</f>
        <v>0</v>
      </c>
      <c r="J44" s="67">
        <f>DCOUNT($J$6:$K$41,2,$R$42:$R$43)</f>
        <v>21</v>
      </c>
      <c r="K44" s="56">
        <f>DSUM($J$6:$K$41,2,$R$42:$R$43)</f>
        <v>7491</v>
      </c>
      <c r="L44" s="67">
        <f>DCOUNT($L$6:$M$41,2,$R$42:$R$43)</f>
        <v>4</v>
      </c>
      <c r="M44" s="56">
        <f>DSUM($L$6:$M$41,2,$R$42:$R$43)</f>
        <v>1780</v>
      </c>
      <c r="N44" s="75">
        <f>DCOUNT($N$6:$O$41,2,$R$42:$R$43)</f>
        <v>2</v>
      </c>
      <c r="O44" s="62">
        <f>DSUM($N$6:$O$41,2,$R$42:$R$43)</f>
        <v>319</v>
      </c>
    </row>
    <row r="45" spans="1:18" ht="15" thickTop="1" thickBot="1">
      <c r="A45" s="63" t="s">
        <v>4</v>
      </c>
      <c r="B45" s="68">
        <f t="shared" ref="B45:O45" si="0">SUM(B43:B44)</f>
        <v>1</v>
      </c>
      <c r="C45" s="64">
        <f t="shared" si="0"/>
        <v>1078</v>
      </c>
      <c r="D45" s="68">
        <f t="shared" si="0"/>
        <v>1</v>
      </c>
      <c r="E45" s="64">
        <f t="shared" si="0"/>
        <v>498</v>
      </c>
      <c r="F45" s="68">
        <f t="shared" si="0"/>
        <v>0</v>
      </c>
      <c r="G45" s="64">
        <f t="shared" si="0"/>
        <v>0</v>
      </c>
      <c r="H45" s="68">
        <f t="shared" si="0"/>
        <v>0</v>
      </c>
      <c r="I45" s="64">
        <f t="shared" si="0"/>
        <v>0</v>
      </c>
      <c r="J45" s="68">
        <f>SUM(J43:J44)</f>
        <v>26</v>
      </c>
      <c r="K45" s="64">
        <f t="shared" si="0"/>
        <v>9991</v>
      </c>
      <c r="L45" s="68">
        <f t="shared" si="0"/>
        <v>4</v>
      </c>
      <c r="M45" s="64">
        <f t="shared" si="0"/>
        <v>1780</v>
      </c>
      <c r="N45" s="76">
        <f t="shared" si="0"/>
        <v>2</v>
      </c>
      <c r="O45" s="65">
        <f t="shared" si="0"/>
        <v>319</v>
      </c>
    </row>
    <row r="46" spans="1:18" ht="46.5" customHeight="1">
      <c r="A46" s="501" t="s">
        <v>225</v>
      </c>
      <c r="B46" s="501"/>
      <c r="C46" s="501"/>
      <c r="D46" s="501"/>
      <c r="E46" s="501"/>
      <c r="F46" s="501"/>
      <c r="G46" s="501"/>
      <c r="H46" s="501"/>
      <c r="I46" s="501"/>
      <c r="J46" s="501"/>
      <c r="K46" s="501"/>
      <c r="L46" s="501"/>
      <c r="M46" s="501"/>
      <c r="N46" s="501"/>
      <c r="O46" s="501"/>
    </row>
    <row r="47" spans="1:18">
      <c r="A47" s="41"/>
    </row>
  </sheetData>
  <mergeCells count="15">
    <mergeCell ref="B1:H1"/>
    <mergeCell ref="I1:I3"/>
    <mergeCell ref="J1:K1"/>
    <mergeCell ref="J2:K2"/>
    <mergeCell ref="B3:D3"/>
    <mergeCell ref="J3:K3"/>
    <mergeCell ref="L5:M5"/>
    <mergeCell ref="N5:O5"/>
    <mergeCell ref="A46:O46"/>
    <mergeCell ref="A5:A6"/>
    <mergeCell ref="B5:C5"/>
    <mergeCell ref="D5:E5"/>
    <mergeCell ref="F5:G5"/>
    <mergeCell ref="H5:I5"/>
    <mergeCell ref="J5:K5"/>
  </mergeCells>
  <phoneticPr fontId="2"/>
  <dataValidations count="2">
    <dataValidation imeMode="off" allowBlank="1" showInputMessage="1" showErrorMessage="1" sqref="G7:G41 M7:M41 O7:O41 C7:C41 E7:E41 I7:I41 K7:K41"/>
    <dataValidation imeMode="on" allowBlank="1" showInputMessage="1" showErrorMessage="1" sqref="F7:F41 B7:B41 N7:N41 H7:H41 L7:L41 D7:D41 J7:J41"/>
  </dataValidations>
  <pageMargins left="0.31496062992125984" right="0.31496062992125984" top="0.74803149606299213" bottom="0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集計表（年報）</vt:lpstr>
      <vt:lpstr>集計表（月報）</vt:lpstr>
      <vt:lpstr>入港調（集計）</vt:lpstr>
      <vt:lpstr>海上出入貨物調</vt:lpstr>
      <vt:lpstr>入港船舶調</vt:lpstr>
      <vt:lpstr>入港(現金領収分）</vt:lpstr>
      <vt:lpstr>入港（現金収外）</vt:lpstr>
      <vt:lpstr>海上出入貨物調!Print_Area</vt:lpstr>
      <vt:lpstr>'集計表（月報）'!Print_Area</vt:lpstr>
      <vt:lpstr>'入港(現金領収分）'!Print_Area</vt:lpstr>
      <vt:lpstr>入港船舶調!Print_Area</vt:lpstr>
      <vt:lpstr>'入港調（集計）'!Print_Area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2021-02-10T02:59:28Z</cp:lastPrinted>
  <dcterms:created xsi:type="dcterms:W3CDTF">2009-05-04T09:10:49Z</dcterms:created>
  <dcterms:modified xsi:type="dcterms:W3CDTF">2021-02-10T03:00:05Z</dcterms:modified>
</cp:coreProperties>
</file>