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911562\Desktop\ＯＤ資料\"/>
    </mc:Choice>
  </mc:AlternateContent>
  <xr:revisionPtr revIDLastSave="0" documentId="8_{DF0E82D2-AAC3-46A3-88E4-476DE6C18553}" xr6:coauthVersionLast="45" xr6:coauthVersionMax="45" xr10:uidLastSave="{00000000-0000-0000-0000-000000000000}"/>
  <bookViews>
    <workbookView xWindow="-120" yWindow="-120" windowWidth="29040" windowHeight="15840"/>
  </bookViews>
  <sheets>
    <sheet name="6-1 " sheetId="85" r:id="rId1"/>
    <sheet name="6-2 " sheetId="86" r:id="rId2"/>
    <sheet name="6-3 " sheetId="87" r:id="rId3"/>
    <sheet name="6-4 " sheetId="88" r:id="rId4"/>
    <sheet name="6-5 " sheetId="115" r:id="rId5"/>
    <sheet name="6-6（1）" sheetId="116" r:id="rId6"/>
    <sheet name="6-6(2)" sheetId="117" r:id="rId7"/>
    <sheet name="6-7 " sheetId="134" r:id="rId8"/>
    <sheet name="6-8 " sheetId="118" r:id="rId9"/>
    <sheet name="6-9" sheetId="119" r:id="rId10"/>
    <sheet name="6-10" sheetId="120" r:id="rId11"/>
    <sheet name="6-11(1)" sheetId="127" r:id="rId12"/>
    <sheet name="6-11（2)" sheetId="121" r:id="rId13"/>
    <sheet name="6-12" sheetId="133" r:id="rId14"/>
    <sheet name="6-13" sheetId="122" r:id="rId15"/>
    <sheet name="6-14 " sheetId="110" r:id="rId16"/>
    <sheet name="6-15 " sheetId="123" r:id="rId17"/>
    <sheet name="6-16 " sheetId="124" r:id="rId18"/>
    <sheet name="6-17" sheetId="125" r:id="rId19"/>
    <sheet name="6-18  " sheetId="128" r:id="rId20"/>
    <sheet name="6-19 " sheetId="126" r:id="rId21"/>
    <sheet name="6-20 " sheetId="111" r:id="rId22"/>
    <sheet name="6-21 " sheetId="130" r:id="rId23"/>
    <sheet name="6-22  " sheetId="131" r:id="rId24"/>
    <sheet name="6-23  " sheetId="129" r:id="rId25"/>
    <sheet name="6-24  " sheetId="112" r:id="rId26"/>
  </sheets>
  <definedNames>
    <definedName name="_xlnm.Print_Area" localSheetId="0">'6-1 '!$A$1:$L$51</definedName>
    <definedName name="_xlnm.Print_Area" localSheetId="10">'6-10'!$A$1:$S$25</definedName>
    <definedName name="_xlnm.Print_Area" localSheetId="11">'6-11(1)'!$A$1:$S$9</definedName>
    <definedName name="_xlnm.Print_Area" localSheetId="12">'6-11（2)'!$A$1:$V$11</definedName>
    <definedName name="_xlnm.Print_Area" localSheetId="20">'6-19 '!$A$1:$P$13</definedName>
    <definedName name="_xlnm.Print_Area" localSheetId="1">'6-2 '!$A$1:$K$35</definedName>
    <definedName name="_xlnm.Print_Area" localSheetId="21">'6-20 '!$A$1:$F$42</definedName>
    <definedName name="_xlnm.Print_Area" localSheetId="23">'6-22  '!$A$1:$AT$14</definedName>
    <definedName name="_xlnm.Print_Area" localSheetId="25">'6-24  '!$A$1:$I$48</definedName>
    <definedName name="_xlnm.Print_Area" localSheetId="2">'6-3 '!$A$1:$K$36</definedName>
    <definedName name="_xlnm.Print_Area" localSheetId="3">'6-4 '!$A$1:$I$45</definedName>
    <definedName name="_xlnm.Print_Area" localSheetId="6">'6-6(2)'!$A$1:$N$21</definedName>
    <definedName name="_xlnm.Print_Area" localSheetId="7">'6-7 '!$A$1:$D$45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126" l="1"/>
  <c r="F33" i="111"/>
  <c r="E33" i="111"/>
  <c r="D33" i="111"/>
  <c r="C33" i="111"/>
  <c r="B33" i="111"/>
  <c r="F11" i="111"/>
  <c r="E11" i="111"/>
  <c r="D11" i="111"/>
  <c r="C11" i="111"/>
  <c r="B11" i="111"/>
  <c r="F10" i="111"/>
  <c r="E10" i="111"/>
  <c r="E8" i="111" s="1"/>
  <c r="D10" i="111"/>
  <c r="D8" i="111"/>
  <c r="C10" i="111"/>
  <c r="C8" i="111"/>
  <c r="B10" i="111"/>
  <c r="B8" i="111" s="1"/>
  <c r="F8" i="111"/>
  <c r="D38" i="134"/>
  <c r="C38" i="134"/>
  <c r="B38" i="134"/>
  <c r="D34" i="134"/>
  <c r="C34" i="134"/>
  <c r="B34" i="134"/>
  <c r="D32" i="134"/>
  <c r="D12" i="134" s="1"/>
  <c r="D9" i="134" s="1"/>
  <c r="C32" i="134"/>
  <c r="B32" i="134"/>
  <c r="D30" i="134"/>
  <c r="C30" i="134"/>
  <c r="C12" i="134" s="1"/>
  <c r="C9" i="134" s="1"/>
  <c r="B30" i="134"/>
  <c r="D26" i="134"/>
  <c r="C26" i="134"/>
  <c r="B26" i="134"/>
  <c r="D24" i="134"/>
  <c r="C24" i="134"/>
  <c r="B24" i="134"/>
  <c r="B12" i="134" s="1"/>
  <c r="B9" i="134" s="1"/>
  <c r="D11" i="134"/>
  <c r="C11" i="134"/>
  <c r="B11" i="134"/>
  <c r="I40" i="112"/>
  <c r="F40" i="112"/>
  <c r="E40" i="112"/>
  <c r="F39" i="112"/>
  <c r="E39" i="112"/>
  <c r="B39" i="112"/>
  <c r="F38" i="112"/>
  <c r="E38" i="112"/>
  <c r="G38" i="112" s="1"/>
  <c r="B38" i="112"/>
  <c r="I36" i="112"/>
  <c r="F36" i="112"/>
  <c r="E36" i="112"/>
  <c r="I35" i="112"/>
  <c r="F35" i="112"/>
  <c r="E35" i="112"/>
  <c r="E34" i="112"/>
  <c r="G34" i="112" s="1"/>
  <c r="C34" i="112"/>
  <c r="I34" i="112" s="1"/>
  <c r="F33" i="112"/>
  <c r="E33" i="112"/>
  <c r="B33" i="112"/>
  <c r="F32" i="112"/>
  <c r="E32" i="112"/>
  <c r="G32" i="112" s="1"/>
  <c r="B32" i="112"/>
  <c r="I30" i="112"/>
  <c r="F30" i="112"/>
  <c r="E30" i="112"/>
  <c r="B30" i="112"/>
  <c r="I29" i="112"/>
  <c r="F29" i="112"/>
  <c r="E29" i="112"/>
  <c r="G29" i="112" s="1"/>
  <c r="B29" i="112"/>
  <c r="I28" i="112"/>
  <c r="F28" i="112"/>
  <c r="E28" i="112"/>
  <c r="B28" i="112"/>
  <c r="I27" i="112"/>
  <c r="F27" i="112"/>
  <c r="E27" i="112"/>
  <c r="G27" i="112" s="1"/>
  <c r="B27" i="112"/>
  <c r="I26" i="112"/>
  <c r="F26" i="112"/>
  <c r="E26" i="112"/>
  <c r="G26" i="112" s="1"/>
  <c r="B26" i="112"/>
  <c r="I20" i="112"/>
  <c r="H20" i="112"/>
  <c r="G20" i="112"/>
  <c r="F20" i="112"/>
  <c r="I19" i="112"/>
  <c r="H19" i="112"/>
  <c r="G19" i="112"/>
  <c r="F19" i="112"/>
  <c r="D19" i="112"/>
  <c r="I18" i="112"/>
  <c r="H18" i="112"/>
  <c r="G18" i="112"/>
  <c r="F18" i="112"/>
  <c r="D18" i="112"/>
  <c r="H38" i="112" s="1"/>
  <c r="I17" i="112"/>
  <c r="H17" i="112"/>
  <c r="G17" i="112"/>
  <c r="F17" i="112"/>
  <c r="G37" i="112" s="1"/>
  <c r="D17" i="112"/>
  <c r="H37" i="112"/>
  <c r="I16" i="112"/>
  <c r="H16" i="112"/>
  <c r="G16" i="112"/>
  <c r="F16" i="112"/>
  <c r="G35" i="112"/>
  <c r="I15" i="112"/>
  <c r="H15" i="112"/>
  <c r="G15" i="112"/>
  <c r="F15" i="112"/>
  <c r="G33" i="112" s="1"/>
  <c r="D15" i="112"/>
  <c r="H33" i="112" s="1"/>
  <c r="I14" i="112"/>
  <c r="H14" i="112"/>
  <c r="G14" i="112"/>
  <c r="F14" i="112"/>
  <c r="D14" i="112"/>
  <c r="H32" i="112" s="1"/>
  <c r="I12" i="112"/>
  <c r="H12" i="112"/>
  <c r="G12" i="112"/>
  <c r="F12" i="112"/>
  <c r="D12" i="112"/>
  <c r="I11" i="112"/>
  <c r="H11" i="112"/>
  <c r="G11" i="112"/>
  <c r="F11" i="112"/>
  <c r="D11" i="112"/>
  <c r="I10" i="112"/>
  <c r="H10" i="112"/>
  <c r="G10" i="112"/>
  <c r="F10" i="112"/>
  <c r="D10" i="112"/>
  <c r="H28" i="112" s="1"/>
  <c r="I9" i="112"/>
  <c r="H9" i="112"/>
  <c r="G9" i="112"/>
  <c r="F9" i="112"/>
  <c r="D9" i="112"/>
  <c r="H27" i="112" s="1"/>
  <c r="I8" i="112"/>
  <c r="H8" i="112"/>
  <c r="G8" i="112"/>
  <c r="F8" i="112"/>
  <c r="D8" i="112"/>
  <c r="C19" i="130"/>
  <c r="C18" i="130"/>
  <c r="C16" i="130"/>
  <c r="C15" i="130"/>
  <c r="C13" i="130"/>
  <c r="C12" i="130"/>
  <c r="C10" i="130"/>
  <c r="C9" i="130"/>
  <c r="C8" i="130"/>
  <c r="C7" i="130"/>
  <c r="C6" i="130"/>
  <c r="E11" i="126"/>
  <c r="C11" i="126"/>
  <c r="B11" i="126"/>
  <c r="D14" i="88"/>
  <c r="D11" i="88"/>
  <c r="G28" i="112"/>
  <c r="G30" i="112"/>
  <c r="G39" i="112"/>
  <c r="G40" i="112"/>
  <c r="G36" i="112"/>
  <c r="H26" i="112"/>
  <c r="H29" i="112"/>
  <c r="H30" i="112"/>
  <c r="F34" i="112"/>
  <c r="H39" i="112"/>
</calcChain>
</file>

<file path=xl/sharedStrings.xml><?xml version="1.0" encoding="utf-8"?>
<sst xmlns="http://schemas.openxmlformats.org/spreadsheetml/2006/main" count="1544" uniqueCount="642">
  <si>
    <t>計</t>
  </si>
  <si>
    <t>各年度末現在</t>
  </si>
  <si>
    <t>農業協同組合連合会</t>
  </si>
  <si>
    <t>農業協同組合</t>
  </si>
  <si>
    <t>年 度</t>
  </si>
  <si>
    <t>区 分</t>
  </si>
  <si>
    <t>総 数</t>
  </si>
  <si>
    <t>県区域</t>
  </si>
  <si>
    <t>県区域未満</t>
  </si>
  <si>
    <t>郡(市)の区域</t>
  </si>
  <si>
    <t>総合農協</t>
  </si>
  <si>
    <t>開拓農協</t>
  </si>
  <si>
    <t>園芸農協</t>
  </si>
  <si>
    <t>畜産農協</t>
  </si>
  <si>
    <t>農村工業</t>
  </si>
  <si>
    <t>集落</t>
  </si>
  <si>
    <t>区分</t>
  </si>
  <si>
    <t>年度</t>
  </si>
  <si>
    <t>うち酪農協</t>
  </si>
  <si>
    <t>出  資</t>
  </si>
  <si>
    <t>非出資</t>
  </si>
  <si>
    <t>(2)購買品取扱高</t>
  </si>
  <si>
    <t>(3)販売品取扱高</t>
  </si>
  <si>
    <t xml:space="preserve"> 各年度末現在</t>
  </si>
  <si>
    <t>組合数</t>
  </si>
  <si>
    <t>正組合員</t>
  </si>
  <si>
    <t>役員数</t>
  </si>
  <si>
    <t>固定資産</t>
  </si>
  <si>
    <t>合 計</t>
  </si>
  <si>
    <t>生    産    資    材</t>
  </si>
  <si>
    <t>生  活  資  材</t>
  </si>
  <si>
    <t>合計</t>
  </si>
  <si>
    <t>米</t>
  </si>
  <si>
    <t>麦</t>
  </si>
  <si>
    <t>野菜</t>
  </si>
  <si>
    <t>果実</t>
  </si>
  <si>
    <t>その他</t>
  </si>
  <si>
    <t>生乳・</t>
  </si>
  <si>
    <t>鶏卵</t>
  </si>
  <si>
    <t>乳・</t>
  </si>
  <si>
    <t>肉豚</t>
  </si>
  <si>
    <t>1) 信 用 事 業 残 高</t>
  </si>
  <si>
    <t>加工</t>
  </si>
  <si>
    <t>利用</t>
  </si>
  <si>
    <t>指導</t>
  </si>
  <si>
    <t>共 済 事 業</t>
  </si>
  <si>
    <t>営  農
指導員</t>
  </si>
  <si>
    <t>小計</t>
  </si>
  <si>
    <t>肥料</t>
  </si>
  <si>
    <t>飼料</t>
  </si>
  <si>
    <t>農機具</t>
  </si>
  <si>
    <t>農薬</t>
  </si>
  <si>
    <t>食料品</t>
  </si>
  <si>
    <t>衣料品</t>
  </si>
  <si>
    <t>農産物</t>
  </si>
  <si>
    <t>肉用牛</t>
  </si>
  <si>
    <t>畜産物</t>
  </si>
  <si>
    <t>貯金</t>
  </si>
  <si>
    <t>借入金</t>
  </si>
  <si>
    <t>預金</t>
  </si>
  <si>
    <t>事業</t>
  </si>
  <si>
    <t>期末保有
件    数</t>
  </si>
  <si>
    <t>戸</t>
  </si>
  <si>
    <t>人</t>
  </si>
  <si>
    <t>百万円</t>
  </si>
  <si>
    <t>千件</t>
  </si>
  <si>
    <t>農家負担</t>
  </si>
  <si>
    <t>国庫負担</t>
  </si>
  <si>
    <t>家畜</t>
  </si>
  <si>
    <t>園芸施設</t>
  </si>
  <si>
    <t>年　  度</t>
  </si>
  <si>
    <t>被害面積</t>
  </si>
  <si>
    <t>被害戸数</t>
  </si>
  <si>
    <t>%</t>
  </si>
  <si>
    <t>死　廃</t>
  </si>
  <si>
    <t>病　傷</t>
  </si>
  <si>
    <t>准組合員</t>
    <rPh sb="0" eb="1">
      <t>ジュン</t>
    </rPh>
    <phoneticPr fontId="4"/>
  </si>
  <si>
    <t>資料:県生産者支援課「農業協同組合要覧」</t>
    <rPh sb="3" eb="4">
      <t>ケン</t>
    </rPh>
    <rPh sb="4" eb="7">
      <t>セイサンシャ</t>
    </rPh>
    <rPh sb="7" eb="9">
      <t>シエン</t>
    </rPh>
    <rPh sb="9" eb="10">
      <t>カ</t>
    </rPh>
    <rPh sb="11" eb="13">
      <t>ノウギョウ</t>
    </rPh>
    <rPh sb="13" eb="15">
      <t>キョウドウ</t>
    </rPh>
    <rPh sb="15" eb="17">
      <t>クミアイ</t>
    </rPh>
    <rPh sb="17" eb="19">
      <t>ヨウラン</t>
    </rPh>
    <phoneticPr fontId="4"/>
  </si>
  <si>
    <t>引受戸数</t>
    <rPh sb="0" eb="2">
      <t>ヒキウケ</t>
    </rPh>
    <phoneticPr fontId="4"/>
  </si>
  <si>
    <t>百万円</t>
    <rPh sb="0" eb="2">
      <t>ヒャクマン</t>
    </rPh>
    <phoneticPr fontId="4"/>
  </si>
  <si>
    <t>百万円</t>
    <rPh sb="0" eb="1">
      <t>ヒャク</t>
    </rPh>
    <rPh sb="1" eb="3">
      <t>マンエン</t>
    </rPh>
    <phoneticPr fontId="4"/>
  </si>
  <si>
    <t>水稲</t>
    <rPh sb="0" eb="2">
      <t>スイトウ</t>
    </rPh>
    <phoneticPr fontId="5"/>
  </si>
  <si>
    <t>大豆</t>
    <rPh sb="0" eb="2">
      <t>ダイズ</t>
    </rPh>
    <phoneticPr fontId="5"/>
  </si>
  <si>
    <t>資料：県生産者支援課</t>
    <rPh sb="4" eb="7">
      <t>セイサンシャ</t>
    </rPh>
    <rPh sb="7" eb="9">
      <t>シエン</t>
    </rPh>
    <phoneticPr fontId="5"/>
  </si>
  <si>
    <t>資料：日本たばこ産業株式会社西日本原料本部</t>
    <rPh sb="14" eb="15">
      <t>ニシ</t>
    </rPh>
    <rPh sb="15" eb="17">
      <t>ニホン</t>
    </rPh>
    <rPh sb="17" eb="19">
      <t>ゲンリョウ</t>
    </rPh>
    <rPh sb="19" eb="21">
      <t>ホンブ</t>
    </rPh>
    <phoneticPr fontId="7"/>
  </si>
  <si>
    <t>円</t>
  </si>
  <si>
    <t>kg</t>
  </si>
  <si>
    <t>千円</t>
  </si>
  <si>
    <t>a</t>
  </si>
  <si>
    <t>戸</t>
    <rPh sb="0" eb="1">
      <t>ト</t>
    </rPh>
    <phoneticPr fontId="4"/>
  </si>
  <si>
    <t>代金</t>
  </si>
  <si>
    <t>重量</t>
  </si>
  <si>
    <t>面積</t>
  </si>
  <si>
    <t>農家数</t>
    <rPh sb="0" eb="2">
      <t>ノウカ</t>
    </rPh>
    <rPh sb="2" eb="3">
      <t>スウ</t>
    </rPh>
    <phoneticPr fontId="4"/>
  </si>
  <si>
    <t>10アール当たり</t>
  </si>
  <si>
    <t>買　　　　入</t>
    <phoneticPr fontId="4"/>
  </si>
  <si>
    <t>耕　　　　作</t>
    <phoneticPr fontId="4"/>
  </si>
  <si>
    <t>年　次</t>
  </si>
  <si>
    <t>資料：県農山漁村課</t>
    <rPh sb="4" eb="8">
      <t>ノウサンギョソン</t>
    </rPh>
    <rPh sb="8" eb="9">
      <t>カ</t>
    </rPh>
    <phoneticPr fontId="5"/>
  </si>
  <si>
    <t>畑</t>
  </si>
  <si>
    <t>田</t>
  </si>
  <si>
    <t>数</t>
  </si>
  <si>
    <t>件</t>
  </si>
  <si>
    <t>許可・届出以外</t>
  </si>
  <si>
    <t>届　　出</t>
  </si>
  <si>
    <t>知事許可</t>
  </si>
  <si>
    <t>大臣許可</t>
  </si>
  <si>
    <t>総　　　数</t>
  </si>
  <si>
    <t>太良町</t>
  </si>
  <si>
    <t>藤津郡</t>
  </si>
  <si>
    <t>白石町</t>
  </si>
  <si>
    <t>江北町</t>
  </si>
  <si>
    <t>大町町</t>
  </si>
  <si>
    <t>杵島郡</t>
  </si>
  <si>
    <t>有田町</t>
  </si>
  <si>
    <t>西松浦郡</t>
  </si>
  <si>
    <t>玄海町</t>
  </si>
  <si>
    <t>東松浦郡</t>
  </si>
  <si>
    <t>みやき町</t>
    <rPh sb="3" eb="4">
      <t>マチ</t>
    </rPh>
    <phoneticPr fontId="4"/>
  </si>
  <si>
    <t>上峰町</t>
  </si>
  <si>
    <t>基山町</t>
  </si>
  <si>
    <t>三養基郡</t>
  </si>
  <si>
    <t>吉野ヶ里町</t>
    <rPh sb="0" eb="4">
      <t>ヨシノガリ</t>
    </rPh>
    <rPh sb="4" eb="5">
      <t>マチ</t>
    </rPh>
    <phoneticPr fontId="4"/>
  </si>
  <si>
    <t>神埼郡</t>
  </si>
  <si>
    <t>神埼市</t>
    <rPh sb="0" eb="2">
      <t>カンザキ</t>
    </rPh>
    <rPh sb="2" eb="3">
      <t>シ</t>
    </rPh>
    <phoneticPr fontId="4"/>
  </si>
  <si>
    <t>嬉野市</t>
    <rPh sb="0" eb="2">
      <t>ウレシノ</t>
    </rPh>
    <rPh sb="2" eb="3">
      <t>シ</t>
    </rPh>
    <phoneticPr fontId="4"/>
  </si>
  <si>
    <t>小城市</t>
    <rPh sb="0" eb="2">
      <t>オギ</t>
    </rPh>
    <rPh sb="2" eb="3">
      <t>シ</t>
    </rPh>
    <phoneticPr fontId="4"/>
  </si>
  <si>
    <t>鹿島市</t>
  </si>
  <si>
    <t>武雄市</t>
  </si>
  <si>
    <t>伊万里市</t>
  </si>
  <si>
    <t>多久市</t>
  </si>
  <si>
    <t>鳥栖市</t>
  </si>
  <si>
    <t>唐津市</t>
  </si>
  <si>
    <t>佐賀市</t>
  </si>
  <si>
    <t>郡部</t>
  </si>
  <si>
    <t>市部</t>
  </si>
  <si>
    <t>コンバイン</t>
  </si>
  <si>
    <t>動力散布機</t>
  </si>
  <si>
    <t>田植機</t>
  </si>
  <si>
    <t>乗用トラクター</t>
  </si>
  <si>
    <t>年次
市町</t>
    <rPh sb="4" eb="5">
      <t>チョウ</t>
    </rPh>
    <phoneticPr fontId="4"/>
  </si>
  <si>
    <t>太良町</t>
    <rPh sb="0" eb="3">
      <t>タラチョウ</t>
    </rPh>
    <phoneticPr fontId="12"/>
  </si>
  <si>
    <t>みやき町</t>
    <rPh sb="3" eb="4">
      <t>チョウ</t>
    </rPh>
    <phoneticPr fontId="12"/>
  </si>
  <si>
    <t>上峰町</t>
    <rPh sb="0" eb="2">
      <t>カミミネ</t>
    </rPh>
    <rPh sb="2" eb="3">
      <t>チョウ</t>
    </rPh>
    <phoneticPr fontId="12"/>
  </si>
  <si>
    <t>吉野ヶ里町</t>
    <rPh sb="0" eb="4">
      <t>ヨシノガリ</t>
    </rPh>
    <rPh sb="4" eb="5">
      <t>チョウ</t>
    </rPh>
    <phoneticPr fontId="12"/>
  </si>
  <si>
    <t>神埼市</t>
    <rPh sb="0" eb="2">
      <t>カンザキ</t>
    </rPh>
    <rPh sb="2" eb="3">
      <t>シ</t>
    </rPh>
    <phoneticPr fontId="12"/>
  </si>
  <si>
    <t>嬉野市</t>
    <rPh sb="0" eb="2">
      <t>ウレシノ</t>
    </rPh>
    <rPh sb="2" eb="3">
      <t>シ</t>
    </rPh>
    <phoneticPr fontId="12"/>
  </si>
  <si>
    <t>小城市</t>
    <rPh sb="0" eb="2">
      <t>オギ</t>
    </rPh>
    <rPh sb="2" eb="3">
      <t>シ</t>
    </rPh>
    <phoneticPr fontId="12"/>
  </si>
  <si>
    <t>面積換算値</t>
    <rPh sb="0" eb="2">
      <t>メンセキ</t>
    </rPh>
    <rPh sb="2" eb="5">
      <t>カンサンチ</t>
    </rPh>
    <phoneticPr fontId="12"/>
  </si>
  <si>
    <t>各年7月15日現在</t>
    <rPh sb="0" eb="1">
      <t>カク</t>
    </rPh>
    <rPh sb="1" eb="2">
      <t>ネン</t>
    </rPh>
    <phoneticPr fontId="4"/>
  </si>
  <si>
    <t>総  数</t>
  </si>
  <si>
    <t>普通畑</t>
  </si>
  <si>
    <t>樹園地</t>
  </si>
  <si>
    <t>牧草地</t>
  </si>
  <si>
    <t xml:space="preserve">    </t>
  </si>
  <si>
    <t>みやき町</t>
    <rPh sb="3" eb="4">
      <t>チョウ</t>
    </rPh>
    <phoneticPr fontId="4"/>
  </si>
  <si>
    <t>水  稲</t>
  </si>
  <si>
    <t>小  麦</t>
  </si>
  <si>
    <t>二条大麦</t>
  </si>
  <si>
    <t>大  豆</t>
  </si>
  <si>
    <t>子 実
作 付
面 積</t>
    <rPh sb="0" eb="1">
      <t>コ</t>
    </rPh>
    <rPh sb="2" eb="3">
      <t>ミ</t>
    </rPh>
    <phoneticPr fontId="4"/>
  </si>
  <si>
    <t>10a当た
り収量</t>
  </si>
  <si>
    <t>収穫量</t>
  </si>
  <si>
    <t>ha</t>
  </si>
  <si>
    <t>t</t>
  </si>
  <si>
    <t>資料：農林水産省統計部「作物統計」</t>
    <rPh sb="0" eb="2">
      <t>シリョウ</t>
    </rPh>
    <rPh sb="3" eb="5">
      <t>ノウリン</t>
    </rPh>
    <rPh sb="5" eb="8">
      <t>スイサンショウ</t>
    </rPh>
    <rPh sb="8" eb="10">
      <t>トウケイ</t>
    </rPh>
    <rPh sb="10" eb="11">
      <t>ブ</t>
    </rPh>
    <rPh sb="12" eb="14">
      <t>サクモツ</t>
    </rPh>
    <rPh sb="14" eb="16">
      <t>トウケイ</t>
    </rPh>
    <phoneticPr fontId="4"/>
  </si>
  <si>
    <t>たまねぎ</t>
  </si>
  <si>
    <t>冬キャベツ</t>
    <rPh sb="0" eb="1">
      <t>フユ</t>
    </rPh>
    <phoneticPr fontId="4"/>
  </si>
  <si>
    <t>秋冬だいこん</t>
    <rPh sb="0" eb="2">
      <t>シュウトウ</t>
    </rPh>
    <phoneticPr fontId="4"/>
  </si>
  <si>
    <t>作　付
面　積</t>
  </si>
  <si>
    <t>みかん</t>
  </si>
  <si>
    <t>日本なし</t>
    <rPh sb="0" eb="2">
      <t>ニホン</t>
    </rPh>
    <phoneticPr fontId="4"/>
  </si>
  <si>
    <t>栽　培
面　積</t>
  </si>
  <si>
    <t>結果樹
面　積</t>
    <rPh sb="0" eb="1">
      <t>ケツ</t>
    </rPh>
    <rPh sb="1" eb="3">
      <t>カジュ</t>
    </rPh>
    <phoneticPr fontId="4"/>
  </si>
  <si>
    <t>各年2月1日現在</t>
  </si>
  <si>
    <t>年　  次</t>
  </si>
  <si>
    <t>豚</t>
  </si>
  <si>
    <t>飼養戸数</t>
  </si>
  <si>
    <t>飼養頭数</t>
  </si>
  <si>
    <t>飼養羽数</t>
  </si>
  <si>
    <t>頭</t>
  </si>
  <si>
    <t>千羽</t>
  </si>
  <si>
    <t>資料：農林水産省統計部「畜産統計」</t>
    <rPh sb="3" eb="5">
      <t>ノウリン</t>
    </rPh>
    <rPh sb="5" eb="8">
      <t>スイサンショウ</t>
    </rPh>
    <rPh sb="8" eb="10">
      <t>トウケイ</t>
    </rPh>
    <rPh sb="10" eb="11">
      <t>ブ</t>
    </rPh>
    <rPh sb="14" eb="16">
      <t>トウケイ</t>
    </rPh>
    <phoneticPr fontId="4"/>
  </si>
  <si>
    <t>農業産出額
合　計</t>
    <rPh sb="2" eb="4">
      <t>サンシュツ</t>
    </rPh>
    <rPh sb="4" eb="5">
      <t>ガク</t>
    </rPh>
    <rPh sb="6" eb="7">
      <t>ゴウ</t>
    </rPh>
    <rPh sb="8" eb="9">
      <t>ケイ</t>
    </rPh>
    <phoneticPr fontId="4"/>
  </si>
  <si>
    <t>耕　　　　　　　　　　　種</t>
  </si>
  <si>
    <t>麦類</t>
  </si>
  <si>
    <t>雑穀豆類
いも 類</t>
  </si>
  <si>
    <t>花き</t>
  </si>
  <si>
    <t>工芸農作物</t>
  </si>
  <si>
    <t>耕　　種</t>
    <rPh sb="0" eb="1">
      <t>タガヤ</t>
    </rPh>
    <rPh sb="3" eb="4">
      <t>シュ</t>
    </rPh>
    <phoneticPr fontId="4"/>
  </si>
  <si>
    <t>畜　　　　　　　　　　　産</t>
  </si>
  <si>
    <t>加　工</t>
  </si>
  <si>
    <t>生産農業</t>
  </si>
  <si>
    <t>種苗・苗木
そ　の　他</t>
  </si>
  <si>
    <t>乳用牛</t>
  </si>
  <si>
    <t>鶏</t>
  </si>
  <si>
    <t>その他の畜産物　　　　　　　　　　（養蚕を含む）</t>
    <rPh sb="2" eb="3">
      <t>タ</t>
    </rPh>
    <rPh sb="4" eb="7">
      <t>チクサンブツ</t>
    </rPh>
    <rPh sb="18" eb="20">
      <t>ヨウサン</t>
    </rPh>
    <rPh sb="21" eb="22">
      <t>フク</t>
    </rPh>
    <phoneticPr fontId="4"/>
  </si>
  <si>
    <t>所 　得</t>
  </si>
  <si>
    <t>農 　 　　　　　業</t>
    <rPh sb="0" eb="10">
      <t>ノウギョウ</t>
    </rPh>
    <phoneticPr fontId="4"/>
  </si>
  <si>
    <t>農業生産関連事業</t>
    <rPh sb="0" eb="2">
      <t>ノウギョウ</t>
    </rPh>
    <rPh sb="2" eb="4">
      <t>セイサン</t>
    </rPh>
    <rPh sb="4" eb="6">
      <t>カンレン</t>
    </rPh>
    <rPh sb="6" eb="8">
      <t>ジギョウ</t>
    </rPh>
    <phoneticPr fontId="4"/>
  </si>
  <si>
    <t>農　　外</t>
    <rPh sb="0" eb="1">
      <t>ノウギョウ</t>
    </rPh>
    <rPh sb="3" eb="4">
      <t>ソト</t>
    </rPh>
    <phoneticPr fontId="4"/>
  </si>
  <si>
    <t>年金等の
収　　入</t>
    <rPh sb="0" eb="2">
      <t>ネンキン</t>
    </rPh>
    <rPh sb="2" eb="3">
      <t>トウ</t>
    </rPh>
    <rPh sb="5" eb="6">
      <t>オサム</t>
    </rPh>
    <rPh sb="8" eb="9">
      <t>イリ</t>
    </rPh>
    <phoneticPr fontId="12"/>
  </si>
  <si>
    <t>総所得</t>
    <rPh sb="0" eb="3">
      <t>ソウショトク</t>
    </rPh>
    <phoneticPr fontId="12"/>
  </si>
  <si>
    <t>租税公課
諸 負 担</t>
    <rPh sb="0" eb="2">
      <t>ソゼイ</t>
    </rPh>
    <rPh sb="2" eb="4">
      <t>コウカ</t>
    </rPh>
    <rPh sb="5" eb="6">
      <t>ショ</t>
    </rPh>
    <rPh sb="7" eb="8">
      <t>フ</t>
    </rPh>
    <rPh sb="9" eb="10">
      <t>タン</t>
    </rPh>
    <phoneticPr fontId="12"/>
  </si>
  <si>
    <t>可処分
所　得</t>
    <rPh sb="0" eb="3">
      <t>カショブン</t>
    </rPh>
    <rPh sb="4" eb="5">
      <t>トコロ</t>
    </rPh>
    <rPh sb="6" eb="7">
      <t>トク</t>
    </rPh>
    <phoneticPr fontId="12"/>
  </si>
  <si>
    <t>(参考）共済、補助金等を除く農業収支</t>
    <rPh sb="1" eb="3">
      <t>サンコウ</t>
    </rPh>
    <phoneticPr fontId="12"/>
  </si>
  <si>
    <t>農　業
粗収益</t>
  </si>
  <si>
    <t xml:space="preserve"> 粗 収 益</t>
    <rPh sb="1" eb="2">
      <t>ソ</t>
    </rPh>
    <rPh sb="3" eb="6">
      <t>シュウエキ</t>
    </rPh>
    <phoneticPr fontId="12"/>
  </si>
  <si>
    <t>経 営 費</t>
    <rPh sb="0" eb="1">
      <t>ケイ</t>
    </rPh>
    <rPh sb="2" eb="3">
      <t>エイシュウエキ</t>
    </rPh>
    <rPh sb="4" eb="5">
      <t>ヒ</t>
    </rPh>
    <phoneticPr fontId="12"/>
  </si>
  <si>
    <t>所 得</t>
    <rPh sb="0" eb="3">
      <t>ショトク</t>
    </rPh>
    <phoneticPr fontId="12"/>
  </si>
  <si>
    <t>収　入</t>
    <rPh sb="0" eb="1">
      <t>オサム</t>
    </rPh>
    <rPh sb="2" eb="3">
      <t>イリ</t>
    </rPh>
    <phoneticPr fontId="12"/>
  </si>
  <si>
    <t>支　出</t>
    <rPh sb="0" eb="1">
      <t>ササ</t>
    </rPh>
    <rPh sb="2" eb="3">
      <t>デ</t>
    </rPh>
    <phoneticPr fontId="12"/>
  </si>
  <si>
    <t>所　得</t>
    <rPh sb="0" eb="1">
      <t>トコロ</t>
    </rPh>
    <rPh sb="2" eb="3">
      <t>トク</t>
    </rPh>
    <phoneticPr fontId="12"/>
  </si>
  <si>
    <t>水　田　作</t>
    <rPh sb="0" eb="1">
      <t>ミズ</t>
    </rPh>
    <rPh sb="2" eb="3">
      <t>タ</t>
    </rPh>
    <rPh sb="4" eb="5">
      <t>サク</t>
    </rPh>
    <phoneticPr fontId="12"/>
  </si>
  <si>
    <t>施設野菜作</t>
    <rPh sb="0" eb="2">
      <t>シセツ</t>
    </rPh>
    <rPh sb="2" eb="4">
      <t>ヤサイ</t>
    </rPh>
    <rPh sb="4" eb="5">
      <t>サク</t>
    </rPh>
    <phoneticPr fontId="12"/>
  </si>
  <si>
    <t>果　樹　作</t>
    <rPh sb="0" eb="1">
      <t>ハタシ</t>
    </rPh>
    <rPh sb="2" eb="3">
      <t>キ</t>
    </rPh>
    <rPh sb="4" eb="5">
      <t>サク</t>
    </rPh>
    <phoneticPr fontId="12"/>
  </si>
  <si>
    <t>果樹作</t>
    <rPh sb="0" eb="1">
      <t>ハタシ</t>
    </rPh>
    <rPh sb="1" eb="2">
      <t>キ</t>
    </rPh>
    <rPh sb="2" eb="3">
      <t>サク</t>
    </rPh>
    <phoneticPr fontId="12"/>
  </si>
  <si>
    <t>肥　育　牛</t>
    <rPh sb="0" eb="1">
      <t>コエ</t>
    </rPh>
    <rPh sb="2" eb="3">
      <t>イク</t>
    </rPh>
    <rPh sb="4" eb="5">
      <t>ギュウ</t>
    </rPh>
    <phoneticPr fontId="12"/>
  </si>
  <si>
    <t>肥育牛</t>
    <rPh sb="0" eb="1">
      <t>コエ</t>
    </rPh>
    <rPh sb="1" eb="2">
      <t>イク</t>
    </rPh>
    <rPh sb="2" eb="3">
      <t>ウシ</t>
    </rPh>
    <phoneticPr fontId="12"/>
  </si>
  <si>
    <t>年　　次</t>
    <rPh sb="0" eb="1">
      <t>トシ</t>
    </rPh>
    <rPh sb="3" eb="4">
      <t>ツギ</t>
    </rPh>
    <phoneticPr fontId="4"/>
  </si>
  <si>
    <t>（参考）共済、補助金等を除く農業収支</t>
    <rPh sb="1" eb="3">
      <t>サンコウ</t>
    </rPh>
    <phoneticPr fontId="12"/>
  </si>
  <si>
    <t>年　　次</t>
    <rPh sb="0" eb="1">
      <t>トシ</t>
    </rPh>
    <rPh sb="3" eb="4">
      <t>ツギ</t>
    </rPh>
    <phoneticPr fontId="12"/>
  </si>
  <si>
    <t>月 平 均
農業経営
関与者数</t>
    <rPh sb="0" eb="1">
      <t>ツキ</t>
    </rPh>
    <rPh sb="2" eb="3">
      <t>タイラ</t>
    </rPh>
    <rPh sb="4" eb="5">
      <t>タモツ</t>
    </rPh>
    <rPh sb="6" eb="8">
      <t>ノウギョウ</t>
    </rPh>
    <rPh sb="8" eb="10">
      <t>ケイエイ</t>
    </rPh>
    <rPh sb="11" eb="14">
      <t>カンヨシャ</t>
    </rPh>
    <rPh sb="14" eb="15">
      <t>スウ</t>
    </rPh>
    <phoneticPr fontId="12"/>
  </si>
  <si>
    <t>農　　業
専従者数</t>
    <rPh sb="0" eb="1">
      <t>ノウ</t>
    </rPh>
    <rPh sb="3" eb="4">
      <t>ギョウ</t>
    </rPh>
    <rPh sb="5" eb="8">
      <t>センジュウシャ</t>
    </rPh>
    <rPh sb="8" eb="9">
      <t>スウ</t>
    </rPh>
    <phoneticPr fontId="12"/>
  </si>
  <si>
    <t>経営耕地
面　　積</t>
    <rPh sb="0" eb="2">
      <t>ケイエイ</t>
    </rPh>
    <rPh sb="2" eb="4">
      <t>コウチ</t>
    </rPh>
    <rPh sb="5" eb="6">
      <t>メン</t>
    </rPh>
    <rPh sb="8" eb="9">
      <t>セキ</t>
    </rPh>
    <phoneticPr fontId="12"/>
  </si>
  <si>
    <t>自営農業
労働時間</t>
    <rPh sb="0" eb="2">
      <t>ジエイ</t>
    </rPh>
    <rPh sb="2" eb="4">
      <t>ノウギョウ</t>
    </rPh>
    <rPh sb="5" eb="7">
      <t>ロウドウ</t>
    </rPh>
    <rPh sb="7" eb="9">
      <t>ジカン</t>
    </rPh>
    <phoneticPr fontId="12"/>
  </si>
  <si>
    <t>農業固定
資 産 額
（土地を
除く）</t>
    <rPh sb="0" eb="2">
      <t>ノウギョウ</t>
    </rPh>
    <rPh sb="2" eb="4">
      <t>コテイ</t>
    </rPh>
    <rPh sb="5" eb="6">
      <t>シ</t>
    </rPh>
    <rPh sb="7" eb="8">
      <t>サン</t>
    </rPh>
    <rPh sb="9" eb="10">
      <t>ガク</t>
    </rPh>
    <rPh sb="12" eb="14">
      <t>トチ</t>
    </rPh>
    <rPh sb="16" eb="17">
      <t>ノゾ</t>
    </rPh>
    <phoneticPr fontId="12"/>
  </si>
  <si>
    <t>年末借入
金・買掛
未 払 金
残　　高</t>
    <rPh sb="0" eb="2">
      <t>ネンマツ</t>
    </rPh>
    <rPh sb="2" eb="4">
      <t>カリイレ</t>
    </rPh>
    <rPh sb="5" eb="6">
      <t>キン</t>
    </rPh>
    <rPh sb="7" eb="9">
      <t>カイカケ</t>
    </rPh>
    <rPh sb="10" eb="11">
      <t>ミ</t>
    </rPh>
    <rPh sb="12" eb="13">
      <t>バライ</t>
    </rPh>
    <rPh sb="14" eb="15">
      <t>キン</t>
    </rPh>
    <rPh sb="16" eb="17">
      <t>ザン</t>
    </rPh>
    <rPh sb="19" eb="20">
      <t>コウ</t>
    </rPh>
    <phoneticPr fontId="12"/>
  </si>
  <si>
    <t>農　　業　　粗　　収　　益</t>
    <rPh sb="0" eb="1">
      <t>ノウ</t>
    </rPh>
    <rPh sb="3" eb="4">
      <t>ギョウ</t>
    </rPh>
    <rPh sb="6" eb="7">
      <t>ホボ</t>
    </rPh>
    <rPh sb="9" eb="10">
      <t>オサム</t>
    </rPh>
    <rPh sb="12" eb="13">
      <t>エキ</t>
    </rPh>
    <phoneticPr fontId="12"/>
  </si>
  <si>
    <t>農業現金　収　　入</t>
    <rPh sb="0" eb="2">
      <t>ノウギョウ</t>
    </rPh>
    <rPh sb="2" eb="4">
      <t>ゲンキン</t>
    </rPh>
    <rPh sb="5" eb="6">
      <t>オサム</t>
    </rPh>
    <rPh sb="8" eb="9">
      <t>イリ</t>
    </rPh>
    <phoneticPr fontId="12"/>
  </si>
  <si>
    <t>借入地</t>
    <rPh sb="0" eb="2">
      <t>カリイレ</t>
    </rPh>
    <rPh sb="2" eb="3">
      <t>チ</t>
    </rPh>
    <phoneticPr fontId="12"/>
  </si>
  <si>
    <t>家族(ゆい・手間替
受け含む)</t>
    <rPh sb="0" eb="2">
      <t>カゾク</t>
    </rPh>
    <rPh sb="6" eb="8">
      <t>テマ</t>
    </rPh>
    <rPh sb="8" eb="9">
      <t>ガ</t>
    </rPh>
    <rPh sb="10" eb="11">
      <t>ウ</t>
    </rPh>
    <rPh sb="12" eb="13">
      <t>フク</t>
    </rPh>
    <phoneticPr fontId="12"/>
  </si>
  <si>
    <t>農　業
負担分</t>
    <rPh sb="0" eb="1">
      <t>ノウ</t>
    </rPh>
    <rPh sb="2" eb="3">
      <t>ギョウ</t>
    </rPh>
    <rPh sb="4" eb="7">
      <t>フタンブン</t>
    </rPh>
    <phoneticPr fontId="12"/>
  </si>
  <si>
    <t>合　計</t>
    <rPh sb="0" eb="1">
      <t>ゴウ</t>
    </rPh>
    <rPh sb="2" eb="3">
      <t>ケイ</t>
    </rPh>
    <phoneticPr fontId="12"/>
  </si>
  <si>
    <t>作物収入</t>
    <rPh sb="0" eb="2">
      <t>サクモツ</t>
    </rPh>
    <rPh sb="2" eb="4">
      <t>シュウニュウ</t>
    </rPh>
    <phoneticPr fontId="12"/>
  </si>
  <si>
    <t>畜産収入</t>
    <rPh sb="0" eb="2">
      <t>チクサン</t>
    </rPh>
    <rPh sb="2" eb="4">
      <t>シュウニュウ</t>
    </rPh>
    <phoneticPr fontId="12"/>
  </si>
  <si>
    <t>その他</t>
    <rPh sb="2" eb="3">
      <t>タ</t>
    </rPh>
    <phoneticPr fontId="12"/>
  </si>
  <si>
    <t>稲　作</t>
    <rPh sb="0" eb="1">
      <t>イネ</t>
    </rPh>
    <rPh sb="2" eb="3">
      <t>サク</t>
    </rPh>
    <phoneticPr fontId="12"/>
  </si>
  <si>
    <t>麦　類</t>
    <rPh sb="0" eb="1">
      <t>ムギ</t>
    </rPh>
    <rPh sb="2" eb="3">
      <t>ルイ</t>
    </rPh>
    <phoneticPr fontId="12"/>
  </si>
  <si>
    <t>豆　類</t>
    <rPh sb="0" eb="1">
      <t>マメ</t>
    </rPh>
    <rPh sb="2" eb="3">
      <t>タグイ</t>
    </rPh>
    <phoneticPr fontId="12"/>
  </si>
  <si>
    <t>野　菜</t>
    <rPh sb="0" eb="1">
      <t>ノ</t>
    </rPh>
    <rPh sb="2" eb="3">
      <t>ナ</t>
    </rPh>
    <phoneticPr fontId="12"/>
  </si>
  <si>
    <t>果　樹</t>
    <rPh sb="0" eb="1">
      <t>ハタシ</t>
    </rPh>
    <rPh sb="2" eb="3">
      <t>キ</t>
    </rPh>
    <phoneticPr fontId="12"/>
  </si>
  <si>
    <t>生葉収穫量</t>
  </si>
  <si>
    <t>摘採実面積</t>
  </si>
  <si>
    <t>10a当たり収量</t>
    <rPh sb="3" eb="4">
      <t>ア</t>
    </rPh>
    <phoneticPr fontId="4"/>
  </si>
  <si>
    <t>普通せん茶</t>
  </si>
  <si>
    <t>玉 緑 茶</t>
  </si>
  <si>
    <t>番    茶</t>
  </si>
  <si>
    <t xml:space="preserve">資料:農林水産省統計部「作物統計」 </t>
    <rPh sb="3" eb="5">
      <t>ノウリン</t>
    </rPh>
    <rPh sb="5" eb="8">
      <t>スイサンショウ</t>
    </rPh>
    <rPh sb="8" eb="10">
      <t>トウケイ</t>
    </rPh>
    <rPh sb="10" eb="11">
      <t>ブ</t>
    </rPh>
    <rPh sb="12" eb="14">
      <t>サクモツ</t>
    </rPh>
    <rPh sb="14" eb="16">
      <t>トウケイ</t>
    </rPh>
    <phoneticPr fontId="4"/>
  </si>
  <si>
    <t>資料：農林水産省統計部「畜産物流通統計」</t>
    <rPh sb="3" eb="5">
      <t>ノウリン</t>
    </rPh>
    <rPh sb="5" eb="8">
      <t>スイサンショウ</t>
    </rPh>
    <rPh sb="8" eb="10">
      <t>トウケイ</t>
    </rPh>
    <rPh sb="10" eb="11">
      <t>ブ</t>
    </rPh>
    <rPh sb="12" eb="14">
      <t>チクサン</t>
    </rPh>
    <rPh sb="14" eb="15">
      <t>ブツ</t>
    </rPh>
    <rPh sb="15" eb="17">
      <t>リュウツウ</t>
    </rPh>
    <rPh sb="17" eb="19">
      <t>トウケイ</t>
    </rPh>
    <phoneticPr fontId="12"/>
  </si>
  <si>
    <t>肉　用　若　鶏</t>
    <rPh sb="0" eb="1">
      <t>ニク</t>
    </rPh>
    <rPh sb="2" eb="3">
      <t>ヨウ</t>
    </rPh>
    <rPh sb="4" eb="5">
      <t>ワカ</t>
    </rPh>
    <rPh sb="6" eb="7">
      <t>ニワトリ</t>
    </rPh>
    <phoneticPr fontId="4"/>
  </si>
  <si>
    <t>生産量</t>
  </si>
  <si>
    <t>処　　理　　量</t>
  </si>
  <si>
    <t>移出量</t>
  </si>
  <si>
    <t>移入量</t>
  </si>
  <si>
    <t>総数</t>
  </si>
  <si>
    <t>乳製品向け</t>
  </si>
  <si>
    <t>資料：農林水産省統計部「牛乳乳製品統計」</t>
    <rPh sb="3" eb="5">
      <t>ノウリン</t>
    </rPh>
    <rPh sb="5" eb="8">
      <t>スイサンショウ</t>
    </rPh>
    <rPh sb="8" eb="10">
      <t>トウケイ</t>
    </rPh>
    <rPh sb="10" eb="11">
      <t>ブ</t>
    </rPh>
    <phoneticPr fontId="12"/>
  </si>
  <si>
    <t>和    牛</t>
  </si>
  <si>
    <t>子    牛</t>
  </si>
  <si>
    <t>馬</t>
  </si>
  <si>
    <t>枝肉量</t>
  </si>
  <si>
    <t>資料：農林水産省統計部「畜産物流通統計」</t>
    <rPh sb="3" eb="5">
      <t>ノウリン</t>
    </rPh>
    <rPh sb="5" eb="8">
      <t>スイサンショウ</t>
    </rPh>
    <rPh sb="8" eb="10">
      <t>トウケイ</t>
    </rPh>
    <rPh sb="10" eb="11">
      <t>ブ</t>
    </rPh>
    <rPh sb="12" eb="14">
      <t>チクサン</t>
    </rPh>
    <rPh sb="14" eb="15">
      <t>ブツ</t>
    </rPh>
    <rPh sb="15" eb="16">
      <t>リュウ</t>
    </rPh>
    <rPh sb="16" eb="17">
      <t>ツウ</t>
    </rPh>
    <rPh sb="17" eb="19">
      <t>トウケイ</t>
    </rPh>
    <phoneticPr fontId="12"/>
  </si>
  <si>
    <t>年     次</t>
  </si>
  <si>
    <t>被　害　計</t>
    <rPh sb="0" eb="1">
      <t>ヒ</t>
    </rPh>
    <rPh sb="2" eb="3">
      <t>ガイ</t>
    </rPh>
    <rPh sb="4" eb="5">
      <t>ケイ</t>
    </rPh>
    <phoneticPr fontId="4"/>
  </si>
  <si>
    <t>気　象　被　害</t>
    <rPh sb="0" eb="1">
      <t>キ</t>
    </rPh>
    <rPh sb="2" eb="3">
      <t>ゾウ</t>
    </rPh>
    <rPh sb="4" eb="5">
      <t>ヒ</t>
    </rPh>
    <rPh sb="6" eb="7">
      <t>ガイ</t>
    </rPh>
    <phoneticPr fontId="4"/>
  </si>
  <si>
    <t>被害量</t>
  </si>
  <si>
    <t>被害面積率</t>
    <rPh sb="0" eb="2">
      <t>ヒガイ</t>
    </rPh>
    <rPh sb="2" eb="4">
      <t>メンセキ</t>
    </rPh>
    <rPh sb="4" eb="5">
      <t>リツ</t>
    </rPh>
    <phoneticPr fontId="4"/>
  </si>
  <si>
    <t>被害率</t>
    <rPh sb="0" eb="2">
      <t>ヒガイ</t>
    </rPh>
    <rPh sb="2" eb="3">
      <t>リツ</t>
    </rPh>
    <phoneticPr fontId="4"/>
  </si>
  <si>
    <t>計</t>
    <rPh sb="0" eb="1">
      <t>ケイ</t>
    </rPh>
    <phoneticPr fontId="4"/>
  </si>
  <si>
    <t>風水害</t>
    <rPh sb="0" eb="3">
      <t>フウスイガイ</t>
    </rPh>
    <phoneticPr fontId="4"/>
  </si>
  <si>
    <t>干害</t>
    <rPh sb="0" eb="1">
      <t>カン</t>
    </rPh>
    <rPh sb="1" eb="2">
      <t>ガイ</t>
    </rPh>
    <phoneticPr fontId="4"/>
  </si>
  <si>
    <t>冷害</t>
    <rPh sb="0" eb="2">
      <t>レイガイ</t>
    </rPh>
    <phoneticPr fontId="4"/>
  </si>
  <si>
    <t>日照不足</t>
    <rPh sb="0" eb="2">
      <t>ニッショウ</t>
    </rPh>
    <rPh sb="2" eb="4">
      <t>ブソク</t>
    </rPh>
    <phoneticPr fontId="4"/>
  </si>
  <si>
    <t>高温障害</t>
    <rPh sb="0" eb="2">
      <t>コウオン</t>
    </rPh>
    <rPh sb="2" eb="4">
      <t>ショウガイ</t>
    </rPh>
    <phoneticPr fontId="4"/>
  </si>
  <si>
    <t>病        害</t>
    <rPh sb="0" eb="1">
      <t>ヤマイ</t>
    </rPh>
    <rPh sb="9" eb="10">
      <t>ガイ</t>
    </rPh>
    <phoneticPr fontId="4"/>
  </si>
  <si>
    <t>虫      害</t>
    <rPh sb="0" eb="1">
      <t>ムシ</t>
    </rPh>
    <rPh sb="7" eb="8">
      <t>ガイ</t>
    </rPh>
    <phoneticPr fontId="4"/>
  </si>
  <si>
    <t>いもち病</t>
    <rPh sb="3" eb="4">
      <t>ビョウ</t>
    </rPh>
    <phoneticPr fontId="4"/>
  </si>
  <si>
    <t>紋枯病</t>
    <rPh sb="0" eb="1">
      <t>モン</t>
    </rPh>
    <rPh sb="1" eb="2">
      <t>カ</t>
    </rPh>
    <rPh sb="2" eb="3">
      <t>ビョウ</t>
    </rPh>
    <phoneticPr fontId="4"/>
  </si>
  <si>
    <t>虫       害</t>
    <rPh sb="0" eb="1">
      <t>ムシ</t>
    </rPh>
    <rPh sb="8" eb="9">
      <t>ガイ</t>
    </rPh>
    <phoneticPr fontId="4"/>
  </si>
  <si>
    <t>資料：農林水産省統計部「作物統計」</t>
    <rPh sb="3" eb="5">
      <t>ノウリン</t>
    </rPh>
    <rPh sb="5" eb="8">
      <t>スイサンショウ</t>
    </rPh>
    <rPh sb="8" eb="10">
      <t>トウケイ</t>
    </rPh>
    <rPh sb="10" eb="11">
      <t>ブ</t>
    </rPh>
    <rPh sb="12" eb="14">
      <t>サクモツ</t>
    </rPh>
    <rPh sb="14" eb="16">
      <t>トウケイ</t>
    </rPh>
    <phoneticPr fontId="4"/>
  </si>
  <si>
    <t xml:space="preserve">    区      分</t>
    <rPh sb="4" eb="12">
      <t>クブン</t>
    </rPh>
    <phoneticPr fontId="4"/>
  </si>
  <si>
    <t>総  数</t>
    <rPh sb="0" eb="4">
      <t>ソウスウ</t>
    </rPh>
    <phoneticPr fontId="4"/>
  </si>
  <si>
    <t>うち輸出用</t>
    <rPh sb="2" eb="5">
      <t>ユシュツヨウ</t>
    </rPh>
    <phoneticPr fontId="4"/>
  </si>
  <si>
    <t>佐賀県</t>
    <rPh sb="0" eb="3">
      <t>サガケン</t>
    </rPh>
    <phoneticPr fontId="4"/>
  </si>
  <si>
    <t>福岡県</t>
    <rPh sb="0" eb="3">
      <t>フクオカケン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</si>
  <si>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</si>
  <si>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</si>
  <si>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</si>
  <si>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</si>
  <si>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</si>
  <si>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</si>
  <si>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年　齢　別　農　家　世　帯　員　数</t>
  </si>
  <si>
    <t>う　　　ち　　　男</t>
  </si>
  <si>
    <t>30～59歳</t>
  </si>
  <si>
    <t>60歳以上</t>
  </si>
  <si>
    <t>佐賀市</t>
    <rPh sb="0" eb="3">
      <t>サガシ</t>
    </rPh>
    <phoneticPr fontId="4"/>
  </si>
  <si>
    <t>小城市</t>
    <rPh sb="0" eb="3">
      <t>オギシ</t>
    </rPh>
    <phoneticPr fontId="4"/>
  </si>
  <si>
    <t>神埼市</t>
    <rPh sb="0" eb="3">
      <t>カンザキシ</t>
    </rPh>
    <phoneticPr fontId="4"/>
  </si>
  <si>
    <t>吉野ヶ里町</t>
    <rPh sb="0" eb="5">
      <t>ヨシノガリチョウ</t>
    </rPh>
    <phoneticPr fontId="4"/>
  </si>
  <si>
    <t>太良町</t>
    <rPh sb="0" eb="3">
      <t>タラチョウ</t>
    </rPh>
    <phoneticPr fontId="4"/>
  </si>
  <si>
    <t>（単位：人）</t>
  </si>
  <si>
    <t>農業就業人口総数</t>
  </si>
  <si>
    <t>男</t>
  </si>
  <si>
    <t>女</t>
  </si>
  <si>
    <t>15～29歳</t>
  </si>
  <si>
    <t>うち男</t>
  </si>
  <si>
    <t>総農家数</t>
    <rPh sb="1" eb="2">
      <t>ノウ</t>
    </rPh>
    <rPh sb="2" eb="3">
      <t>カ</t>
    </rPh>
    <phoneticPr fontId="23"/>
  </si>
  <si>
    <t>主副業別農家数(販売農家）</t>
    <rPh sb="8" eb="10">
      <t>ハンバイ</t>
    </rPh>
    <rPh sb="10" eb="12">
      <t>ノウカ</t>
    </rPh>
    <phoneticPr fontId="23"/>
  </si>
  <si>
    <t>用途別経営耕地面積（販売農家）</t>
    <rPh sb="10" eb="12">
      <t>ハンバイ</t>
    </rPh>
    <rPh sb="12" eb="14">
      <t>ノウカ</t>
    </rPh>
    <phoneticPr fontId="4"/>
  </si>
  <si>
    <t>主業農家</t>
  </si>
  <si>
    <t>準主業農家</t>
  </si>
  <si>
    <t>副業的農家</t>
  </si>
  <si>
    <t xml:space="preserve"> </t>
  </si>
  <si>
    <t>小城市</t>
    <rPh sb="2" eb="3">
      <t>シ</t>
    </rPh>
    <phoneticPr fontId="4"/>
  </si>
  <si>
    <t>神埼市</t>
    <rPh sb="2" eb="3">
      <t>シ</t>
    </rPh>
    <phoneticPr fontId="4"/>
  </si>
  <si>
    <t>0.3ha未満</t>
    <rPh sb="5" eb="7">
      <t>ミマン</t>
    </rPh>
    <phoneticPr fontId="4"/>
  </si>
  <si>
    <t>資料：九州農政局佐賀地域センター</t>
    <rPh sb="0" eb="2">
      <t>シリョウ</t>
    </rPh>
    <rPh sb="3" eb="5">
      <t>キュウシュウ</t>
    </rPh>
    <rPh sb="5" eb="8">
      <t>ノウセイキョク</t>
    </rPh>
    <rPh sb="8" eb="10">
      <t>サガ</t>
    </rPh>
    <rPh sb="10" eb="12">
      <t>チイキ</t>
    </rPh>
    <phoneticPr fontId="4"/>
  </si>
  <si>
    <t>資料：農林水産省統計部「生産農業所得統計」</t>
    <rPh sb="3" eb="5">
      <t>ノウリン</t>
    </rPh>
    <rPh sb="5" eb="7">
      <t>スイサン</t>
    </rPh>
    <rPh sb="7" eb="8">
      <t>ショウ</t>
    </rPh>
    <rPh sb="8" eb="10">
      <t>トウケイ</t>
    </rPh>
    <rPh sb="10" eb="11">
      <t>ブ</t>
    </rPh>
    <phoneticPr fontId="4"/>
  </si>
  <si>
    <t>資料：農林水産省統計部「野菜生産出荷統計」「果樹生産出荷統計」「耕地及び作付面積統計」</t>
    <rPh sb="0" eb="2">
      <t>シリョウ</t>
    </rPh>
    <rPh sb="3" eb="5">
      <t>ノウリン</t>
    </rPh>
    <rPh sb="5" eb="8">
      <t>スイサンショウ</t>
    </rPh>
    <rPh sb="8" eb="10">
      <t>トウケイ</t>
    </rPh>
    <rPh sb="10" eb="11">
      <t>ブ</t>
    </rPh>
    <rPh sb="12" eb="14">
      <t>ヤサイ</t>
    </rPh>
    <rPh sb="14" eb="16">
      <t>セイサン</t>
    </rPh>
    <rPh sb="16" eb="18">
      <t>シュッカ</t>
    </rPh>
    <rPh sb="18" eb="20">
      <t>トウケイ</t>
    </rPh>
    <rPh sb="22" eb="24">
      <t>カジュ</t>
    </rPh>
    <rPh sb="24" eb="26">
      <t>セイサン</t>
    </rPh>
    <rPh sb="26" eb="28">
      <t>シュッカ</t>
    </rPh>
    <rPh sb="28" eb="30">
      <t>トウケイ</t>
    </rPh>
    <rPh sb="32" eb="34">
      <t>コウチ</t>
    </rPh>
    <rPh sb="34" eb="35">
      <t>オヨ</t>
    </rPh>
    <rPh sb="36" eb="38">
      <t>サクツケ</t>
    </rPh>
    <rPh sb="38" eb="40">
      <t>メンセキ</t>
    </rPh>
    <rPh sb="40" eb="42">
      <t>トウケイ</t>
    </rPh>
    <phoneticPr fontId="4"/>
  </si>
  <si>
    <t>栽培面積</t>
    <rPh sb="0" eb="2">
      <t>サイバイ</t>
    </rPh>
    <rPh sb="2" eb="4">
      <t>メンセキ</t>
    </rPh>
    <phoneticPr fontId="12"/>
  </si>
  <si>
    <t>年齢別農業就業人口</t>
    <phoneticPr fontId="23"/>
  </si>
  <si>
    <t>…</t>
  </si>
  <si>
    <t xml:space="preserve"> 　    23</t>
    <phoneticPr fontId="4"/>
  </si>
  <si>
    <t xml:space="preserve"> 　    25</t>
    <phoneticPr fontId="4"/>
  </si>
  <si>
    <t>資料：県園芸課「農業機械・施設の普及状況調査」</t>
    <phoneticPr fontId="4"/>
  </si>
  <si>
    <t>資料：農林水産省統計部「耕地及び作付面積統計」</t>
    <rPh sb="3" eb="5">
      <t>ノウリン</t>
    </rPh>
    <rPh sb="5" eb="8">
      <t>スイサンショウ</t>
    </rPh>
    <rPh sb="8" eb="10">
      <t>トウケイ</t>
    </rPh>
    <rPh sb="10" eb="11">
      <t>ブ</t>
    </rPh>
    <rPh sb="12" eb="14">
      <t>コウチ</t>
    </rPh>
    <rPh sb="14" eb="15">
      <t>オヨ</t>
    </rPh>
    <rPh sb="16" eb="18">
      <t>サクツケ</t>
    </rPh>
    <rPh sb="18" eb="20">
      <t>メンセキ</t>
    </rPh>
    <rPh sb="20" eb="22">
      <t>トウケイ</t>
    </rPh>
    <phoneticPr fontId="12"/>
  </si>
  <si>
    <t>きゅうり</t>
    <phoneticPr fontId="4"/>
  </si>
  <si>
    <t>トマト</t>
    <phoneticPr fontId="4"/>
  </si>
  <si>
    <t>な　す</t>
    <phoneticPr fontId="4"/>
  </si>
  <si>
    <t>れんこん</t>
    <phoneticPr fontId="4"/>
  </si>
  <si>
    <t>いちご</t>
    <phoneticPr fontId="4"/>
  </si>
  <si>
    <t>　乳　用　牛</t>
    <phoneticPr fontId="4"/>
  </si>
  <si>
    <t>肉　用　牛</t>
    <phoneticPr fontId="4"/>
  </si>
  <si>
    <t xml:space="preserve">1)　採　卵　鶏 </t>
    <phoneticPr fontId="4"/>
  </si>
  <si>
    <t>2)　ブロイラー</t>
    <phoneticPr fontId="4"/>
  </si>
  <si>
    <t>市    町</t>
    <phoneticPr fontId="4"/>
  </si>
  <si>
    <t>農　業
経営費</t>
    <phoneticPr fontId="12"/>
  </si>
  <si>
    <t>農業所得</t>
    <phoneticPr fontId="12"/>
  </si>
  <si>
    <t>　　　</t>
    <phoneticPr fontId="12"/>
  </si>
  <si>
    <t>農　業
経営費</t>
    <phoneticPr fontId="12"/>
  </si>
  <si>
    <t>農業所得</t>
    <phoneticPr fontId="12"/>
  </si>
  <si>
    <t>生葉収穫量</t>
    <phoneticPr fontId="4"/>
  </si>
  <si>
    <t xml:space="preserve">      26</t>
    <phoneticPr fontId="12"/>
  </si>
  <si>
    <t>おおい茶</t>
    <phoneticPr fontId="12"/>
  </si>
  <si>
    <t>生　産　量</t>
    <phoneticPr fontId="4"/>
  </si>
  <si>
    <t>出　荷　量</t>
    <phoneticPr fontId="4"/>
  </si>
  <si>
    <t>入　荷　量</t>
    <phoneticPr fontId="4"/>
  </si>
  <si>
    <t>対　前　年　比</t>
    <phoneticPr fontId="4"/>
  </si>
  <si>
    <t>合　　　　　計</t>
    <phoneticPr fontId="4"/>
  </si>
  <si>
    <t>羽　　数</t>
    <phoneticPr fontId="4"/>
  </si>
  <si>
    <t>生 体 重</t>
    <phoneticPr fontId="4"/>
  </si>
  <si>
    <t>牛乳等向け</t>
    <phoneticPr fontId="4"/>
  </si>
  <si>
    <t>被害面積</t>
    <phoneticPr fontId="4"/>
  </si>
  <si>
    <t>水田作</t>
    <rPh sb="0" eb="1">
      <t>ミズ</t>
    </rPh>
    <rPh sb="1" eb="2">
      <t>タ</t>
    </rPh>
    <rPh sb="2" eb="3">
      <t>サク</t>
    </rPh>
    <phoneticPr fontId="12"/>
  </si>
  <si>
    <t>…</t>
    <phoneticPr fontId="12"/>
  </si>
  <si>
    <t>1 126</t>
    <phoneticPr fontId="12"/>
  </si>
  <si>
    <t>(1)概況</t>
    <phoneticPr fontId="4"/>
  </si>
  <si>
    <t>組　合　員　数</t>
    <phoneticPr fontId="4"/>
  </si>
  <si>
    <t>職　員　数</t>
    <phoneticPr fontId="4"/>
  </si>
  <si>
    <t>戸    数</t>
    <phoneticPr fontId="4"/>
  </si>
  <si>
    <t>参　事</t>
    <phoneticPr fontId="4"/>
  </si>
  <si>
    <t>牛  乳</t>
    <phoneticPr fontId="4"/>
  </si>
  <si>
    <t xml:space="preserve"> 期末保有
 金    額</t>
    <phoneticPr fontId="4"/>
  </si>
  <si>
    <t>組合数</t>
    <phoneticPr fontId="4"/>
  </si>
  <si>
    <t>総 額</t>
    <phoneticPr fontId="5"/>
  </si>
  <si>
    <t>ha</t>
    <phoneticPr fontId="4"/>
  </si>
  <si>
    <t>頭，棟</t>
    <phoneticPr fontId="4"/>
  </si>
  <si>
    <t>市    町</t>
  </si>
  <si>
    <t>ｔ</t>
  </si>
  <si>
    <t>各年2月1日現在</t>
    <phoneticPr fontId="23"/>
  </si>
  <si>
    <t>経営耕地
面　　積</t>
    <phoneticPr fontId="4"/>
  </si>
  <si>
    <t xml:space="preserve"> 48 118</t>
    <phoneticPr fontId="12"/>
  </si>
  <si>
    <t>26 486</t>
    <phoneticPr fontId="12"/>
  </si>
  <si>
    <t>資料:農林水産省「農林業センサス」</t>
    <phoneticPr fontId="4"/>
  </si>
  <si>
    <t>各年2月1日現在</t>
    <phoneticPr fontId="23"/>
  </si>
  <si>
    <t>総　数</t>
    <phoneticPr fontId="4"/>
  </si>
  <si>
    <t>0.3～0.5
ha 未満</t>
    <phoneticPr fontId="4"/>
  </si>
  <si>
    <t>0.5～1.0
ha 未満</t>
    <phoneticPr fontId="4"/>
  </si>
  <si>
    <t>1.0～1.5
ha 未満</t>
    <phoneticPr fontId="4"/>
  </si>
  <si>
    <t>1.5～2.0
ha 未満</t>
    <phoneticPr fontId="4"/>
  </si>
  <si>
    <t>2.0～3.0
ha 未満</t>
    <phoneticPr fontId="4"/>
  </si>
  <si>
    <t>3.0～5.0
ha 未満</t>
    <phoneticPr fontId="4"/>
  </si>
  <si>
    <t>5.0～10.0
ha 未満</t>
    <phoneticPr fontId="4"/>
  </si>
  <si>
    <t>10.0
ha以上</t>
    <phoneticPr fontId="4"/>
  </si>
  <si>
    <t>-</t>
    <phoneticPr fontId="12"/>
  </si>
  <si>
    <t>-</t>
    <phoneticPr fontId="4"/>
  </si>
  <si>
    <t>太良町</t>
    <phoneticPr fontId="4"/>
  </si>
  <si>
    <t>資料:農林水産省「農林業センサス」</t>
    <phoneticPr fontId="4"/>
  </si>
  <si>
    <t>各年2月1日現在</t>
    <phoneticPr fontId="23"/>
  </si>
  <si>
    <t>総  数</t>
    <phoneticPr fontId="23"/>
  </si>
  <si>
    <t>14歳以下</t>
    <phoneticPr fontId="23"/>
  </si>
  <si>
    <t>15～29歳</t>
    <phoneticPr fontId="23"/>
  </si>
  <si>
    <t xml:space="preserve">      22</t>
    <phoneticPr fontId="23"/>
  </si>
  <si>
    <t xml:space="preserve">      27</t>
    <phoneticPr fontId="23"/>
  </si>
  <si>
    <t xml:space="preserve"> 施設野菜作</t>
    <rPh sb="1" eb="3">
      <t>シセツ</t>
    </rPh>
    <rPh sb="3" eb="5">
      <t>ヤサイ</t>
    </rPh>
    <rPh sb="5" eb="6">
      <t>サク</t>
    </rPh>
    <phoneticPr fontId="12"/>
  </si>
  <si>
    <t>平成27年</t>
    <rPh sb="0" eb="2">
      <t>ヘイセイ</t>
    </rPh>
    <rPh sb="4" eb="5">
      <t>ネン</t>
    </rPh>
    <phoneticPr fontId="12"/>
  </si>
  <si>
    <t xml:space="preserve">△37 </t>
    <phoneticPr fontId="12"/>
  </si>
  <si>
    <t xml:space="preserve"> 平成 25 年</t>
    <phoneticPr fontId="12"/>
  </si>
  <si>
    <t>廃　　　　　鶏</t>
    <phoneticPr fontId="4"/>
  </si>
  <si>
    <t>1 256</t>
    <phoneticPr fontId="12"/>
  </si>
  <si>
    <t>28</t>
    <phoneticPr fontId="4"/>
  </si>
  <si>
    <t>保管</t>
    <rPh sb="0" eb="2">
      <t>ホカン</t>
    </rPh>
    <phoneticPr fontId="12"/>
  </si>
  <si>
    <t>事業</t>
    <phoneticPr fontId="12"/>
  </si>
  <si>
    <t>共済掛金</t>
    <phoneticPr fontId="4"/>
  </si>
  <si>
    <t>ニカメイチュウ</t>
    <phoneticPr fontId="4"/>
  </si>
  <si>
    <t>ウンカ</t>
    <phoneticPr fontId="4"/>
  </si>
  <si>
    <t>カメムシ</t>
    <phoneticPr fontId="4"/>
  </si>
  <si>
    <t>資料:九州農政局　佐賀県拠点</t>
    <rPh sb="3" eb="5">
      <t>キュウシュウ</t>
    </rPh>
    <rPh sb="5" eb="8">
      <t>ノウセイキョク</t>
    </rPh>
    <rPh sb="9" eb="12">
      <t>サガケン</t>
    </rPh>
    <rPh sb="12" eb="14">
      <t>キョテン</t>
    </rPh>
    <phoneticPr fontId="4"/>
  </si>
  <si>
    <t>貸出金</t>
    <rPh sb="1" eb="2">
      <t>ダ</t>
    </rPh>
    <phoneticPr fontId="12"/>
  </si>
  <si>
    <t xml:space="preserve">      28</t>
  </si>
  <si>
    <t xml:space="preserve">      29</t>
  </si>
  <si>
    <t xml:space="preserve">      27</t>
  </si>
  <si>
    <t>(注)「生産のめやす」、面積換算値は、地域農業再生協議会間調整後の数値。</t>
    <rPh sb="1" eb="2">
      <t>チュウ</t>
    </rPh>
    <rPh sb="12" eb="14">
      <t>メンセキ</t>
    </rPh>
    <rPh sb="14" eb="17">
      <t>カンサンチ</t>
    </rPh>
    <rPh sb="19" eb="21">
      <t>チイキ</t>
    </rPh>
    <rPh sb="21" eb="23">
      <t>ノウギョウ</t>
    </rPh>
    <rPh sb="23" eb="25">
      <t>サイセイ</t>
    </rPh>
    <rPh sb="25" eb="28">
      <t>キョウギカイ</t>
    </rPh>
    <rPh sb="28" eb="29">
      <t>カン</t>
    </rPh>
    <rPh sb="29" eb="31">
      <t>チョウセイ</t>
    </rPh>
    <rPh sb="31" eb="32">
      <t>ゴ</t>
    </rPh>
    <rPh sb="33" eb="34">
      <t>スウ</t>
    </rPh>
    <rPh sb="34" eb="35">
      <t>アタイ</t>
    </rPh>
    <phoneticPr fontId="12"/>
  </si>
  <si>
    <t>　　「生産のめやす」は、佐賀県農業再生協議会から地域農業再生協議会に配分される。</t>
    <rPh sb="3" eb="5">
      <t>セイサン</t>
    </rPh>
    <rPh sb="12" eb="22">
      <t>サガケンノウギョウサイセイキョウギカイ</t>
    </rPh>
    <rPh sb="24" eb="33">
      <t>チイキノウギョウサイセイキョウギカイ</t>
    </rPh>
    <rPh sb="34" eb="36">
      <t>ハイブン</t>
    </rPh>
    <phoneticPr fontId="12"/>
  </si>
  <si>
    <t>　　記載の数値は、地域農業再生協議会に配分された「生産のめやす」を市町単位で分割、または合算した数値。</t>
    <rPh sb="2" eb="4">
      <t>キサイ</t>
    </rPh>
    <rPh sb="5" eb="7">
      <t>スウチ</t>
    </rPh>
    <rPh sb="9" eb="18">
      <t>チイキノウギョウサイセイキョウギカイ</t>
    </rPh>
    <rPh sb="19" eb="21">
      <t>ハイブン</t>
    </rPh>
    <rPh sb="25" eb="27">
      <t>セイサン</t>
    </rPh>
    <rPh sb="33" eb="34">
      <t>シ</t>
    </rPh>
    <rPh sb="34" eb="35">
      <t>マチ</t>
    </rPh>
    <rPh sb="35" eb="37">
      <t>タンイ</t>
    </rPh>
    <rPh sb="38" eb="40">
      <t>ブンカツ</t>
    </rPh>
    <rPh sb="44" eb="46">
      <t>ガッサン</t>
    </rPh>
    <rPh sb="48" eb="50">
      <t>スウチ</t>
    </rPh>
    <phoneticPr fontId="12"/>
  </si>
  <si>
    <t xml:space="preserve">    水稲作付面積は、主食用米の他に新規需要米や加工用米等を含む水稲作付全体の面積。</t>
    <rPh sb="4" eb="6">
      <t>スイトウ</t>
    </rPh>
    <rPh sb="6" eb="8">
      <t>サクツケ</t>
    </rPh>
    <rPh sb="8" eb="10">
      <t>メンセキ</t>
    </rPh>
    <rPh sb="12" eb="15">
      <t>シュショクヨウ</t>
    </rPh>
    <rPh sb="15" eb="16">
      <t>マイ</t>
    </rPh>
    <rPh sb="17" eb="18">
      <t>ホカ</t>
    </rPh>
    <rPh sb="19" eb="21">
      <t>シンキ</t>
    </rPh>
    <rPh sb="21" eb="23">
      <t>ジュヨウ</t>
    </rPh>
    <rPh sb="23" eb="24">
      <t>マイ</t>
    </rPh>
    <rPh sb="25" eb="28">
      <t>カコウヨウ</t>
    </rPh>
    <rPh sb="28" eb="29">
      <t>マイ</t>
    </rPh>
    <rPh sb="29" eb="30">
      <t>トウ</t>
    </rPh>
    <rPh sb="31" eb="32">
      <t>フク</t>
    </rPh>
    <rPh sb="33" eb="35">
      <t>スイトウ</t>
    </rPh>
    <rPh sb="35" eb="37">
      <t>サクツ</t>
    </rPh>
    <rPh sb="37" eb="39">
      <t>ゼンタイ</t>
    </rPh>
    <rPh sb="40" eb="42">
      <t>メンセキ</t>
    </rPh>
    <phoneticPr fontId="12"/>
  </si>
  <si>
    <t xml:space="preserve">    計は、四捨五入のため一致しない場合がある。</t>
    <rPh sb="4" eb="5">
      <t>ケイ</t>
    </rPh>
    <rPh sb="7" eb="11">
      <t>シシャゴニュウ</t>
    </rPh>
    <rPh sb="14" eb="16">
      <t>イッチ</t>
    </rPh>
    <rPh sb="19" eb="21">
      <t>バアイ</t>
    </rPh>
    <phoneticPr fontId="12"/>
  </si>
  <si>
    <t>年 次</t>
    <phoneticPr fontId="4"/>
  </si>
  <si>
    <t>平成26年度</t>
    <phoneticPr fontId="4"/>
  </si>
  <si>
    <t>27</t>
    <phoneticPr fontId="4"/>
  </si>
  <si>
    <t>29</t>
    <phoneticPr fontId="4"/>
  </si>
  <si>
    <t>30</t>
    <phoneticPr fontId="4"/>
  </si>
  <si>
    <t>引受頭数又は棟数(B)→引受頭数等（B)</t>
    <rPh sb="12" eb="14">
      <t>ヒキウケ</t>
    </rPh>
    <rPh sb="14" eb="16">
      <t>トウスウ</t>
    </rPh>
    <rPh sb="16" eb="17">
      <t>ナド</t>
    </rPh>
    <phoneticPr fontId="12"/>
  </si>
  <si>
    <t>被害頭数又は棟数(E)→被害頭数等（E)</t>
    <rPh sb="0" eb="2">
      <t>ヒガイ</t>
    </rPh>
    <rPh sb="12" eb="14">
      <t>ヒガイ</t>
    </rPh>
    <rPh sb="14" eb="16">
      <t>トウスウ</t>
    </rPh>
    <rPh sb="16" eb="17">
      <t>ナド</t>
    </rPh>
    <phoneticPr fontId="12"/>
  </si>
  <si>
    <t>頭数又は棟数被害率(E)/(B)→頭数・棟数被害率(E)/(B)</t>
    <rPh sb="22" eb="24">
      <t>ヒガイ</t>
    </rPh>
    <rPh sb="24" eb="25">
      <t>リツ</t>
    </rPh>
    <phoneticPr fontId="12"/>
  </si>
  <si>
    <t>麦(30年産)</t>
    <phoneticPr fontId="4"/>
  </si>
  <si>
    <t>温州みかん(30年産)</t>
    <phoneticPr fontId="4"/>
  </si>
  <si>
    <t>なし(30年産)</t>
    <phoneticPr fontId="4"/>
  </si>
  <si>
    <t>令和元年12月末現在</t>
    <rPh sb="0" eb="2">
      <t>レイワ</t>
    </rPh>
    <rPh sb="2" eb="4">
      <t>ガンネン</t>
    </rPh>
    <rPh sb="4" eb="5">
      <t>ヘイネン</t>
    </rPh>
    <rPh sb="6" eb="7">
      <t>ガツ</t>
    </rPh>
    <rPh sb="7" eb="8">
      <t>マツ</t>
    </rPh>
    <rPh sb="8" eb="10">
      <t>ゲンザイ</t>
    </rPh>
    <phoneticPr fontId="12"/>
  </si>
  <si>
    <t>令和元年度</t>
    <rPh sb="0" eb="2">
      <t>レイワ</t>
    </rPh>
    <rPh sb="2" eb="4">
      <t>ガンネン</t>
    </rPh>
    <rPh sb="4" eb="5">
      <t>ド</t>
    </rPh>
    <phoneticPr fontId="12"/>
  </si>
  <si>
    <t xml:space="preserve"> 　    27</t>
    <phoneticPr fontId="4"/>
  </si>
  <si>
    <t xml:space="preserve"> 　    29</t>
    <phoneticPr fontId="12"/>
  </si>
  <si>
    <t>頭，件，棟</t>
    <rPh sb="2" eb="3">
      <t>ケン</t>
    </rPh>
    <rPh sb="4" eb="5">
      <t>トウ</t>
    </rPh>
    <phoneticPr fontId="4"/>
  </si>
  <si>
    <r>
      <t>6-2　「販売農家」の経営耕地面積規模別農家数　</t>
    </r>
    <r>
      <rPr>
        <sz val="12"/>
        <rFont val="ＭＳ 明朝"/>
        <family val="1"/>
        <charset val="128"/>
      </rPr>
      <t>－市町－(平成27年)</t>
    </r>
    <phoneticPr fontId="4"/>
  </si>
  <si>
    <t>(単位：戸)</t>
    <phoneticPr fontId="12"/>
  </si>
  <si>
    <r>
      <t>6-3　「販売農家」の年齢別農家世帯員数　</t>
    </r>
    <r>
      <rPr>
        <sz val="12"/>
        <rFont val="ＭＳ 明朝"/>
        <family val="1"/>
        <charset val="128"/>
      </rPr>
      <t>－市町－(平成27年)</t>
    </r>
    <phoneticPr fontId="23"/>
  </si>
  <si>
    <t>(単位：人)</t>
    <phoneticPr fontId="12"/>
  </si>
  <si>
    <t>年次
市町</t>
  </si>
  <si>
    <t>年次
市町</t>
    <phoneticPr fontId="12"/>
  </si>
  <si>
    <r>
      <t>6-5　耕  地  面  積　</t>
    </r>
    <r>
      <rPr>
        <sz val="12"/>
        <rFont val="ＭＳ 明朝"/>
        <family val="1"/>
        <charset val="128"/>
      </rPr>
      <t>－市町－(平成26～30年)</t>
    </r>
    <phoneticPr fontId="12"/>
  </si>
  <si>
    <t>(単位：ha)</t>
    <phoneticPr fontId="12"/>
  </si>
  <si>
    <r>
      <t>6-6　主要農作物作付面積及び収穫量　</t>
    </r>
    <r>
      <rPr>
        <sz val="12"/>
        <rFont val="ＭＳ 明朝"/>
        <family val="1"/>
        <charset val="128"/>
      </rPr>
      <t>(平成26～30年)</t>
    </r>
    <phoneticPr fontId="12"/>
  </si>
  <si>
    <t>みかんのうち
ハウスみかん</t>
    <phoneticPr fontId="4"/>
  </si>
  <si>
    <t>※「…」は調査を欠くもの又は数値不詳。</t>
    <rPh sb="5" eb="7">
      <t>チョウサ</t>
    </rPh>
    <rPh sb="8" eb="9">
      <t>カ</t>
    </rPh>
    <rPh sb="12" eb="13">
      <t>マタ</t>
    </rPh>
    <rPh sb="14" eb="16">
      <t>スウチ</t>
    </rPh>
    <rPh sb="16" eb="18">
      <t>フショウ</t>
    </rPh>
    <phoneticPr fontId="12"/>
  </si>
  <si>
    <r>
      <t>6-7　米の数量調整取組状況　</t>
    </r>
    <r>
      <rPr>
        <sz val="12"/>
        <rFont val="ＭＳ 明朝"/>
        <family val="1"/>
        <charset val="128"/>
      </rPr>
      <t>－市町－(令和元年度)</t>
    </r>
    <rPh sb="4" eb="5">
      <t>コメ</t>
    </rPh>
    <rPh sb="6" eb="8">
      <t>スウリョウ</t>
    </rPh>
    <rPh sb="8" eb="10">
      <t>チョウセイ</t>
    </rPh>
    <rPh sb="10" eb="12">
      <t>トリクミ</t>
    </rPh>
    <rPh sb="12" eb="14">
      <t>ジョウキョウ</t>
    </rPh>
    <rPh sb="16" eb="18">
      <t>シチョウ</t>
    </rPh>
    <rPh sb="20" eb="22">
      <t>レイワ</t>
    </rPh>
    <rPh sb="22" eb="24">
      <t>ガンネン</t>
    </rPh>
    <rPh sb="24" eb="25">
      <t>ドヘイネンド</t>
    </rPh>
    <phoneticPr fontId="4"/>
  </si>
  <si>
    <r>
      <t xml:space="preserve">　　(参考)
　　水稲作付面積
</t>
    </r>
    <r>
      <rPr>
        <sz val="9"/>
        <rFont val="ＭＳ 明朝"/>
        <family val="1"/>
        <charset val="128"/>
      </rPr>
      <t>　　※主食用米以外も含む</t>
    </r>
    <rPh sb="3" eb="4">
      <t>サン</t>
    </rPh>
    <rPh sb="4" eb="5">
      <t>コウ</t>
    </rPh>
    <rPh sb="9" eb="11">
      <t>スイトウ</t>
    </rPh>
    <rPh sb="11" eb="13">
      <t>サクツケ</t>
    </rPh>
    <rPh sb="13" eb="15">
      <t>メンセキ</t>
    </rPh>
    <phoneticPr fontId="12"/>
  </si>
  <si>
    <t>令和元年産米
「生産のめやす」
市町別換算値</t>
    <rPh sb="0" eb="2">
      <t>レイワ</t>
    </rPh>
    <rPh sb="2" eb="3">
      <t>モト</t>
    </rPh>
    <rPh sb="3" eb="6">
      <t>ネンサンマイ</t>
    </rPh>
    <rPh sb="8" eb="10">
      <t>セイサン</t>
    </rPh>
    <rPh sb="16" eb="18">
      <t>シチョウ</t>
    </rPh>
    <rPh sb="18" eb="19">
      <t>ベツ</t>
    </rPh>
    <rPh sb="19" eb="21">
      <t>カンサン</t>
    </rPh>
    <rPh sb="21" eb="22">
      <t>チ</t>
    </rPh>
    <phoneticPr fontId="12"/>
  </si>
  <si>
    <t>資料：佐賀県農業再生協議会「生産のめやす」、県農産課「水稲作付状況調査」(水稲作付面積)</t>
    <rPh sb="0" eb="2">
      <t>シリョウ</t>
    </rPh>
    <rPh sb="3" eb="6">
      <t>サガケン</t>
    </rPh>
    <rPh sb="6" eb="8">
      <t>ノウギョウ</t>
    </rPh>
    <rPh sb="8" eb="10">
      <t>サイセイ</t>
    </rPh>
    <rPh sb="10" eb="13">
      <t>キョウギカイ</t>
    </rPh>
    <rPh sb="22" eb="23">
      <t>ケン</t>
    </rPh>
    <phoneticPr fontId="12"/>
  </si>
  <si>
    <t>6-8　家畜の飼養戸数及び頭羽数　(平成27～31年)</t>
    <phoneticPr fontId="4"/>
  </si>
  <si>
    <t>(注) 1)採卵鶏は、成鶏めすの飼養羽数1,000羽未満の飼養者を除く。</t>
    <rPh sb="11" eb="13">
      <t>セイケイ</t>
    </rPh>
    <phoneticPr fontId="4"/>
  </si>
  <si>
    <t xml:space="preserve">     2)ブロイラーは、平成25年より調査を開始。出荷羽数年間3,000羽未満の飼養者を除く。 </t>
    <rPh sb="7" eb="9">
      <t>ヘイセイ</t>
    </rPh>
    <rPh sb="11" eb="12">
      <t>ネン</t>
    </rPh>
    <rPh sb="14" eb="16">
      <t>チョウサ</t>
    </rPh>
    <rPh sb="17" eb="19">
      <t>カイシ</t>
    </rPh>
    <rPh sb="20" eb="22">
      <t>シュッカ</t>
    </rPh>
    <rPh sb="22" eb="24">
      <t>ハスウ</t>
    </rPh>
    <rPh sb="24" eb="26">
      <t>ネンカン</t>
    </rPh>
    <rPh sb="31" eb="32">
      <t>ハネ</t>
    </rPh>
    <rPh sb="32" eb="34">
      <t>ミマン</t>
    </rPh>
    <rPh sb="35" eb="37">
      <t>シヨウ</t>
    </rPh>
    <rPh sb="37" eb="38">
      <t>シャ</t>
    </rPh>
    <rPh sb="39" eb="40">
      <t>ノゾ</t>
    </rPh>
    <phoneticPr fontId="4"/>
  </si>
  <si>
    <t xml:space="preserve">     3)平成27年は、2015年農林業センサス実施年のため豚、採卵鶏及びブロイラーの調査を休止した。</t>
    <rPh sb="7" eb="9">
      <t>ヘイセイ</t>
    </rPh>
    <rPh sb="11" eb="12">
      <t>ネン</t>
    </rPh>
    <rPh sb="18" eb="19">
      <t>ネン</t>
    </rPh>
    <rPh sb="19" eb="22">
      <t>ノウリンギョウ</t>
    </rPh>
    <rPh sb="26" eb="28">
      <t>ジッシ</t>
    </rPh>
    <rPh sb="28" eb="29">
      <t>ネン</t>
    </rPh>
    <rPh sb="32" eb="33">
      <t>ブタ</t>
    </rPh>
    <rPh sb="34" eb="36">
      <t>サイラン</t>
    </rPh>
    <rPh sb="36" eb="37">
      <t>ケイ</t>
    </rPh>
    <rPh sb="37" eb="38">
      <t>オヨ</t>
    </rPh>
    <rPh sb="45" eb="47">
      <t>チョウサ</t>
    </rPh>
    <rPh sb="48" eb="50">
      <t>キュウシ</t>
    </rPh>
    <phoneticPr fontId="12"/>
  </si>
  <si>
    <r>
      <t>6-9　農業産出額及び生産農業所得　</t>
    </r>
    <r>
      <rPr>
        <sz val="12"/>
        <rFont val="ＭＳ 明朝"/>
        <family val="1"/>
        <charset val="128"/>
      </rPr>
      <t>(平成25～29年)</t>
    </r>
    <rPh sb="7" eb="8">
      <t>デ</t>
    </rPh>
    <phoneticPr fontId="4"/>
  </si>
  <si>
    <t>(単位：億円)</t>
    <rPh sb="1" eb="3">
      <t>タンイ</t>
    </rPh>
    <rPh sb="4" eb="6">
      <t>オクエン</t>
    </rPh>
    <phoneticPr fontId="4"/>
  </si>
  <si>
    <t>(注) 1)四捨五入の関係により、計と内訳が一致しない場合がある。</t>
    <rPh sb="6" eb="10">
      <t>シシャゴニュウ</t>
    </rPh>
    <rPh sb="11" eb="13">
      <t>カンケイ</t>
    </rPh>
    <rPh sb="17" eb="18">
      <t>ケイ</t>
    </rPh>
    <rPh sb="19" eb="21">
      <t>ウチワケ</t>
    </rPh>
    <rPh sb="22" eb="24">
      <t>イッチ</t>
    </rPh>
    <rPh sb="27" eb="29">
      <t>バアイ</t>
    </rPh>
    <phoneticPr fontId="4"/>
  </si>
  <si>
    <t xml:space="preserve">       </t>
    <phoneticPr fontId="4"/>
  </si>
  <si>
    <t xml:space="preserve">     2)農業産出額は、都道府県を単位とした推計値であり、中間生産物の販売については他都道府県に販売したものを計上している。</t>
    <rPh sb="19" eb="21">
      <t>タンイ</t>
    </rPh>
    <rPh sb="24" eb="26">
      <t>スイケイ</t>
    </rPh>
    <rPh sb="26" eb="27">
      <t>アタイ</t>
    </rPh>
    <rPh sb="31" eb="33">
      <t>チュウカン</t>
    </rPh>
    <rPh sb="33" eb="35">
      <t>セイサン</t>
    </rPh>
    <rPh sb="35" eb="36">
      <t>ブツ</t>
    </rPh>
    <rPh sb="37" eb="39">
      <t>ハンバイ</t>
    </rPh>
    <rPh sb="44" eb="45">
      <t>タ</t>
    </rPh>
    <rPh sb="45" eb="49">
      <t>トドウフケン</t>
    </rPh>
    <phoneticPr fontId="4"/>
  </si>
  <si>
    <t>6-10　営　農　類　型　別　経　営</t>
    <rPh sb="5" eb="6">
      <t>エイ</t>
    </rPh>
    <rPh sb="7" eb="8">
      <t>ノウ</t>
    </rPh>
    <rPh sb="9" eb="10">
      <t>タグイ</t>
    </rPh>
    <rPh sb="11" eb="12">
      <t>カタ</t>
    </rPh>
    <rPh sb="13" eb="14">
      <t>ベツ</t>
    </rPh>
    <phoneticPr fontId="6"/>
  </si>
  <si>
    <r>
      <t>　　収　支　</t>
    </r>
    <r>
      <rPr>
        <sz val="12"/>
        <rFont val="ＭＳ 明朝"/>
        <family val="1"/>
        <charset val="128"/>
      </rPr>
      <t>(１戸あたり)(平成27年)</t>
    </r>
    <rPh sb="2" eb="3">
      <t>オサム</t>
    </rPh>
    <rPh sb="4" eb="5">
      <t>ササ</t>
    </rPh>
    <rPh sb="8" eb="9">
      <t>コ</t>
    </rPh>
    <phoneticPr fontId="6"/>
  </si>
  <si>
    <t>(単位：千円)</t>
    <rPh sb="1" eb="3">
      <t>タンイ</t>
    </rPh>
    <rPh sb="4" eb="6">
      <t>センエン</t>
    </rPh>
    <phoneticPr fontId="12"/>
  </si>
  <si>
    <t>営　農　類　型
年　　　　　次</t>
    <phoneticPr fontId="12"/>
  </si>
  <si>
    <t>(注) 1)農業所得＝農業粗収益－農業経営費</t>
    <phoneticPr fontId="12"/>
  </si>
  <si>
    <t xml:space="preserve"> 　　　農外所得＝農外収入－農外支出</t>
    <phoneticPr fontId="12"/>
  </si>
  <si>
    <t xml:space="preserve">     3)可処分所得＝総所得－租税公課諸負担</t>
    <rPh sb="7" eb="10">
      <t>カショブン</t>
    </rPh>
    <rPh sb="10" eb="12">
      <t>ショトク</t>
    </rPh>
    <rPh sb="13" eb="16">
      <t>ソウショトク</t>
    </rPh>
    <rPh sb="17" eb="19">
      <t>ソゼイ</t>
    </rPh>
    <rPh sb="19" eb="21">
      <t>コウカ</t>
    </rPh>
    <rPh sb="21" eb="22">
      <t>ショ</t>
    </rPh>
    <rPh sb="22" eb="24">
      <t>フタン</t>
    </rPh>
    <phoneticPr fontId="12"/>
  </si>
  <si>
    <t>　　 　農業生産関連事業所得＝農業生産関連事業収入－農業生産関連事業支出</t>
    <rPh sb="4" eb="6">
      <t>ノウギョウ</t>
    </rPh>
    <rPh sb="6" eb="8">
      <t>セイサン</t>
    </rPh>
    <rPh sb="8" eb="10">
      <t>カンレン</t>
    </rPh>
    <rPh sb="10" eb="12">
      <t>ジギョウ</t>
    </rPh>
    <rPh sb="12" eb="14">
      <t>ショトク</t>
    </rPh>
    <rPh sb="15" eb="17">
      <t>ノウギョウ</t>
    </rPh>
    <rPh sb="17" eb="19">
      <t>セイサン</t>
    </rPh>
    <rPh sb="19" eb="21">
      <t>カンレン</t>
    </rPh>
    <rPh sb="21" eb="23">
      <t>ジギョウ</t>
    </rPh>
    <rPh sb="23" eb="25">
      <t>シュウニュウ</t>
    </rPh>
    <rPh sb="26" eb="28">
      <t>ノウギョウ</t>
    </rPh>
    <rPh sb="28" eb="30">
      <t>セイサン</t>
    </rPh>
    <rPh sb="30" eb="32">
      <t>カンレン</t>
    </rPh>
    <rPh sb="32" eb="34">
      <t>ジギョウ</t>
    </rPh>
    <rPh sb="34" eb="36">
      <t>シシュツ</t>
    </rPh>
    <phoneticPr fontId="12"/>
  </si>
  <si>
    <t xml:space="preserve">     2)平成28年分より都道府県別の公表はなくなった。</t>
    <rPh sb="7" eb="9">
      <t>ヘイセイ</t>
    </rPh>
    <rPh sb="11" eb="12">
      <t>ネン</t>
    </rPh>
    <rPh sb="12" eb="13">
      <t>ブン</t>
    </rPh>
    <rPh sb="15" eb="19">
      <t>トドウフケン</t>
    </rPh>
    <rPh sb="19" eb="20">
      <t>ベツ</t>
    </rPh>
    <rPh sb="21" eb="23">
      <t>コウヒョウ</t>
    </rPh>
    <phoneticPr fontId="12"/>
  </si>
  <si>
    <r>
      <t>(個 別 経 営) の 状 況　</t>
    </r>
    <r>
      <rPr>
        <sz val="12"/>
        <rFont val="ＭＳ 明朝"/>
        <family val="1"/>
        <charset val="128"/>
      </rPr>
      <t>(１戸あたり)(平成27年)</t>
    </r>
    <rPh sb="12" eb="13">
      <t>ジョウ</t>
    </rPh>
    <rPh sb="14" eb="15">
      <t>キョウ</t>
    </rPh>
    <phoneticPr fontId="6"/>
  </si>
  <si>
    <t>6-11　経 営 形 態 別 経 営　</t>
    <rPh sb="5" eb="6">
      <t>キョウ</t>
    </rPh>
    <rPh sb="7" eb="8">
      <t>エイ</t>
    </rPh>
    <rPh sb="9" eb="10">
      <t>ケイ</t>
    </rPh>
    <rPh sb="11" eb="12">
      <t>タイ</t>
    </rPh>
    <rPh sb="13" eb="14">
      <t>ベツ</t>
    </rPh>
    <rPh sb="15" eb="16">
      <t>キョウ</t>
    </rPh>
    <rPh sb="17" eb="18">
      <t>エイ</t>
    </rPh>
    <phoneticPr fontId="6"/>
  </si>
  <si>
    <t>(単位：千円,人,ａ,時間)</t>
    <rPh sb="1" eb="3">
      <t>タンイ</t>
    </rPh>
    <rPh sb="4" eb="6">
      <t>センエン</t>
    </rPh>
    <rPh sb="7" eb="8">
      <t>ニン</t>
    </rPh>
    <rPh sb="11" eb="13">
      <t>ジカン</t>
    </rPh>
    <phoneticPr fontId="12"/>
  </si>
  <si>
    <t>(注)平成28年度分より都道府県別の公表はなくなった。</t>
    <rPh sb="3" eb="5">
      <t>ヘイセイ</t>
    </rPh>
    <rPh sb="7" eb="9">
      <t>ネンド</t>
    </rPh>
    <rPh sb="9" eb="10">
      <t>ブン</t>
    </rPh>
    <rPh sb="12" eb="16">
      <t>トドウフケン</t>
    </rPh>
    <rPh sb="16" eb="17">
      <t>ベツ</t>
    </rPh>
    <rPh sb="18" eb="20">
      <t>コウヒョウ</t>
    </rPh>
    <phoneticPr fontId="12"/>
  </si>
  <si>
    <t>(注)平成28年分より都道府県別の公表はなくなった。</t>
    <rPh sb="3" eb="5">
      <t>ヘイセイ</t>
    </rPh>
    <rPh sb="7" eb="8">
      <t>ネン</t>
    </rPh>
    <rPh sb="8" eb="9">
      <t>ブン</t>
    </rPh>
    <rPh sb="11" eb="15">
      <t>トドウフケン</t>
    </rPh>
    <rPh sb="15" eb="16">
      <t>ベツ</t>
    </rPh>
    <rPh sb="17" eb="19">
      <t>コウヒョウ</t>
    </rPh>
    <phoneticPr fontId="12"/>
  </si>
  <si>
    <t xml:space="preserve">  　   12</t>
    <phoneticPr fontId="12"/>
  </si>
  <si>
    <t xml:space="preserve">  　   17</t>
    <phoneticPr fontId="4"/>
  </si>
  <si>
    <t xml:space="preserve"> 　    22</t>
    <phoneticPr fontId="4"/>
  </si>
  <si>
    <t>　     27</t>
    <phoneticPr fontId="4"/>
  </si>
  <si>
    <t>平 成 7 年</t>
    <rPh sb="6" eb="7">
      <t>ネン</t>
    </rPh>
    <phoneticPr fontId="4"/>
  </si>
  <si>
    <t>平 成 27 年</t>
    <rPh sb="7" eb="8">
      <t>ネン</t>
    </rPh>
    <phoneticPr fontId="4"/>
  </si>
  <si>
    <t xml:space="preserve"> 平 成 7 年</t>
    <rPh sb="7" eb="8">
      <t>ネン</t>
    </rPh>
    <phoneticPr fontId="4"/>
  </si>
  <si>
    <t xml:space="preserve">  　  12</t>
    <phoneticPr fontId="23"/>
  </si>
  <si>
    <t xml:space="preserve"> 　   17</t>
    <phoneticPr fontId="23"/>
  </si>
  <si>
    <t xml:space="preserve"> 平 成 26 年</t>
    <phoneticPr fontId="12"/>
  </si>
  <si>
    <t xml:space="preserve">       27</t>
    <phoneticPr fontId="12"/>
  </si>
  <si>
    <t xml:space="preserve">       28</t>
    <phoneticPr fontId="12"/>
  </si>
  <si>
    <t xml:space="preserve">       29</t>
    <phoneticPr fontId="12"/>
  </si>
  <si>
    <t xml:space="preserve">       30</t>
    <phoneticPr fontId="12"/>
  </si>
  <si>
    <t xml:space="preserve">       27</t>
    <phoneticPr fontId="4"/>
  </si>
  <si>
    <t xml:space="preserve"> 平 成 27 年</t>
    <phoneticPr fontId="12"/>
  </si>
  <si>
    <t xml:space="preserve">       28</t>
    <phoneticPr fontId="4"/>
  </si>
  <si>
    <t xml:space="preserve">       31</t>
    <phoneticPr fontId="12"/>
  </si>
  <si>
    <t xml:space="preserve"> 平 成 25 年</t>
    <phoneticPr fontId="12"/>
  </si>
  <si>
    <t xml:space="preserve">    27</t>
    <phoneticPr fontId="12"/>
  </si>
  <si>
    <t xml:space="preserve">    26</t>
    <phoneticPr fontId="4"/>
  </si>
  <si>
    <t xml:space="preserve">    28</t>
    <phoneticPr fontId="12"/>
  </si>
  <si>
    <t xml:space="preserve">    29</t>
    <phoneticPr fontId="12"/>
  </si>
  <si>
    <t xml:space="preserve">   27</t>
    <phoneticPr fontId="12"/>
  </si>
  <si>
    <t xml:space="preserve">   26</t>
    <phoneticPr fontId="4"/>
  </si>
  <si>
    <t xml:space="preserve">   28</t>
    <phoneticPr fontId="12"/>
  </si>
  <si>
    <t xml:space="preserve">   29</t>
    <phoneticPr fontId="12"/>
  </si>
  <si>
    <t>平 成 27 年</t>
    <rPh sb="0" eb="1">
      <t>ヘイ</t>
    </rPh>
    <rPh sb="2" eb="3">
      <t>シゲル</t>
    </rPh>
    <rPh sb="7" eb="8">
      <t>ネン</t>
    </rPh>
    <phoneticPr fontId="12"/>
  </si>
  <si>
    <t>区 分</t>
    <rPh sb="0" eb="1">
      <t>ク</t>
    </rPh>
    <rPh sb="2" eb="3">
      <t>ブン</t>
    </rPh>
    <phoneticPr fontId="12"/>
  </si>
  <si>
    <t>年 次</t>
    <rPh sb="0" eb="1">
      <t>ネン</t>
    </rPh>
    <rPh sb="2" eb="3">
      <t>ツギ</t>
    </rPh>
    <phoneticPr fontId="12"/>
  </si>
  <si>
    <t>(単位：t)</t>
    <phoneticPr fontId="4"/>
  </si>
  <si>
    <t>(注) 1)米穀年度は前年11月から当該年10月までである。</t>
    <rPh sb="6" eb="8">
      <t>ベイコク</t>
    </rPh>
    <rPh sb="8" eb="10">
      <t>ネンド</t>
    </rPh>
    <rPh sb="11" eb="13">
      <t>ゼンネン</t>
    </rPh>
    <rPh sb="15" eb="16">
      <t>ガツ</t>
    </rPh>
    <rPh sb="18" eb="20">
      <t>トウガイ</t>
    </rPh>
    <rPh sb="20" eb="21">
      <t>ネン</t>
    </rPh>
    <rPh sb="23" eb="24">
      <t>ガツ</t>
    </rPh>
    <phoneticPr fontId="4"/>
  </si>
  <si>
    <t xml:space="preserve">     2)平成23米穀年度から備蓄米の販売は行われない。</t>
    <rPh sb="7" eb="9">
      <t>ヘイセイ</t>
    </rPh>
    <rPh sb="11" eb="13">
      <t>ベイコク</t>
    </rPh>
    <rPh sb="13" eb="15">
      <t>ネンド</t>
    </rPh>
    <rPh sb="17" eb="19">
      <t>ビチク</t>
    </rPh>
    <rPh sb="19" eb="20">
      <t>マイ</t>
    </rPh>
    <rPh sb="21" eb="23">
      <t>ハンバイ</t>
    </rPh>
    <rPh sb="24" eb="25">
      <t>オコナ</t>
    </rPh>
    <phoneticPr fontId="4"/>
  </si>
  <si>
    <r>
      <t>6-12　政府買入米(佐賀県産)搬出及び売却実績　</t>
    </r>
    <r>
      <rPr>
        <sz val="12"/>
        <rFont val="ＭＳ 明朝"/>
        <family val="1"/>
        <charset val="128"/>
      </rPr>
      <t>(平成22～26米穀年度)</t>
    </r>
    <phoneticPr fontId="4"/>
  </si>
  <si>
    <t>(注)調査の見直しにより、平成29年産から茶種別荒茶生産量の調査は廃止した。</t>
    <rPh sb="3" eb="5">
      <t>チョウサ</t>
    </rPh>
    <rPh sb="6" eb="8">
      <t>ミナオ</t>
    </rPh>
    <rPh sb="13" eb="15">
      <t>ヘイセイ</t>
    </rPh>
    <rPh sb="17" eb="19">
      <t>ネンサン</t>
    </rPh>
    <rPh sb="21" eb="22">
      <t>チャ</t>
    </rPh>
    <rPh sb="22" eb="24">
      <t>シュベツ</t>
    </rPh>
    <rPh sb="24" eb="26">
      <t>アラチャ</t>
    </rPh>
    <rPh sb="26" eb="29">
      <t>セイサンリョウ</t>
    </rPh>
    <rPh sb="30" eb="32">
      <t>チョウサ</t>
    </rPh>
    <rPh sb="33" eb="35">
      <t>ハイシ</t>
    </rPh>
    <phoneticPr fontId="12"/>
  </si>
  <si>
    <r>
      <t>6-13　茶栽培面積及び生産量</t>
    </r>
    <r>
      <rPr>
        <sz val="12"/>
        <rFont val="ＭＳ 明朝"/>
        <family val="1"/>
        <charset val="128"/>
      </rPr>
      <t>　(平成26～30年)</t>
    </r>
    <rPh sb="24" eb="25">
      <t>ネン</t>
    </rPh>
    <phoneticPr fontId="4"/>
  </si>
  <si>
    <t xml:space="preserve">平成22米穀年度 </t>
    <rPh sb="0" eb="2">
      <t>ヘイセイ</t>
    </rPh>
    <rPh sb="4" eb="6">
      <t>ベイコク</t>
    </rPh>
    <rPh sb="6" eb="8">
      <t>ネンド</t>
    </rPh>
    <phoneticPr fontId="4"/>
  </si>
  <si>
    <t xml:space="preserve">23　　　　 </t>
    <phoneticPr fontId="12"/>
  </si>
  <si>
    <t>24 　　　　</t>
    <phoneticPr fontId="12"/>
  </si>
  <si>
    <t xml:space="preserve">25　　　　 </t>
    <phoneticPr fontId="12"/>
  </si>
  <si>
    <t>26 　　　　</t>
    <phoneticPr fontId="12"/>
  </si>
  <si>
    <r>
      <t>6-14　たばこ耕作面積及び買入量　</t>
    </r>
    <r>
      <rPr>
        <sz val="12"/>
        <rFont val="ＭＳ 明朝"/>
        <family val="1"/>
        <charset val="128"/>
      </rPr>
      <t>(平成27～31年)</t>
    </r>
    <rPh sb="12" eb="13">
      <t>オヨ</t>
    </rPh>
    <phoneticPr fontId="4"/>
  </si>
  <si>
    <t xml:space="preserve">     28   </t>
    <phoneticPr fontId="12"/>
  </si>
  <si>
    <t xml:space="preserve">     29   </t>
    <phoneticPr fontId="12"/>
  </si>
  <si>
    <t xml:space="preserve">     30   </t>
    <phoneticPr fontId="12"/>
  </si>
  <si>
    <t>　令 和 元 年</t>
    <rPh sb="1" eb="2">
      <t>レイ</t>
    </rPh>
    <rPh sb="3" eb="4">
      <t>ワ</t>
    </rPh>
    <rPh sb="5" eb="6">
      <t>モト</t>
    </rPh>
    <rPh sb="7" eb="8">
      <t>ネン</t>
    </rPh>
    <phoneticPr fontId="12"/>
  </si>
  <si>
    <r>
      <t>6-15　鶏卵の生産・出荷量及び入荷量　(</t>
    </r>
    <r>
      <rPr>
        <sz val="12"/>
        <rFont val="ＭＳ 明朝"/>
        <family val="1"/>
        <charset val="128"/>
      </rPr>
      <t>平成26～30年)</t>
    </r>
    <phoneticPr fontId="4"/>
  </si>
  <si>
    <t>(単位：t)</t>
    <phoneticPr fontId="12"/>
  </si>
  <si>
    <t>(注)調査の見直しにより、平成27年から出荷量・入荷量の公表はなくなった。</t>
    <rPh sb="3" eb="5">
      <t>チョウサ</t>
    </rPh>
    <rPh sb="6" eb="8">
      <t>ミナオ</t>
    </rPh>
    <rPh sb="13" eb="15">
      <t>ヘイセイ</t>
    </rPh>
    <rPh sb="17" eb="18">
      <t>ネン</t>
    </rPh>
    <rPh sb="20" eb="22">
      <t>シュッカ</t>
    </rPh>
    <rPh sb="22" eb="23">
      <t>リョウ</t>
    </rPh>
    <rPh sb="24" eb="26">
      <t>ニュウカ</t>
    </rPh>
    <rPh sb="26" eb="27">
      <t>リョウ</t>
    </rPh>
    <rPh sb="28" eb="30">
      <t>コウヒョウ</t>
    </rPh>
    <phoneticPr fontId="12"/>
  </si>
  <si>
    <r>
      <t>6-16　食鳥(生体)出荷羽数と重量　(</t>
    </r>
    <r>
      <rPr>
        <sz val="12"/>
        <rFont val="ＭＳ 明朝"/>
        <family val="1"/>
        <charset val="128"/>
      </rPr>
      <t>平成26～30年)</t>
    </r>
    <phoneticPr fontId="4"/>
  </si>
  <si>
    <t>(単位:千羽，ｔ)</t>
    <phoneticPr fontId="12"/>
  </si>
  <si>
    <t>(注)調査の見直しにより、平成27年から都道府県別の公表はなくなった。</t>
    <rPh sb="3" eb="5">
      <t>チョウサ</t>
    </rPh>
    <rPh sb="6" eb="8">
      <t>ミナオ</t>
    </rPh>
    <rPh sb="13" eb="15">
      <t>ヘイセイ</t>
    </rPh>
    <rPh sb="17" eb="18">
      <t>ネン</t>
    </rPh>
    <rPh sb="20" eb="24">
      <t>トドウフケン</t>
    </rPh>
    <rPh sb="24" eb="25">
      <t>ベツ</t>
    </rPh>
    <rPh sb="26" eb="28">
      <t>コウヒョウ</t>
    </rPh>
    <phoneticPr fontId="12"/>
  </si>
  <si>
    <r>
      <t>6-17　生乳生産量及び処理量　(</t>
    </r>
    <r>
      <rPr>
        <sz val="12"/>
        <rFont val="ＭＳ 明朝"/>
        <family val="1"/>
        <charset val="128"/>
      </rPr>
      <t>平成26～30年)</t>
    </r>
    <phoneticPr fontId="4"/>
  </si>
  <si>
    <t xml:space="preserve"> 平成26年  </t>
    <phoneticPr fontId="12"/>
  </si>
  <si>
    <t xml:space="preserve">      27　　</t>
    <phoneticPr fontId="12"/>
  </si>
  <si>
    <t xml:space="preserve">      28　　</t>
    <phoneticPr fontId="12"/>
  </si>
  <si>
    <t xml:space="preserve">      29　　</t>
    <phoneticPr fontId="12"/>
  </si>
  <si>
    <t xml:space="preserve">      30　　</t>
    <phoneticPr fontId="12"/>
  </si>
  <si>
    <t>乳牛(交雑牛含む)</t>
    <rPh sb="3" eb="5">
      <t>コウザツ</t>
    </rPh>
    <rPh sb="5" eb="6">
      <t>ギュウ</t>
    </rPh>
    <rPh sb="6" eb="7">
      <t>フク</t>
    </rPh>
    <phoneticPr fontId="12"/>
  </si>
  <si>
    <t>(単位：頭,t)</t>
    <phoneticPr fontId="12"/>
  </si>
  <si>
    <t>頭　数</t>
    <phoneticPr fontId="12"/>
  </si>
  <si>
    <r>
      <t>6-18　肉畜種類別と畜頭数及び枝肉生産量　</t>
    </r>
    <r>
      <rPr>
        <sz val="12"/>
        <rFont val="ＭＳ 明朝"/>
        <family val="1"/>
        <charset val="128"/>
      </rPr>
      <t>(平成26～30年)</t>
    </r>
    <rPh sb="5" eb="6">
      <t>ニク</t>
    </rPh>
    <rPh sb="11" eb="12">
      <t>チク</t>
    </rPh>
    <rPh sb="30" eb="31">
      <t>ネン</t>
    </rPh>
    <phoneticPr fontId="4"/>
  </si>
  <si>
    <t xml:space="preserve"> 平成25年 </t>
    <phoneticPr fontId="12"/>
  </si>
  <si>
    <t>(注)総数の件数については、許可・届出以外を除いた数である</t>
    <rPh sb="3" eb="5">
      <t>ソウスウ</t>
    </rPh>
    <rPh sb="6" eb="8">
      <t>ケンスウ</t>
    </rPh>
    <rPh sb="14" eb="16">
      <t>キョカ</t>
    </rPh>
    <rPh sb="17" eb="19">
      <t>トドケデ</t>
    </rPh>
    <rPh sb="19" eb="21">
      <t>イガイ</t>
    </rPh>
    <rPh sb="22" eb="23">
      <t>ノゾ</t>
    </rPh>
    <rPh sb="25" eb="26">
      <t>スウ</t>
    </rPh>
    <phoneticPr fontId="12"/>
  </si>
  <si>
    <r>
      <t>6-19　農地転用状況</t>
    </r>
    <r>
      <rPr>
        <sz val="12"/>
        <rFont val="ＭＳ 明朝"/>
        <family val="1"/>
        <charset val="128"/>
      </rPr>
      <t>　(平成25～29年)</t>
    </r>
    <phoneticPr fontId="12"/>
  </si>
  <si>
    <r>
      <t>6-20　農業用機械種類別所有台数　</t>
    </r>
    <r>
      <rPr>
        <sz val="12"/>
        <rFont val="ＭＳ 明朝"/>
        <family val="1"/>
        <charset val="128"/>
      </rPr>
      <t>－市町－(平成20・23・25・27・29年)</t>
    </r>
    <rPh sb="23" eb="25">
      <t>ヘイセイ</t>
    </rPh>
    <rPh sb="39" eb="40">
      <t>ネン</t>
    </rPh>
    <phoneticPr fontId="4"/>
  </si>
  <si>
    <t>(単位：台)</t>
    <phoneticPr fontId="12"/>
  </si>
  <si>
    <t>2) 動力噴霧機</t>
    <rPh sb="7" eb="8">
      <t>キ</t>
    </rPh>
    <phoneticPr fontId="4"/>
  </si>
  <si>
    <t>(注) 1)調査時期は平成20年は9月末、平成23年から平成29年は3月末。</t>
    <rPh sb="6" eb="8">
      <t>チョウサ</t>
    </rPh>
    <rPh sb="8" eb="10">
      <t>ジキ</t>
    </rPh>
    <rPh sb="11" eb="13">
      <t>ヘイセイ</t>
    </rPh>
    <rPh sb="15" eb="16">
      <t>ネン</t>
    </rPh>
    <rPh sb="18" eb="19">
      <t>ガツ</t>
    </rPh>
    <rPh sb="19" eb="20">
      <t>マツ</t>
    </rPh>
    <rPh sb="21" eb="23">
      <t>ヘイセイ</t>
    </rPh>
    <rPh sb="25" eb="26">
      <t>ネン</t>
    </rPh>
    <rPh sb="28" eb="30">
      <t>ヘイセイ</t>
    </rPh>
    <rPh sb="32" eb="33">
      <t>ネン</t>
    </rPh>
    <rPh sb="35" eb="36">
      <t>ガツ</t>
    </rPh>
    <rPh sb="36" eb="37">
      <t>マツ</t>
    </rPh>
    <phoneticPr fontId="10"/>
  </si>
  <si>
    <t xml:space="preserve">     2)動力噴霧機は、自走式を含む台数に改訂。（平成16年版以降）</t>
    <phoneticPr fontId="4"/>
  </si>
  <si>
    <t xml:space="preserve">6-21　種　類　別　農　業　協  </t>
    <phoneticPr fontId="4"/>
  </si>
  <si>
    <r>
      <t xml:space="preserve"> 同　組　合　数　(</t>
    </r>
    <r>
      <rPr>
        <sz val="12"/>
        <rFont val="ＭＳ 明朝"/>
        <family val="1"/>
        <charset val="128"/>
      </rPr>
      <t>平成26～30年度)</t>
    </r>
    <phoneticPr fontId="4"/>
  </si>
  <si>
    <t>資料:県生産者支援課「農業協同組合要覧」</t>
    <rPh sb="3" eb="4">
      <t>ケン</t>
    </rPh>
    <rPh sb="4" eb="10">
      <t>セイサンシャシエンカ</t>
    </rPh>
    <rPh sb="11" eb="13">
      <t>ノウギョウ</t>
    </rPh>
    <rPh sb="13" eb="15">
      <t>キョウドウ</t>
    </rPh>
    <rPh sb="15" eb="17">
      <t>クミアイ</t>
    </rPh>
    <rPh sb="17" eb="19">
      <t>ヨウラン</t>
    </rPh>
    <phoneticPr fontId="4"/>
  </si>
  <si>
    <t>6-22　総　合　農　業　協　同　</t>
    <rPh sb="13" eb="14">
      <t>キョウ</t>
    </rPh>
    <rPh sb="15" eb="16">
      <t>ドウ</t>
    </rPh>
    <phoneticPr fontId="4"/>
  </si>
  <si>
    <t xml:space="preserve"> 平成26年度 </t>
    <rPh sb="5" eb="6">
      <t>ネン</t>
    </rPh>
    <rPh sb="6" eb="7">
      <t>ド</t>
    </rPh>
    <phoneticPr fontId="4"/>
  </si>
  <si>
    <t xml:space="preserve">      27 　　</t>
    <phoneticPr fontId="4"/>
  </si>
  <si>
    <t xml:space="preserve">      28　　 </t>
    <phoneticPr fontId="12"/>
  </si>
  <si>
    <t xml:space="preserve">      29 　　</t>
    <phoneticPr fontId="12"/>
  </si>
  <si>
    <t xml:space="preserve">      30　　 </t>
    <phoneticPr fontId="12"/>
  </si>
  <si>
    <t xml:space="preserve"> (単位:百万円)</t>
    <phoneticPr fontId="12"/>
  </si>
  <si>
    <r>
      <t xml:space="preserve"> 　組　合　の　概　況　</t>
    </r>
    <r>
      <rPr>
        <sz val="12"/>
        <rFont val="ＭＳ 明朝"/>
        <family val="1"/>
        <charset val="128"/>
      </rPr>
      <t>(平成26～30年度)</t>
    </r>
    <rPh sb="13" eb="15">
      <t>ヘイセイ</t>
    </rPh>
    <rPh sb="20" eb="21">
      <t>ネン</t>
    </rPh>
    <rPh sb="21" eb="22">
      <t>ド</t>
    </rPh>
    <phoneticPr fontId="4"/>
  </si>
  <si>
    <t>(注) 1)信用事業残高は各年度末現在である。</t>
    <phoneticPr fontId="4"/>
  </si>
  <si>
    <t>(4)その他の事業取扱高</t>
    <phoneticPr fontId="12"/>
  </si>
  <si>
    <t>(単位：ha,t)</t>
    <phoneticPr fontId="12"/>
  </si>
  <si>
    <t xml:space="preserve">      27 　</t>
    <phoneticPr fontId="12"/>
  </si>
  <si>
    <t xml:space="preserve">      28　 </t>
    <phoneticPr fontId="12"/>
  </si>
  <si>
    <t xml:space="preserve">      29 　</t>
    <phoneticPr fontId="12"/>
  </si>
  <si>
    <t xml:space="preserve">      30 　</t>
    <phoneticPr fontId="12"/>
  </si>
  <si>
    <t>(注) ｢被害量｣とは農作物の栽培が開始されてから収納されるまでの期間に、災害等によって損傷を生じ基準収量より減少した量をいう。</t>
    <phoneticPr fontId="5"/>
  </si>
  <si>
    <t>(注) 1)「組合数」の合計については実数。</t>
    <phoneticPr fontId="4"/>
  </si>
  <si>
    <t xml:space="preserve">     3)四捨五入の関係で、「平成30年度」の値は、各共済事業の値を合計したものと異なる場合がある。</t>
    <rPh sb="7" eb="11">
      <t>シシャゴニュウ</t>
    </rPh>
    <rPh sb="12" eb="14">
      <t>カンケイ</t>
    </rPh>
    <rPh sb="17" eb="19">
      <t>ヘイセイ</t>
    </rPh>
    <rPh sb="21" eb="23">
      <t>ネンド</t>
    </rPh>
    <rPh sb="25" eb="26">
      <t>アタイ</t>
    </rPh>
    <rPh sb="28" eb="29">
      <t>カク</t>
    </rPh>
    <rPh sb="29" eb="31">
      <t>キョウサイ</t>
    </rPh>
    <rPh sb="31" eb="33">
      <t>ジギョウ</t>
    </rPh>
    <rPh sb="34" eb="35">
      <t>アタイ</t>
    </rPh>
    <rPh sb="36" eb="38">
      <t>ゴウケイ</t>
    </rPh>
    <rPh sb="43" eb="44">
      <t>コト</t>
    </rPh>
    <rPh sb="46" eb="48">
      <t>バアイ</t>
    </rPh>
    <phoneticPr fontId="12"/>
  </si>
  <si>
    <t xml:space="preserve">     4)四捨五入の関係で、共済掛金欄の「総額」は、「農家負担」と「国庫負担」の合計と異なる場合がある。</t>
    <rPh sb="7" eb="11">
      <t>シシャゴニュウ</t>
    </rPh>
    <rPh sb="12" eb="14">
      <t>カンケイ</t>
    </rPh>
    <rPh sb="16" eb="18">
      <t>キョウサイ</t>
    </rPh>
    <rPh sb="18" eb="20">
      <t>カケキン</t>
    </rPh>
    <rPh sb="20" eb="21">
      <t>ラン</t>
    </rPh>
    <rPh sb="23" eb="25">
      <t>ソウガク</t>
    </rPh>
    <rPh sb="29" eb="31">
      <t>ノウカ</t>
    </rPh>
    <rPh sb="31" eb="33">
      <t>フタン</t>
    </rPh>
    <rPh sb="36" eb="38">
      <t>コッコ</t>
    </rPh>
    <rPh sb="38" eb="40">
      <t>フタン</t>
    </rPh>
    <rPh sb="42" eb="44">
      <t>ゴウケイ</t>
    </rPh>
    <rPh sb="45" eb="46">
      <t>コト</t>
    </rPh>
    <rPh sb="48" eb="50">
      <t>バアイ</t>
    </rPh>
    <phoneticPr fontId="4"/>
  </si>
  <si>
    <t xml:space="preserve">     5)四捨五入の関係で、「家畜」の値は、「死廃」と「病傷」の合計と異なる場合がある。</t>
    <rPh sb="7" eb="11">
      <t>シシャゴニュウ</t>
    </rPh>
    <rPh sb="12" eb="14">
      <t>カンケイ</t>
    </rPh>
    <rPh sb="17" eb="19">
      <t>カチク</t>
    </rPh>
    <rPh sb="21" eb="22">
      <t>アタイ</t>
    </rPh>
    <rPh sb="25" eb="26">
      <t>シ</t>
    </rPh>
    <rPh sb="26" eb="27">
      <t>ハイ</t>
    </rPh>
    <rPh sb="30" eb="31">
      <t>ヤマイ</t>
    </rPh>
    <rPh sb="31" eb="32">
      <t>キズ</t>
    </rPh>
    <rPh sb="34" eb="36">
      <t>ゴウケイ</t>
    </rPh>
    <rPh sb="37" eb="38">
      <t>コト</t>
    </rPh>
    <rPh sb="40" eb="42">
      <t>バアイ</t>
    </rPh>
    <phoneticPr fontId="12"/>
  </si>
  <si>
    <t xml:space="preserve">     2)「水稲」、「麦」、「温州みかん」、「なし」及び「大豆」の「引受戸数」と「被害戸数」については実数。</t>
    <phoneticPr fontId="12"/>
  </si>
  <si>
    <t>　　 　「家畜」及び「園芸施設」の「引受戸数」と「被害戸数」については延べ数。</t>
    <rPh sb="12" eb="13">
      <t>ゲイ</t>
    </rPh>
    <phoneticPr fontId="12"/>
  </si>
  <si>
    <t xml:space="preserve"> 平　成　26　年　度　</t>
    <rPh sb="8" eb="9">
      <t>ネン</t>
    </rPh>
    <rPh sb="10" eb="11">
      <t>ド</t>
    </rPh>
    <phoneticPr fontId="4"/>
  </si>
  <si>
    <t xml:space="preserve">      27　　　　　</t>
    <phoneticPr fontId="4"/>
  </si>
  <si>
    <t xml:space="preserve">      28　　　　　</t>
    <phoneticPr fontId="12"/>
  </si>
  <si>
    <t xml:space="preserve">      29　　　　　</t>
    <phoneticPr fontId="12"/>
  </si>
  <si>
    <t xml:space="preserve">      30　　　　　</t>
    <phoneticPr fontId="12"/>
  </si>
  <si>
    <t>麦( 30年産)</t>
    <phoneticPr fontId="4"/>
  </si>
  <si>
    <t>なし( 30年産)</t>
    <phoneticPr fontId="4"/>
  </si>
  <si>
    <r>
      <t>6-24　農業共済組合が行う共済事業</t>
    </r>
    <r>
      <rPr>
        <sz val="12"/>
        <rFont val="ＭＳ 明朝"/>
        <family val="1"/>
        <charset val="128"/>
      </rPr>
      <t xml:space="preserve"> 　(平成26～30年度)</t>
    </r>
    <rPh sb="6" eb="7">
      <t>ギョウ</t>
    </rPh>
    <rPh sb="7" eb="9">
      <t>キョウサイ</t>
    </rPh>
    <rPh sb="9" eb="11">
      <t>クミアイ</t>
    </rPh>
    <rPh sb="12" eb="13">
      <t>オコナ</t>
    </rPh>
    <rPh sb="14" eb="16">
      <t>キョウサイ</t>
    </rPh>
    <rPh sb="16" eb="18">
      <t>ジギョウ</t>
    </rPh>
    <rPh sb="29" eb="30">
      <t>ド</t>
    </rPh>
    <phoneticPr fontId="5"/>
  </si>
  <si>
    <t>引受面積
(A)</t>
    <rPh sb="0" eb="2">
      <t>ヒキウケ</t>
    </rPh>
    <phoneticPr fontId="4"/>
  </si>
  <si>
    <t>引受頭数等
(B)</t>
    <rPh sb="0" eb="2">
      <t>ヒキウケ</t>
    </rPh>
    <rPh sb="2" eb="4">
      <t>トウスウ</t>
    </rPh>
    <rPh sb="4" eb="5">
      <t>トウ</t>
    </rPh>
    <phoneticPr fontId="12"/>
  </si>
  <si>
    <t>共済金額
(契約保険額)
(C)</t>
    <phoneticPr fontId="12"/>
  </si>
  <si>
    <t>年度
区分</t>
    <phoneticPr fontId="12"/>
  </si>
  <si>
    <t>被害面積
(D)</t>
    <phoneticPr fontId="12"/>
  </si>
  <si>
    <t>農家受取
共済金
(F)</t>
    <rPh sb="0" eb="2">
      <t>ノウカ</t>
    </rPh>
    <rPh sb="2" eb="4">
      <t>ウケトリ</t>
    </rPh>
    <phoneticPr fontId="4"/>
  </si>
  <si>
    <t>組合受取
保険金
(連合会から)</t>
    <rPh sb="0" eb="2">
      <t>クミアイ</t>
    </rPh>
    <rPh sb="2" eb="4">
      <t>ウケトリ</t>
    </rPh>
    <phoneticPr fontId="4"/>
  </si>
  <si>
    <t>面積被害率
(D)/(A)</t>
    <phoneticPr fontId="12"/>
  </si>
  <si>
    <t>被害頭数等
(E)</t>
    <rPh sb="0" eb="2">
      <t>ヒガイ</t>
    </rPh>
    <rPh sb="2" eb="4">
      <t>トウスウ</t>
    </rPh>
    <rPh sb="4" eb="5">
      <t>トウ</t>
    </rPh>
    <phoneticPr fontId="12"/>
  </si>
  <si>
    <t>金額被害率
(F)/(C)</t>
    <phoneticPr fontId="5"/>
  </si>
  <si>
    <t>頭数・棟数
被  害  率
(E)/(B)</t>
    <rPh sb="3" eb="4">
      <t>トウ</t>
    </rPh>
    <rPh sb="4" eb="5">
      <t>カズ</t>
    </rPh>
    <phoneticPr fontId="4"/>
  </si>
  <si>
    <t>(単位：ha,t)</t>
    <rPh sb="1" eb="3">
      <t>タンイ</t>
    </rPh>
    <phoneticPr fontId="4"/>
  </si>
  <si>
    <r>
      <t>6-1　主副業別農家数及び経営耕地面積　</t>
    </r>
    <r>
      <rPr>
        <sz val="12"/>
        <rFont val="ＭＳ 明朝"/>
        <family val="1"/>
        <charset val="128"/>
      </rPr>
      <t>－市町－(平成7･12･17･22・27年)</t>
    </r>
    <rPh sb="25" eb="27">
      <t>ヘイセイ</t>
    </rPh>
    <rPh sb="40" eb="41">
      <t>ネン</t>
    </rPh>
    <phoneticPr fontId="23"/>
  </si>
  <si>
    <t>(注) 1)農家…経営耕地面積が10a以上の農業を営む世帯又は経営耕地面積がこの規定に達しないか全くないものでも、調査期日前1年間に</t>
    <rPh sb="9" eb="15">
      <t>ケイエイコウチメンセキ</t>
    </rPh>
    <rPh sb="19" eb="21">
      <t>イジョウ</t>
    </rPh>
    <rPh sb="22" eb="24">
      <t>ノウギョウ</t>
    </rPh>
    <rPh sb="25" eb="26">
      <t>イトナ</t>
    </rPh>
    <rPh sb="27" eb="29">
      <t>セタイ</t>
    </rPh>
    <rPh sb="29" eb="30">
      <t>マタ</t>
    </rPh>
    <rPh sb="31" eb="37">
      <t>ケイエイコウチメンセキ</t>
    </rPh>
    <rPh sb="40" eb="42">
      <t>キテイ</t>
    </rPh>
    <rPh sb="43" eb="44">
      <t>タッ</t>
    </rPh>
    <rPh sb="48" eb="49">
      <t>マッタ</t>
    </rPh>
    <rPh sb="57" eb="62">
      <t>チョウサキジツマエ</t>
    </rPh>
    <rPh sb="63" eb="65">
      <t>ネンカン</t>
    </rPh>
    <phoneticPr fontId="23"/>
  </si>
  <si>
    <t xml:space="preserve">     2)販売農家…経営耕地面積が30a以上又は調査期日前1年間における農産物総販売金額が50万円以上の農家。</t>
    <rPh sb="26" eb="31">
      <t>チョウサキジツマエ</t>
    </rPh>
    <rPh sb="32" eb="34">
      <t>ネンカン</t>
    </rPh>
    <phoneticPr fontId="4"/>
  </si>
  <si>
    <t xml:space="preserve">
     3)自給的農家…経営耕地面積が30a未満かつ調査期日前1年間における農産物総販売金額が50万円未満の農家。</t>
    <rPh sb="8" eb="10">
      <t>ジキュウ</t>
    </rPh>
    <rPh sb="10" eb="11">
      <t>テキ</t>
    </rPh>
    <rPh sb="11" eb="13">
      <t>ノウカ</t>
    </rPh>
    <rPh sb="24" eb="26">
      <t>ミマン</t>
    </rPh>
    <rPh sb="28" eb="33">
      <t>チョウサキジツマエ</t>
    </rPh>
    <rPh sb="34" eb="36">
      <t>ネンカン</t>
    </rPh>
    <rPh sb="53" eb="55">
      <t>ミマン</t>
    </rPh>
    <phoneticPr fontId="4"/>
  </si>
  <si>
    <t xml:space="preserve">     4)主業農家…農業所得が主（農家所得の50%以上が農業所得）で、調査期日前1年間に自営農業に60日以上従事した65歳未満の世帯員</t>
    <rPh sb="37" eb="42">
      <t>チョウサキジツマエ</t>
    </rPh>
    <rPh sb="43" eb="45">
      <t>ネンカン</t>
    </rPh>
    <rPh sb="46" eb="50">
      <t>ジエイノウギョウ</t>
    </rPh>
    <rPh sb="56" eb="58">
      <t>ジュウジ</t>
    </rPh>
    <rPh sb="62" eb="65">
      <t>サイミマン</t>
    </rPh>
    <rPh sb="66" eb="68">
      <t>セタイ</t>
    </rPh>
    <rPh sb="68" eb="69">
      <t>イン</t>
    </rPh>
    <phoneticPr fontId="4"/>
  </si>
  <si>
    <t xml:space="preserve">     5)準主業農家…農業所得が主（農家所得の50%未満が農業所得）で、調査期日前1年間に自営農業に60日以上従事した65歳未満の世帯</t>
    <rPh sb="7" eb="8">
      <t>ジュン</t>
    </rPh>
    <rPh sb="28" eb="30">
      <t>ミマン</t>
    </rPh>
    <rPh sb="38" eb="43">
      <t>チョウサキジツマエ</t>
    </rPh>
    <rPh sb="44" eb="46">
      <t>ネンカン</t>
    </rPh>
    <rPh sb="47" eb="51">
      <t>ジエイノウギョウ</t>
    </rPh>
    <rPh sb="57" eb="59">
      <t>ジュウジ</t>
    </rPh>
    <rPh sb="63" eb="66">
      <t>サイミマン</t>
    </rPh>
    <rPh sb="67" eb="69">
      <t>セタイ</t>
    </rPh>
    <phoneticPr fontId="4"/>
  </si>
  <si>
    <t xml:space="preserve">     6)副業農家…調査期日前1年間に自営農業に60日以上従事した65歳未満の世帯員がいない農家。</t>
    <rPh sb="7" eb="8">
      <t>フク</t>
    </rPh>
    <rPh sb="12" eb="17">
      <t>チョウサキジツマエ</t>
    </rPh>
    <rPh sb="18" eb="20">
      <t>ネンカン</t>
    </rPh>
    <rPh sb="21" eb="25">
      <t>ジエイノウギョウ</t>
    </rPh>
    <rPh sb="31" eb="33">
      <t>ジュウジ</t>
    </rPh>
    <rPh sb="37" eb="40">
      <t>サイミマン</t>
    </rPh>
    <rPh sb="41" eb="43">
      <t>セタイ</t>
    </rPh>
    <rPh sb="43" eb="44">
      <t>イン</t>
    </rPh>
    <phoneticPr fontId="4"/>
  </si>
  <si>
    <t>　　　　 　　おける農産物販売金額が15万円以上あった世帯。</t>
    <rPh sb="10" eb="17">
      <t>ノウサンブツハンバイキンガク</t>
    </rPh>
    <rPh sb="20" eb="22">
      <t>マンエン</t>
    </rPh>
    <rPh sb="22" eb="24">
      <t>イジョウ</t>
    </rPh>
    <rPh sb="27" eb="29">
      <t>セタイ</t>
    </rPh>
    <phoneticPr fontId="27"/>
  </si>
  <si>
    <t>　　　　　　 　　がいる農家。</t>
    <phoneticPr fontId="12"/>
  </si>
  <si>
    <t>　　　　　　　 　　員がいる農家。</t>
    <phoneticPr fontId="12"/>
  </si>
  <si>
    <t>　　　　　　　　 また自営農業に60日以上従事した65歳未満の世帯員がいる農家であっても、調査期日前1年間に農産物を販売しなかった</t>
    <rPh sb="11" eb="13">
      <t>ジエイ</t>
    </rPh>
    <rPh sb="13" eb="15">
      <t>ノウギョウ</t>
    </rPh>
    <rPh sb="18" eb="21">
      <t>ニチイジョウ</t>
    </rPh>
    <rPh sb="21" eb="23">
      <t>ジュウジ</t>
    </rPh>
    <rPh sb="27" eb="30">
      <t>サイミマン</t>
    </rPh>
    <rPh sb="31" eb="34">
      <t>セタイイン</t>
    </rPh>
    <rPh sb="37" eb="39">
      <t>ノウカ</t>
    </rPh>
    <rPh sb="45" eb="47">
      <t>チョウサ</t>
    </rPh>
    <rPh sb="47" eb="49">
      <t>キジツ</t>
    </rPh>
    <rPh sb="49" eb="50">
      <t>マエ</t>
    </rPh>
    <rPh sb="51" eb="53">
      <t>ネンカン</t>
    </rPh>
    <rPh sb="54" eb="57">
      <t>ノウサンブツ</t>
    </rPh>
    <rPh sb="58" eb="60">
      <t>ハンバイ</t>
    </rPh>
    <phoneticPr fontId="4"/>
  </si>
  <si>
    <t>　　　　　　 　　等、農業所得のない農家については、農外所得との比較ができないため、副業的農家に分類。</t>
    <rPh sb="11" eb="13">
      <t>ノウギョウ</t>
    </rPh>
    <rPh sb="13" eb="15">
      <t>ショトク</t>
    </rPh>
    <rPh sb="18" eb="20">
      <t>ノウカ</t>
    </rPh>
    <rPh sb="26" eb="27">
      <t>ノウ</t>
    </rPh>
    <rPh sb="27" eb="28">
      <t>ガイ</t>
    </rPh>
    <rPh sb="28" eb="30">
      <t>ショトク</t>
    </rPh>
    <rPh sb="32" eb="34">
      <t>ヒカク</t>
    </rPh>
    <rPh sb="42" eb="45">
      <t>フクギョウテキ</t>
    </rPh>
    <rPh sb="45" eb="47">
      <t>ノウカ</t>
    </rPh>
    <rPh sb="48" eb="50">
      <t>ブンルイ</t>
    </rPh>
    <phoneticPr fontId="27"/>
  </si>
  <si>
    <t>(単位：戸，ha)</t>
    <phoneticPr fontId="12"/>
  </si>
  <si>
    <t>販売
農家</t>
    <phoneticPr fontId="12"/>
  </si>
  <si>
    <t>自給的
農　家</t>
    <phoneticPr fontId="12"/>
  </si>
  <si>
    <r>
      <t xml:space="preserve">6-4　「販売農家」の自営農業に主として従事した世帯員数 </t>
    </r>
    <r>
      <rPr>
        <sz val="16"/>
        <rFont val="ＭＳ 明朝"/>
        <family val="1"/>
        <charset val="128"/>
      </rPr>
      <t>(農業就業人口)</t>
    </r>
    <r>
      <rPr>
        <sz val="12"/>
        <rFont val="ＭＳ 明朝"/>
        <family val="1"/>
        <charset val="128"/>
      </rPr>
      <t>　－市町－</t>
    </r>
    <rPh sb="5" eb="7">
      <t>ハンバイ</t>
    </rPh>
    <rPh sb="7" eb="9">
      <t>ノウカ</t>
    </rPh>
    <rPh sb="16" eb="17">
      <t>シュ</t>
    </rPh>
    <phoneticPr fontId="23"/>
  </si>
  <si>
    <t xml:space="preserve"> (平成7・12・17・22・27年) </t>
    <rPh sb="2" eb="4">
      <t>ヘイセイ</t>
    </rPh>
    <phoneticPr fontId="4"/>
  </si>
  <si>
    <t xml:space="preserve"> -</t>
  </si>
  <si>
    <t>(1) 経営収支の総括</t>
    <phoneticPr fontId="12"/>
  </si>
  <si>
    <t>(2) 経営の概要</t>
    <rPh sb="4" eb="5">
      <t>ケイ</t>
    </rPh>
    <rPh sb="5" eb="6">
      <t>エイ</t>
    </rPh>
    <rPh sb="7" eb="8">
      <t>オオムネ</t>
    </rPh>
    <rPh sb="8" eb="9">
      <t>ヨウ</t>
    </rPh>
    <phoneticPr fontId="22"/>
  </si>
  <si>
    <t>(3) 農業粗収益</t>
    <rPh sb="4" eb="5">
      <t>ノウ</t>
    </rPh>
    <rPh sb="5" eb="6">
      <t>ギョウ</t>
    </rPh>
    <rPh sb="6" eb="7">
      <t>ホボ</t>
    </rPh>
    <rPh sb="7" eb="8">
      <t>オサム</t>
    </rPh>
    <rPh sb="8" eb="9">
      <t>エキ</t>
    </rPh>
    <phoneticPr fontId="22"/>
  </si>
  <si>
    <t>-</t>
  </si>
  <si>
    <t>(    -)</t>
  </si>
  <si>
    <t>(1) 茶栽培面積及び生葉収穫量</t>
    <phoneticPr fontId="5"/>
  </si>
  <si>
    <t>(2) 荒茶生産量</t>
    <phoneticPr fontId="5"/>
  </si>
  <si>
    <t xml:space="preserve">     3)表中の「-」は未回答</t>
    <rPh sb="7" eb="8">
      <t>ヒョウ</t>
    </rPh>
    <rPh sb="8" eb="9">
      <t>チュウ</t>
    </rPh>
    <rPh sb="14" eb="17">
      <t>ミカイトウ</t>
    </rPh>
    <phoneticPr fontId="12"/>
  </si>
  <si>
    <t xml:space="preserve"> 平 成 20 年</t>
    <rPh sb="1" eb="2">
      <t>タイラ</t>
    </rPh>
    <rPh sb="3" eb="4">
      <t>シゲル</t>
    </rPh>
    <rPh sb="8" eb="9">
      <t>ネン</t>
    </rPh>
    <phoneticPr fontId="10"/>
  </si>
  <si>
    <t xml:space="preserve">  -</t>
  </si>
  <si>
    <r>
      <t>6-23  水稲の被害状況　</t>
    </r>
    <r>
      <rPr>
        <sz val="12"/>
        <rFont val="ＭＳ 明朝"/>
        <family val="1"/>
        <charset val="128"/>
      </rPr>
      <t>(平成26～30年)</t>
    </r>
    <rPh sb="6" eb="7">
      <t>ミズ</t>
    </rPh>
    <rPh sb="7" eb="8">
      <t>イネ</t>
    </rPh>
    <phoneticPr fontId="5"/>
  </si>
  <si>
    <t>r 6286</t>
    <phoneticPr fontId="12"/>
  </si>
  <si>
    <t>r 196</t>
    <phoneticPr fontId="12"/>
  </si>
  <si>
    <t>r 917</t>
    <phoneticPr fontId="12"/>
  </si>
  <si>
    <t>r 100</t>
    <phoneticPr fontId="12"/>
  </si>
  <si>
    <t>r 119</t>
    <phoneticPr fontId="12"/>
  </si>
  <si>
    <t>r 764</t>
    <phoneticPr fontId="12"/>
  </si>
  <si>
    <t>r 691</t>
    <phoneticPr fontId="12"/>
  </si>
  <si>
    <t>r 602</t>
    <phoneticPr fontId="12"/>
  </si>
  <si>
    <t>r 2896</t>
    <phoneticPr fontId="12"/>
  </si>
  <si>
    <t>r 72</t>
    <phoneticPr fontId="12"/>
  </si>
  <si>
    <t>r 302</t>
    <phoneticPr fontId="12"/>
  </si>
  <si>
    <t>r 2522</t>
    <phoneticPr fontId="12"/>
  </si>
  <si>
    <t>r 918</t>
    <phoneticPr fontId="12"/>
  </si>
  <si>
    <t>r 28 562</t>
    <phoneticPr fontId="12"/>
  </si>
  <si>
    <t>r 28 159</t>
    <phoneticPr fontId="12"/>
  </si>
  <si>
    <t>r 26 574</t>
    <phoneticPr fontId="12"/>
  </si>
  <si>
    <t>r 21 440</t>
    <phoneticPr fontId="12"/>
  </si>
  <si>
    <t>r 15 437</t>
    <phoneticPr fontId="12"/>
  </si>
  <si>
    <t xml:space="preserve"> r 15 261</t>
    <phoneticPr fontId="12"/>
  </si>
  <si>
    <t xml:space="preserve"> r 14 744</t>
    <phoneticPr fontId="12"/>
  </si>
  <si>
    <t>r 12 164</t>
    <phoneticPr fontId="12"/>
  </si>
  <si>
    <t>農業専従者</t>
    <rPh sb="0" eb="2">
      <t>ノウギョウ</t>
    </rPh>
    <rPh sb="2" eb="5">
      <t>センジュウシャ</t>
    </rPh>
    <phoneticPr fontId="4"/>
  </si>
  <si>
    <t>(注) 1)農業就業人口…農業従事者のうち調査期日前1年間に自営農業のみに従事した者、農業とそれ以外の仕事の両方に</t>
    <rPh sb="13" eb="15">
      <t>ノウギョウ</t>
    </rPh>
    <rPh sb="15" eb="18">
      <t>ジュウジシャ</t>
    </rPh>
    <rPh sb="21" eb="25">
      <t>チョウサキジツ</t>
    </rPh>
    <rPh sb="25" eb="26">
      <t>マエ</t>
    </rPh>
    <rPh sb="27" eb="29">
      <t>ネンカン</t>
    </rPh>
    <rPh sb="30" eb="32">
      <t>ジエイ</t>
    </rPh>
    <rPh sb="32" eb="34">
      <t>ノウギョウ</t>
    </rPh>
    <rPh sb="37" eb="39">
      <t>ジュウジ</t>
    </rPh>
    <rPh sb="41" eb="42">
      <t>モノ</t>
    </rPh>
    <rPh sb="43" eb="45">
      <t>ノウギョウ</t>
    </rPh>
    <rPh sb="48" eb="50">
      <t>イガイ</t>
    </rPh>
    <rPh sb="51" eb="53">
      <t>シゴト</t>
    </rPh>
    <rPh sb="54" eb="56">
      <t>リョウホウ</t>
    </rPh>
    <phoneticPr fontId="3"/>
  </si>
  <si>
    <t>　　 　従事した者のうち自営 農業が主の者の人口をいう。</t>
    <phoneticPr fontId="3"/>
  </si>
  <si>
    <t xml:space="preserve">     2)農業専従者…農業従事者（自営農業に従事した世帯員）のうち、調査期間前１年間に自営農業に150日以上従事し</t>
    <rPh sb="7" eb="9">
      <t>ノウギョウ</t>
    </rPh>
    <rPh sb="9" eb="12">
      <t>センジュウシャ</t>
    </rPh>
    <rPh sb="13" eb="15">
      <t>ノウギョウ</t>
    </rPh>
    <rPh sb="15" eb="18">
      <t>ジュウジシャ</t>
    </rPh>
    <rPh sb="19" eb="21">
      <t>ジエイ</t>
    </rPh>
    <rPh sb="21" eb="23">
      <t>ノウギョウ</t>
    </rPh>
    <rPh sb="24" eb="26">
      <t>ジュウジ</t>
    </rPh>
    <rPh sb="28" eb="31">
      <t>セタイイン</t>
    </rPh>
    <rPh sb="36" eb="38">
      <t>チョウサ</t>
    </rPh>
    <rPh sb="38" eb="40">
      <t>キカン</t>
    </rPh>
    <rPh sb="40" eb="41">
      <t>マエ</t>
    </rPh>
    <rPh sb="42" eb="44">
      <t>ネンカン</t>
    </rPh>
    <rPh sb="45" eb="47">
      <t>ジエイ</t>
    </rPh>
    <rPh sb="47" eb="49">
      <t>ノウギョウ</t>
    </rPh>
    <rPh sb="53" eb="54">
      <t>ニチ</t>
    </rPh>
    <rPh sb="54" eb="56">
      <t>イジョウ</t>
    </rPh>
    <rPh sb="56" eb="58">
      <t>ジュウジ</t>
    </rPh>
    <phoneticPr fontId="12"/>
  </si>
  <si>
    <t>　　　 た者をいう。</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</si>
</sst>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1" formatCode="_ * #,##0_ ;_ * \-#,##0_ ;_ * &quot;-&quot;_ ;_ @_ "/>
    <numFmt numFmtId="176" formatCode="#\ ###\ ###"/>
    <numFmt numFmtId="177" formatCode="0.0"/>
    <numFmt numFmtId="178" formatCode="#\ ###\ ##0"/>
    <numFmt numFmtId="179" formatCode="#\ ###\ ###.0"/>
    <numFmt numFmtId="180" formatCode="\(#\ ###\ ###\)"/>
    <numFmt numFmtId="181" formatCode="#\ ###"/>
    <numFmt numFmtId="182" formatCode="###\ ##0"/>
    <numFmt numFmtId="183" formatCode="###\ ##0\ ;&quot;△&quot;\ ###\ ##0\ "/>
    <numFmt numFmtId="184" formatCode="#\ ##0.0"/>
    <numFmt numFmtId="185" formatCode="#\ ##0"/>
    <numFmt numFmtId="186" formatCode="0.0_ "/>
    <numFmt numFmtId="187" formatCode="#\ ##0\ "/>
    <numFmt numFmtId="188" formatCode="#\ ##0.0&quot; &quot;"/>
    <numFmt numFmtId="189" formatCode="#\ ##0.00&quot; &quot;"/>
    <numFmt numFmtId="190" formatCode="#\ ##0&quot; &quot;"/>
    <numFmt numFmtId="191" formatCode=".\ ##0;0000000000000000000000000000000000000000000000000000000000000000000000000000000000000000000000000000000000"/>
    <numFmt numFmtId="192" formatCode="\x\ "/>
    <numFmt numFmtId="193" formatCode="#\ ###\ ###\ "/>
    <numFmt numFmtId="194" formatCode="#,##0_ "/>
    <numFmt numFmtId="195" formatCode="###\ ###\ ##0.000"/>
    <numFmt numFmtId="196" formatCode="####\ ###\ ##0"/>
    <numFmt numFmtId="197" formatCode="&quot;…&quot;\ "/>
    <numFmt numFmtId="198" formatCode="\-\ "/>
    <numFmt numFmtId="199" formatCode="#,##0_);[Red]\(#,##0\)"/>
    <numFmt numFmtId="200" formatCode="0_);[Red]\(0\)"/>
    <numFmt numFmtId="202" formatCode="#,##0;&quot;△ &quot;#,##0"/>
    <numFmt numFmtId="203" formatCode="##\ ###\ ###.0"/>
  </numFmts>
  <fonts count="37">
    <font>
      <sz val="11"/>
      <name val="ＭＳ Ｐゴシック"/>
      <family val="3"/>
      <charset val="128"/>
    </font>
    <font>
      <sz val="11"/>
      <name val="ＭＳ Ｐゴシック"/>
      <family val="3"/>
      <charset val="128"/>
    </font>
    <font>
      <u/>
      <sz val="10"/>
      <color indexed="12"/>
      <name val="ＭＳ 明朝"/>
      <family val="1"/>
      <charset val="128"/>
    </font>
    <font>
      <sz val="10"/>
      <name val="ＭＳ 明朝"/>
      <family val="1"/>
      <charset val="128"/>
    </font>
    <font>
      <sz val="6"/>
      <name val="ＭＳ Ｐ明朝"/>
      <family val="1"/>
      <charset val="128"/>
    </font>
    <font>
      <sz val="14"/>
      <name val="ＭＳ 明朝"/>
      <family val="1"/>
      <charset val="128"/>
    </font>
    <font>
      <sz val="9"/>
      <name val="ＭＳ 明朝"/>
      <family val="1"/>
      <charset val="128"/>
    </font>
    <font>
      <sz val="8"/>
      <name val="ＭＳ 明朝"/>
      <family val="1"/>
      <charset val="128"/>
    </font>
    <font>
      <sz val="9"/>
      <name val="ＭＳ ゴシック"/>
      <family val="3"/>
      <charset val="128"/>
    </font>
    <font>
      <sz val="10"/>
      <name val="ＭＳ ゴシック"/>
      <family val="3"/>
      <charset val="128"/>
    </font>
    <font>
      <sz val="12"/>
      <name val="ＭＳ 明朝"/>
      <family val="1"/>
      <charset val="128"/>
    </font>
    <font>
      <b/>
      <sz val="9"/>
      <name val="ＭＳ 明朝"/>
      <family val="1"/>
      <charset val="128"/>
    </font>
    <font>
      <sz val="6"/>
      <name val="ＭＳ Ｐゴシック"/>
      <family val="3"/>
      <charset val="128"/>
    </font>
    <font>
      <b/>
      <sz val="10"/>
      <name val="ＭＳ 明朝"/>
      <family val="1"/>
      <charset val="128"/>
    </font>
    <font>
      <sz val="16"/>
      <name val="ＭＳ 明朝"/>
      <family val="1"/>
      <charset val="128"/>
    </font>
    <font>
      <sz val="8.5"/>
      <name val="ＭＳ 明朝"/>
      <family val="1"/>
      <charset val="128"/>
    </font>
    <font>
      <sz val="9"/>
      <name val="明朝"/>
      <family val="1"/>
      <charset val="128"/>
    </font>
    <font>
      <sz val="6"/>
      <name val="ＭＳ 明朝"/>
      <family val="1"/>
      <charset val="128"/>
    </font>
    <font>
      <sz val="10"/>
      <name val="明朝"/>
      <family val="1"/>
      <charset val="128"/>
    </font>
    <font>
      <sz val="11"/>
      <name val="ＭＳ 明朝"/>
      <family val="1"/>
      <charset val="128"/>
    </font>
    <font>
      <b/>
      <sz val="11"/>
      <name val="ＭＳ 明朝"/>
      <family val="1"/>
      <charset val="128"/>
    </font>
    <font>
      <sz val="11"/>
      <name val="ＭＳ ゴシック"/>
      <family val="3"/>
      <charset val="128"/>
    </font>
    <font>
      <sz val="7"/>
      <name val="ＭＳ Ｐ明朝"/>
      <family val="1"/>
      <charset val="128"/>
    </font>
    <font>
      <b/>
      <sz val="9"/>
      <color indexed="8"/>
      <name val="ＭＳ 明朝"/>
      <family val="1"/>
      <charset val="128"/>
    </font>
    <font>
      <sz val="8"/>
      <name val="ＭＳ ゴシック"/>
      <family val="3"/>
      <charset val="128"/>
    </font>
    <font>
      <b/>
      <sz val="8"/>
      <name val="ＭＳ 明朝"/>
      <family val="1"/>
      <charset val="128"/>
    </font>
    <font>
      <sz val="11"/>
      <name val="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sz val="14"/>
      <color rgb="FFFF0000"/>
      <name val="ＭＳ 明朝"/>
      <family val="1"/>
      <charset val="128"/>
    </font>
    <font>
      <sz val="8"/>
      <color rgb="FFFF0000"/>
      <name val="ＭＳ 明朝"/>
      <family val="1"/>
      <charset val="128"/>
    </font>
    <font>
      <sz val="9"/>
      <color rgb="FFFF0000"/>
      <name val="ＭＳ 明朝"/>
      <family val="1"/>
      <charset val="128"/>
    </font>
    <font>
      <sz val="10"/>
      <color rgb="FFFF0000"/>
      <name val="ＭＳ ゴシック"/>
      <family val="3"/>
      <charset val="128"/>
    </font>
    <font>
      <sz val="9"/>
      <color rgb="FFFF0000"/>
      <name val="ＭＳ ゴシック"/>
      <family val="3"/>
      <charset val="128"/>
    </font>
    <font>
      <b/>
      <sz val="9"/>
      <color rgb="FFFF0000"/>
      <name val="ＭＳ 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diagonal/>
    </border>
    <border>
      <left/>
      <right style="thin">
        <color indexed="64"/>
      </right>
      <top style="double">
        <color indexed="64"/>
      </top>
      <bottom style="thin">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s>
  <cellStyleXfs count="20">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28" fillId="0" borderId="0" applyFont="0" applyFill="0" applyBorder="0" applyAlignment="0" applyProtection="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cellStyleXfs>
  <cellXfs count="926">
    <xf numFmtId="0" fontId="0" fillId="0" borderId="0" xfId="0"/>
    <xf numFmtId="0" fontId="3" fillId="0" borderId="0" xfId="11" applyFont="1" applyFill="1"/>
    <xf numFmtId="0" fontId="6" fillId="0" borderId="0" xfId="11" applyFont="1" applyFill="1"/>
    <xf numFmtId="0" fontId="3" fillId="0" borderId="0" xfId="13" applyFont="1" applyFill="1"/>
    <xf numFmtId="49" fontId="6" fillId="0" borderId="1" xfId="9" applyNumberFormat="1" applyFont="1" applyFill="1" applyBorder="1" applyAlignment="1"/>
    <xf numFmtId="0" fontId="3" fillId="0" borderId="0" xfId="16" applyFont="1" applyFill="1"/>
    <xf numFmtId="0" fontId="3" fillId="0" borderId="0" xfId="16" applyFont="1" applyFill="1" applyBorder="1"/>
    <xf numFmtId="0" fontId="6" fillId="0" borderId="0" xfId="16" applyFont="1" applyFill="1"/>
    <xf numFmtId="0" fontId="9" fillId="0" borderId="0" xfId="16" applyFont="1" applyFill="1"/>
    <xf numFmtId="176" fontId="8" fillId="0" borderId="2" xfId="16" applyNumberFormat="1" applyFont="1" applyFill="1" applyBorder="1" applyAlignment="1">
      <alignment horizontal="right"/>
    </xf>
    <xf numFmtId="176" fontId="6" fillId="0" borderId="0" xfId="16" applyNumberFormat="1" applyFont="1" applyFill="1" applyBorder="1" applyAlignment="1">
      <alignment horizontal="right"/>
    </xf>
    <xf numFmtId="179" fontId="6" fillId="0" borderId="0" xfId="16" applyNumberFormat="1" applyFont="1" applyFill="1" applyBorder="1" applyAlignment="1">
      <alignment horizontal="right"/>
    </xf>
    <xf numFmtId="0" fontId="7" fillId="0" borderId="0" xfId="16" applyFont="1" applyFill="1" applyAlignment="1">
      <alignment horizontal="right"/>
    </xf>
    <xf numFmtId="0" fontId="3" fillId="0" borderId="1" xfId="16" applyFont="1" applyFill="1" applyBorder="1"/>
    <xf numFmtId="0" fontId="3" fillId="0" borderId="0" xfId="16" applyFont="1" applyFill="1" applyAlignment="1">
      <alignment vertical="center"/>
    </xf>
    <xf numFmtId="0" fontId="6" fillId="0" borderId="3" xfId="16" applyFont="1" applyFill="1" applyBorder="1" applyAlignment="1">
      <alignment horizontal="center" vertical="center"/>
    </xf>
    <xf numFmtId="0" fontId="6" fillId="0" borderId="4" xfId="16" applyFont="1" applyFill="1" applyBorder="1" applyAlignment="1">
      <alignment horizontal="center" vertical="center"/>
    </xf>
    <xf numFmtId="0" fontId="6" fillId="0" borderId="5" xfId="16" applyFont="1" applyFill="1" applyBorder="1" applyAlignment="1">
      <alignment horizontal="centerContinuous" vertical="center"/>
    </xf>
    <xf numFmtId="0" fontId="6" fillId="0" borderId="6" xfId="16" applyFont="1" applyFill="1" applyBorder="1" applyAlignment="1">
      <alignment horizontal="centerContinuous" vertical="center"/>
    </xf>
    <xf numFmtId="0" fontId="3" fillId="0" borderId="0" xfId="16" applyFont="1" applyFill="1" applyAlignment="1">
      <alignment horizontal="centerContinuous"/>
    </xf>
    <xf numFmtId="0" fontId="5" fillId="0" borderId="0" xfId="16" applyFont="1" applyFill="1" applyAlignment="1">
      <alignment horizontal="centerContinuous"/>
    </xf>
    <xf numFmtId="0" fontId="3" fillId="0" borderId="0" xfId="10" applyFont="1" applyFill="1"/>
    <xf numFmtId="0" fontId="6" fillId="0" borderId="0" xfId="10" applyFont="1" applyFill="1"/>
    <xf numFmtId="0" fontId="8" fillId="0" borderId="0" xfId="10" applyFont="1" applyFill="1"/>
    <xf numFmtId="49" fontId="8" fillId="0" borderId="7" xfId="9" applyNumberFormat="1" applyFont="1" applyFill="1" applyBorder="1" applyAlignment="1"/>
    <xf numFmtId="0" fontId="13" fillId="0" borderId="0" xfId="10" applyFont="1" applyFill="1"/>
    <xf numFmtId="0" fontId="3" fillId="0" borderId="0" xfId="10" applyFont="1" applyFill="1" applyAlignment="1">
      <alignment vertical="center"/>
    </xf>
    <xf numFmtId="0" fontId="7" fillId="0" borderId="0" xfId="15" applyFont="1" applyFill="1"/>
    <xf numFmtId="195" fontId="7" fillId="0" borderId="0" xfId="15" applyNumberFormat="1" applyFont="1" applyFill="1"/>
    <xf numFmtId="0" fontId="7" fillId="0" borderId="0" xfId="15" applyFont="1" applyFill="1" applyBorder="1" applyAlignment="1">
      <alignment vertical="center"/>
    </xf>
    <xf numFmtId="0" fontId="7" fillId="0" borderId="0" xfId="15" applyFont="1" applyFill="1" applyAlignment="1">
      <alignment vertical="center"/>
    </xf>
    <xf numFmtId="0" fontId="6" fillId="0" borderId="0" xfId="15" applyFont="1" applyFill="1" applyAlignment="1">
      <alignment vertical="center"/>
    </xf>
    <xf numFmtId="196" fontId="6" fillId="0" borderId="0" xfId="15" applyNumberFormat="1" applyFont="1" applyFill="1" applyAlignment="1">
      <alignment vertical="center"/>
    </xf>
    <xf numFmtId="0" fontId="6" fillId="0" borderId="7" xfId="15" applyFont="1" applyFill="1" applyBorder="1" applyAlignment="1">
      <alignment horizontal="distributed"/>
    </xf>
    <xf numFmtId="0" fontId="8" fillId="0" borderId="0" xfId="15" applyFont="1" applyFill="1" applyAlignment="1">
      <alignment vertical="center"/>
    </xf>
    <xf numFmtId="196" fontId="8" fillId="0" borderId="0" xfId="15" applyNumberFormat="1" applyFont="1" applyFill="1" applyAlignment="1">
      <alignment vertical="center"/>
    </xf>
    <xf numFmtId="0" fontId="6" fillId="0" borderId="1" xfId="15" applyFont="1" applyFill="1" applyBorder="1" applyAlignment="1">
      <alignment horizontal="distributed"/>
    </xf>
    <xf numFmtId="0" fontId="6" fillId="0" borderId="0" xfId="15" applyFont="1" applyFill="1"/>
    <xf numFmtId="0" fontId="8" fillId="0" borderId="0" xfId="15" applyFont="1" applyFill="1"/>
    <xf numFmtId="196" fontId="8" fillId="0" borderId="0" xfId="15" applyNumberFormat="1" applyFont="1" applyFill="1"/>
    <xf numFmtId="0" fontId="6" fillId="0" borderId="8" xfId="15" applyFont="1" applyFill="1" applyBorder="1" applyAlignment="1">
      <alignment horizontal="center" vertical="center"/>
    </xf>
    <xf numFmtId="0" fontId="6" fillId="0" borderId="0" xfId="15" applyFont="1" applyFill="1" applyAlignment="1">
      <alignment horizontal="right"/>
    </xf>
    <xf numFmtId="0" fontId="5" fillId="0" borderId="0" xfId="15" applyFont="1" applyFill="1" applyAlignment="1">
      <alignment horizontal="centerContinuous"/>
    </xf>
    <xf numFmtId="0" fontId="3" fillId="0" borderId="0" xfId="15" applyFont="1" applyFill="1" applyAlignment="1">
      <alignment horizontal="centerContinuous"/>
    </xf>
    <xf numFmtId="0" fontId="3" fillId="0" borderId="0" xfId="15" applyFont="1" applyFill="1"/>
    <xf numFmtId="0" fontId="6" fillId="0" borderId="9" xfId="15" applyFont="1" applyFill="1" applyBorder="1" applyAlignment="1">
      <alignment horizontal="centerContinuous" vertical="center"/>
    </xf>
    <xf numFmtId="0" fontId="6" fillId="0" borderId="9" xfId="15" applyFont="1" applyFill="1" applyBorder="1" applyAlignment="1">
      <alignment horizontal="centerContinuous"/>
    </xf>
    <xf numFmtId="0" fontId="6" fillId="0" borderId="1" xfId="15" applyFont="1" applyFill="1" applyBorder="1" applyAlignment="1">
      <alignment horizontal="left"/>
    </xf>
    <xf numFmtId="176" fontId="6" fillId="0" borderId="0" xfId="15" applyNumberFormat="1" applyFont="1" applyFill="1" applyBorder="1" applyAlignment="1">
      <alignment horizontal="right"/>
    </xf>
    <xf numFmtId="0" fontId="6" fillId="0" borderId="1" xfId="15" quotePrefix="1" applyFont="1" applyFill="1" applyBorder="1" applyAlignment="1"/>
    <xf numFmtId="176" fontId="8" fillId="0" borderId="0" xfId="15" applyNumberFormat="1" applyFont="1" applyFill="1"/>
    <xf numFmtId="0" fontId="9" fillId="0" borderId="0" xfId="15" applyFont="1" applyFill="1"/>
    <xf numFmtId="0" fontId="6" fillId="0" borderId="1" xfId="15" applyFont="1" applyFill="1" applyBorder="1"/>
    <xf numFmtId="176" fontId="6" fillId="0" borderId="10" xfId="15" applyNumberFormat="1" applyFont="1" applyFill="1" applyBorder="1" applyAlignment="1">
      <alignment horizontal="right"/>
    </xf>
    <xf numFmtId="176" fontId="6" fillId="0" borderId="2" xfId="15" applyNumberFormat="1" applyFont="1" applyFill="1" applyBorder="1" applyAlignment="1">
      <alignment horizontal="right"/>
    </xf>
    <xf numFmtId="176" fontId="3" fillId="0" borderId="0" xfId="15" applyNumberFormat="1" applyFont="1" applyFill="1"/>
    <xf numFmtId="0" fontId="5" fillId="0" borderId="0" xfId="8" applyFont="1" applyFill="1" applyAlignment="1">
      <alignment horizontal="centerContinuous"/>
    </xf>
    <xf numFmtId="0" fontId="3" fillId="0" borderId="0" xfId="8" applyFont="1" applyFill="1" applyAlignment="1">
      <alignment horizontal="centerContinuous"/>
    </xf>
    <xf numFmtId="0" fontId="3" fillId="0" borderId="0" xfId="8" applyFont="1" applyFill="1"/>
    <xf numFmtId="0" fontId="7" fillId="0" borderId="0" xfId="8" applyFont="1" applyFill="1"/>
    <xf numFmtId="0" fontId="6" fillId="0" borderId="11" xfId="8" applyFont="1" applyFill="1" applyBorder="1" applyAlignment="1">
      <alignment horizontal="centerContinuous" vertical="center"/>
    </xf>
    <xf numFmtId="0" fontId="6" fillId="0" borderId="5" xfId="8" applyFont="1" applyFill="1" applyBorder="1" applyAlignment="1">
      <alignment horizontal="centerContinuous" vertical="center"/>
    </xf>
    <xf numFmtId="0" fontId="6" fillId="0" borderId="4" xfId="8" applyFont="1" applyFill="1" applyBorder="1" applyAlignment="1">
      <alignment horizontal="distributed" vertical="center" wrapText="1"/>
    </xf>
    <xf numFmtId="0" fontId="6" fillId="0" borderId="4" xfId="8" applyFont="1" applyFill="1" applyBorder="1" applyAlignment="1">
      <alignment horizontal="distributed" vertical="center"/>
    </xf>
    <xf numFmtId="0" fontId="6" fillId="0" borderId="3" xfId="8" applyFont="1" applyFill="1" applyBorder="1" applyAlignment="1">
      <alignment horizontal="distributed" vertical="center"/>
    </xf>
    <xf numFmtId="0" fontId="3" fillId="0" borderId="1" xfId="8" applyFont="1" applyFill="1" applyBorder="1"/>
    <xf numFmtId="0" fontId="7" fillId="0" borderId="0" xfId="8" applyFont="1" applyFill="1" applyAlignment="1">
      <alignment horizontal="right"/>
    </xf>
    <xf numFmtId="0" fontId="6" fillId="0" borderId="1" xfId="8" applyFont="1" applyFill="1" applyBorder="1" applyAlignment="1">
      <alignment horizontal="left"/>
    </xf>
    <xf numFmtId="176" fontId="6" fillId="0" borderId="0" xfId="8" applyNumberFormat="1" applyFont="1" applyFill="1" applyBorder="1" applyAlignment="1"/>
    <xf numFmtId="0" fontId="3" fillId="0" borderId="0" xfId="8" applyFont="1" applyFill="1" applyAlignment="1"/>
    <xf numFmtId="0" fontId="6" fillId="0" borderId="1" xfId="8" quotePrefix="1" applyFont="1" applyFill="1" applyBorder="1" applyAlignment="1"/>
    <xf numFmtId="176" fontId="6" fillId="0" borderId="12" xfId="8" applyNumberFormat="1" applyFont="1" applyFill="1" applyBorder="1" applyAlignment="1"/>
    <xf numFmtId="176" fontId="6" fillId="0" borderId="0" xfId="8" applyNumberFormat="1" applyFont="1" applyFill="1" applyBorder="1" applyAlignment="1">
      <alignment horizontal="right"/>
    </xf>
    <xf numFmtId="0" fontId="9" fillId="0" borderId="0" xfId="8" applyFont="1" applyFill="1" applyAlignment="1"/>
    <xf numFmtId="0" fontId="6" fillId="0" borderId="0" xfId="8" applyFont="1" applyFill="1"/>
    <xf numFmtId="176" fontId="6" fillId="0" borderId="0" xfId="8" applyNumberFormat="1" applyFont="1" applyFill="1"/>
    <xf numFmtId="0" fontId="3" fillId="0" borderId="2" xfId="8" applyFont="1" applyFill="1" applyBorder="1"/>
    <xf numFmtId="0" fontId="6" fillId="0" borderId="13" xfId="8" applyFont="1" applyFill="1" applyBorder="1" applyAlignment="1">
      <alignment horizontal="distributed" vertical="center" wrapText="1"/>
    </xf>
    <xf numFmtId="0" fontId="3" fillId="0" borderId="0" xfId="8" applyFont="1" applyFill="1" applyBorder="1"/>
    <xf numFmtId="0" fontId="6" fillId="0" borderId="1" xfId="8" applyFont="1" applyFill="1" applyBorder="1" applyAlignment="1">
      <alignment horizontal="distributed" vertical="center"/>
    </xf>
    <xf numFmtId="0" fontId="6" fillId="0" borderId="0" xfId="8" applyFont="1" applyFill="1" applyBorder="1" applyAlignment="1">
      <alignment horizontal="distributed" vertical="center" wrapText="1"/>
    </xf>
    <xf numFmtId="0" fontId="6" fillId="0" borderId="0" xfId="8" applyFont="1" applyFill="1" applyBorder="1" applyAlignment="1">
      <alignment horizontal="distributed" vertical="center"/>
    </xf>
    <xf numFmtId="182" fontId="6" fillId="0" borderId="0" xfId="8" applyNumberFormat="1" applyFont="1" applyFill="1" applyBorder="1" applyAlignment="1">
      <alignment horizontal="right"/>
    </xf>
    <xf numFmtId="176" fontId="6" fillId="0" borderId="12" xfId="8" applyNumberFormat="1" applyFont="1" applyFill="1" applyBorder="1" applyAlignment="1">
      <alignment horizontal="right"/>
    </xf>
    <xf numFmtId="0" fontId="9" fillId="0" borderId="2" xfId="8" applyFont="1" applyFill="1" applyBorder="1"/>
    <xf numFmtId="0" fontId="9" fillId="0" borderId="0" xfId="8" applyFont="1" applyFill="1"/>
    <xf numFmtId="0" fontId="6" fillId="0" borderId="14" xfId="8" applyFont="1" applyFill="1" applyBorder="1" applyAlignment="1">
      <alignment horizontal="distributed" vertical="center"/>
    </xf>
    <xf numFmtId="176" fontId="6" fillId="0" borderId="12" xfId="8" applyNumberFormat="1" applyFont="1" applyFill="1" applyBorder="1"/>
    <xf numFmtId="176" fontId="6" fillId="0" borderId="0" xfId="8" applyNumberFormat="1" applyFont="1" applyFill="1" applyBorder="1"/>
    <xf numFmtId="176" fontId="8" fillId="0" borderId="2" xfId="8" applyNumberFormat="1" applyFont="1" applyFill="1" applyBorder="1"/>
    <xf numFmtId="0" fontId="7" fillId="0" borderId="0" xfId="8" quotePrefix="1" applyFont="1" applyFill="1" applyAlignment="1">
      <alignment horizontal="left"/>
    </xf>
    <xf numFmtId="0" fontId="6" fillId="0" borderId="11" xfId="8" applyFont="1" applyFill="1" applyBorder="1" applyAlignment="1">
      <alignment horizontal="distributed" vertical="center" justifyLastLine="1"/>
    </xf>
    <xf numFmtId="0" fontId="6" fillId="0" borderId="15" xfId="8" applyFont="1" applyFill="1" applyBorder="1" applyAlignment="1">
      <alignment horizontal="centerContinuous" vertical="center"/>
    </xf>
    <xf numFmtId="0" fontId="6" fillId="0" borderId="16" xfId="8" applyFont="1" applyFill="1" applyBorder="1" applyAlignment="1">
      <alignment horizontal="distributed" vertical="center" justifyLastLine="1"/>
    </xf>
    <xf numFmtId="0" fontId="6" fillId="0" borderId="4" xfId="8" applyFont="1" applyFill="1" applyBorder="1" applyAlignment="1">
      <alignment horizontal="distributed" vertical="center" wrapText="1" justifyLastLine="1"/>
    </xf>
    <xf numFmtId="0" fontId="6" fillId="0" borderId="3" xfId="8" applyFont="1" applyFill="1" applyBorder="1" applyAlignment="1">
      <alignment horizontal="distributed" vertical="center" wrapText="1" justifyLastLine="1"/>
    </xf>
    <xf numFmtId="0" fontId="6" fillId="0" borderId="1" xfId="8" applyFont="1" applyFill="1" applyBorder="1" applyAlignment="1">
      <alignment horizontal="left" vertical="center"/>
    </xf>
    <xf numFmtId="0" fontId="6" fillId="0" borderId="1" xfId="8" quotePrefix="1" applyFont="1" applyFill="1" applyBorder="1" applyAlignment="1">
      <alignment vertical="center"/>
    </xf>
    <xf numFmtId="182" fontId="6" fillId="0" borderId="12" xfId="8" applyNumberFormat="1" applyFont="1" applyFill="1" applyBorder="1" applyAlignment="1" applyProtection="1">
      <alignment horizontal="right" vertical="center"/>
      <protection locked="0"/>
    </xf>
    <xf numFmtId="182" fontId="6" fillId="0" borderId="0" xfId="8" applyNumberFormat="1" applyFont="1" applyFill="1" applyBorder="1" applyAlignment="1" applyProtection="1">
      <alignment horizontal="right" vertical="center"/>
      <protection locked="0"/>
    </xf>
    <xf numFmtId="0" fontId="6" fillId="0" borderId="0" xfId="8" applyFont="1" applyFill="1" applyAlignment="1">
      <alignment horizontal="left"/>
    </xf>
    <xf numFmtId="0" fontId="3" fillId="0" borderId="0" xfId="9" applyFont="1" applyFill="1"/>
    <xf numFmtId="0" fontId="5" fillId="0" borderId="0" xfId="9" applyFont="1" applyFill="1" applyAlignment="1">
      <alignment horizontal="centerContinuous"/>
    </xf>
    <xf numFmtId="0" fontId="3" fillId="0" borderId="0" xfId="9" applyFont="1" applyFill="1" applyAlignment="1">
      <alignment horizontal="centerContinuous"/>
    </xf>
    <xf numFmtId="0" fontId="7" fillId="0" borderId="0" xfId="9" applyFont="1" applyFill="1"/>
    <xf numFmtId="0" fontId="3" fillId="0" borderId="0" xfId="9" applyFont="1" applyFill="1" applyAlignment="1">
      <alignment horizontal="right"/>
    </xf>
    <xf numFmtId="0" fontId="6" fillId="0" borderId="6" xfId="9" applyFont="1" applyFill="1" applyBorder="1" applyAlignment="1">
      <alignment horizontal="centerContinuous" vertical="center"/>
    </xf>
    <xf numFmtId="0" fontId="6" fillId="0" borderId="5" xfId="9" applyFont="1" applyFill="1" applyBorder="1" applyAlignment="1">
      <alignment horizontal="centerContinuous"/>
    </xf>
    <xf numFmtId="0" fontId="6" fillId="0" borderId="4" xfId="9" applyFont="1" applyFill="1" applyBorder="1" applyAlignment="1">
      <alignment horizontal="distributed" vertical="center"/>
    </xf>
    <xf numFmtId="0" fontId="6" fillId="0" borderId="4" xfId="9" applyFont="1" applyFill="1" applyBorder="1" applyAlignment="1">
      <alignment horizontal="distributed" vertical="center" wrapText="1"/>
    </xf>
    <xf numFmtId="0" fontId="6" fillId="0" borderId="3" xfId="9" applyFont="1" applyFill="1" applyBorder="1" applyAlignment="1">
      <alignment horizontal="distributed" vertical="center"/>
    </xf>
    <xf numFmtId="176" fontId="6" fillId="0" borderId="12" xfId="9" applyNumberFormat="1" applyFont="1" applyFill="1" applyBorder="1" applyAlignment="1">
      <alignment horizontal="right"/>
    </xf>
    <xf numFmtId="176" fontId="6" fillId="0" borderId="0" xfId="9" applyNumberFormat="1" applyFont="1" applyFill="1" applyBorder="1" applyAlignment="1">
      <alignment horizontal="right"/>
    </xf>
    <xf numFmtId="0" fontId="9" fillId="0" borderId="0" xfId="9" applyFont="1" applyFill="1"/>
    <xf numFmtId="0" fontId="6" fillId="0" borderId="13" xfId="9" applyFont="1" applyFill="1" applyBorder="1" applyAlignment="1">
      <alignment horizontal="distributed" vertical="center" wrapText="1"/>
    </xf>
    <xf numFmtId="0" fontId="17" fillId="0" borderId="4" xfId="9" applyFont="1" applyFill="1" applyBorder="1" applyAlignment="1">
      <alignment horizontal="distributed" vertical="center" wrapText="1"/>
    </xf>
    <xf numFmtId="0" fontId="6" fillId="0" borderId="8" xfId="9" applyFont="1" applyFill="1" applyBorder="1" applyAlignment="1">
      <alignment horizontal="distributed" vertical="center"/>
    </xf>
    <xf numFmtId="0" fontId="3" fillId="0" borderId="0" xfId="9" applyFont="1" applyFill="1" applyBorder="1"/>
    <xf numFmtId="0" fontId="18" fillId="0" borderId="0" xfId="0" applyFont="1" applyFill="1" applyProtection="1"/>
    <xf numFmtId="0" fontId="7" fillId="0" borderId="0" xfId="0" applyFont="1" applyFill="1" applyProtection="1"/>
    <xf numFmtId="185" fontId="19" fillId="0" borderId="0" xfId="19" applyNumberFormat="1" applyFont="1" applyFill="1" applyProtection="1">
      <protection locked="0"/>
    </xf>
    <xf numFmtId="185" fontId="20" fillId="0" borderId="0" xfId="19" applyNumberFormat="1" applyFont="1" applyFill="1" applyAlignment="1" applyProtection="1">
      <alignment horizontal="left"/>
    </xf>
    <xf numFmtId="185" fontId="19" fillId="0" borderId="0" xfId="19" applyNumberFormat="1" applyFont="1" applyFill="1" applyProtection="1"/>
    <xf numFmtId="185" fontId="5" fillId="0" borderId="0" xfId="19" applyNumberFormat="1" applyFont="1" applyFill="1" applyAlignment="1" applyProtection="1">
      <alignment horizontal="center" vertical="center"/>
    </xf>
    <xf numFmtId="185" fontId="5" fillId="0" borderId="0" xfId="19" applyNumberFormat="1" applyFont="1" applyFill="1" applyAlignment="1" applyProtection="1">
      <alignment horizontal="left" vertical="center"/>
    </xf>
    <xf numFmtId="185" fontId="3" fillId="0" borderId="0" xfId="19" applyNumberFormat="1" applyFont="1" applyFill="1" applyAlignment="1" applyProtection="1">
      <alignment horizontal="right"/>
    </xf>
    <xf numFmtId="185" fontId="3" fillId="0" borderId="0" xfId="19" applyNumberFormat="1" applyFont="1" applyFill="1" applyProtection="1">
      <protection locked="0"/>
    </xf>
    <xf numFmtId="185" fontId="3" fillId="0" borderId="2" xfId="19" applyNumberFormat="1" applyFont="1" applyFill="1" applyBorder="1" applyProtection="1">
      <protection locked="0"/>
    </xf>
    <xf numFmtId="0" fontId="7" fillId="0" borderId="2" xfId="9" applyFont="1" applyFill="1" applyBorder="1"/>
    <xf numFmtId="185" fontId="6" fillId="0" borderId="2" xfId="19" applyNumberFormat="1" applyFont="1" applyFill="1" applyBorder="1" applyProtection="1"/>
    <xf numFmtId="185" fontId="19" fillId="0" borderId="2" xfId="0" applyNumberFormat="1" applyFont="1" applyFill="1" applyBorder="1" applyAlignment="1" applyProtection="1">
      <alignment horizontal="right" vertical="center"/>
    </xf>
    <xf numFmtId="185" fontId="19" fillId="0" borderId="2" xfId="0" applyNumberFormat="1" applyFont="1" applyFill="1" applyBorder="1" applyAlignment="1" applyProtection="1">
      <alignment horizontal="left" vertical="center"/>
    </xf>
    <xf numFmtId="0" fontId="19" fillId="0" borderId="0" xfId="0" applyFont="1" applyFill="1" applyAlignment="1" applyProtection="1">
      <alignment vertical="center"/>
    </xf>
    <xf numFmtId="0" fontId="6" fillId="0" borderId="1" xfId="0" applyFont="1" applyFill="1" applyBorder="1" applyAlignment="1" applyProtection="1">
      <alignment horizontal="left"/>
      <protection locked="0"/>
    </xf>
    <xf numFmtId="190" fontId="6" fillId="0" borderId="0" xfId="0" applyNumberFormat="1" applyFont="1" applyFill="1" applyBorder="1" applyProtection="1"/>
    <xf numFmtId="190" fontId="6" fillId="0" borderId="0" xfId="0" applyNumberFormat="1" applyFont="1" applyFill="1" applyBorder="1" applyProtection="1">
      <protection locked="0"/>
    </xf>
    <xf numFmtId="190" fontId="6" fillId="0" borderId="0" xfId="0" applyNumberFormat="1" applyFont="1" applyFill="1" applyAlignment="1" applyProtection="1">
      <alignment horizontal="right"/>
      <protection locked="0"/>
    </xf>
    <xf numFmtId="190" fontId="6" fillId="0" borderId="0" xfId="0" applyNumberFormat="1" applyFont="1" applyFill="1" applyProtection="1"/>
    <xf numFmtId="0" fontId="6" fillId="0" borderId="12" xfId="0" applyFont="1" applyFill="1" applyBorder="1" applyProtection="1">
      <protection locked="0"/>
    </xf>
    <xf numFmtId="186" fontId="19" fillId="0" borderId="0" xfId="0" applyNumberFormat="1" applyFont="1" applyFill="1" applyBorder="1" applyProtection="1">
      <protection locked="0"/>
    </xf>
    <xf numFmtId="184" fontId="19" fillId="0" borderId="0" xfId="0" applyNumberFormat="1" applyFont="1" applyFill="1" applyBorder="1" applyProtection="1">
      <protection locked="0"/>
    </xf>
    <xf numFmtId="0" fontId="19" fillId="0" borderId="0" xfId="0" applyFont="1" applyFill="1" applyBorder="1" applyProtection="1">
      <protection locked="0"/>
    </xf>
    <xf numFmtId="0" fontId="19" fillId="0" borderId="0" xfId="0" applyFont="1" applyFill="1" applyProtection="1">
      <protection locked="0"/>
    </xf>
    <xf numFmtId="0" fontId="21" fillId="0" borderId="0" xfId="0" applyFont="1" applyFill="1" applyProtection="1">
      <protection locked="0"/>
    </xf>
    <xf numFmtId="0" fontId="7" fillId="0" borderId="12" xfId="0" applyFont="1" applyFill="1" applyBorder="1" applyAlignment="1" applyProtection="1">
      <alignment horizontal="center"/>
      <protection locked="0"/>
    </xf>
    <xf numFmtId="186" fontId="21" fillId="0" borderId="0" xfId="0" applyNumberFormat="1" applyFont="1" applyFill="1" applyBorder="1" applyProtection="1">
      <protection locked="0"/>
    </xf>
    <xf numFmtId="184" fontId="21" fillId="0" borderId="0" xfId="0" applyNumberFormat="1" applyFont="1" applyFill="1" applyBorder="1" applyProtection="1">
      <protection locked="0"/>
    </xf>
    <xf numFmtId="0" fontId="21" fillId="0" borderId="0" xfId="0" applyFont="1" applyFill="1" applyBorder="1" applyProtection="1">
      <protection locked="0"/>
    </xf>
    <xf numFmtId="0" fontId="6" fillId="0" borderId="1" xfId="0" applyFont="1" applyFill="1" applyBorder="1" applyAlignment="1" applyProtection="1">
      <alignment horizontal="center"/>
      <protection locked="0"/>
    </xf>
    <xf numFmtId="190" fontId="6" fillId="0" borderId="0" xfId="0" applyNumberFormat="1" applyFont="1" applyFill="1" applyBorder="1" applyAlignment="1" applyProtection="1">
      <alignment horizontal="right"/>
    </xf>
    <xf numFmtId="190" fontId="6" fillId="0" borderId="0" xfId="0" applyNumberFormat="1" applyFont="1" applyFill="1" applyBorder="1" applyAlignment="1" applyProtection="1">
      <alignment horizontal="right"/>
      <protection locked="0"/>
    </xf>
    <xf numFmtId="185" fontId="9" fillId="0" borderId="0" xfId="0" applyNumberFormat="1" applyFont="1" applyFill="1" applyProtection="1"/>
    <xf numFmtId="0" fontId="19" fillId="0" borderId="2" xfId="0" applyFont="1" applyFill="1" applyBorder="1" applyProtection="1">
      <protection locked="0"/>
    </xf>
    <xf numFmtId="0" fontId="3" fillId="0" borderId="7" xfId="0" quotePrefix="1" applyFont="1" applyFill="1" applyBorder="1" applyAlignment="1" applyProtection="1">
      <protection locked="0"/>
    </xf>
    <xf numFmtId="188" fontId="3" fillId="0" borderId="2" xfId="0" applyNumberFormat="1" applyFont="1" applyFill="1" applyBorder="1" applyProtection="1">
      <protection locked="0"/>
    </xf>
    <xf numFmtId="187" fontId="3" fillId="0" borderId="2" xfId="0" applyNumberFormat="1" applyFont="1" applyFill="1" applyBorder="1" applyProtection="1">
      <protection locked="0"/>
    </xf>
    <xf numFmtId="184" fontId="3" fillId="0" borderId="2" xfId="0" applyNumberFormat="1" applyFont="1" applyFill="1" applyBorder="1" applyProtection="1">
      <protection locked="0"/>
    </xf>
    <xf numFmtId="185" fontId="6" fillId="0" borderId="0" xfId="0" applyNumberFormat="1" applyFont="1" applyFill="1" applyBorder="1" applyAlignment="1" applyProtection="1">
      <alignment horizontal="left" vertical="center"/>
    </xf>
    <xf numFmtId="0" fontId="7" fillId="0" borderId="0" xfId="9" applyFont="1" applyFill="1" applyAlignment="1"/>
    <xf numFmtId="0" fontId="7" fillId="0" borderId="0" xfId="9" applyFont="1" applyFill="1" applyBorder="1" applyAlignment="1">
      <alignment horizontal="left"/>
    </xf>
    <xf numFmtId="0" fontId="7" fillId="0" borderId="0" xfId="9" quotePrefix="1" applyFont="1" applyFill="1" applyBorder="1" applyAlignment="1">
      <alignment horizontal="left"/>
    </xf>
    <xf numFmtId="190" fontId="19" fillId="0" borderId="0" xfId="0" applyNumberFormat="1" applyFont="1" applyFill="1" applyProtection="1">
      <protection locked="0"/>
    </xf>
    <xf numFmtId="0" fontId="7" fillId="0" borderId="0" xfId="9" applyFont="1" applyFill="1" applyAlignment="1">
      <alignment horizontal="left"/>
    </xf>
    <xf numFmtId="0" fontId="7" fillId="0" borderId="0" xfId="9" applyFont="1" applyFill="1" applyBorder="1"/>
    <xf numFmtId="185" fontId="14" fillId="0" borderId="0" xfId="19" applyNumberFormat="1" applyFont="1" applyFill="1" applyAlignment="1" applyProtection="1">
      <alignment horizontal="right" vertical="center"/>
    </xf>
    <xf numFmtId="185" fontId="14" fillId="0" borderId="0" xfId="19" applyNumberFormat="1" applyFont="1" applyFill="1" applyAlignment="1" applyProtection="1">
      <alignment horizontal="left" vertical="center"/>
    </xf>
    <xf numFmtId="185" fontId="3" fillId="0" borderId="0" xfId="19" applyNumberFormat="1" applyFont="1" applyFill="1" applyAlignment="1" applyProtection="1">
      <alignment vertical="center"/>
      <protection locked="0"/>
    </xf>
    <xf numFmtId="185" fontId="19" fillId="0" borderId="0" xfId="0" applyNumberFormat="1" applyFont="1" applyFill="1" applyAlignment="1" applyProtection="1">
      <alignment vertical="center"/>
    </xf>
    <xf numFmtId="0" fontId="8" fillId="0" borderId="0" xfId="0" applyFont="1" applyFill="1" applyBorder="1" applyProtection="1">
      <protection locked="0"/>
    </xf>
    <xf numFmtId="0" fontId="8" fillId="0" borderId="0" xfId="0" applyFont="1" applyFill="1" applyProtection="1">
      <protection locked="0"/>
    </xf>
    <xf numFmtId="190" fontId="6" fillId="0" borderId="0" xfId="0" quotePrefix="1" applyNumberFormat="1" applyFont="1" applyFill="1" applyBorder="1" applyAlignment="1" applyProtection="1">
      <alignment horizontal="right"/>
      <protection locked="0"/>
    </xf>
    <xf numFmtId="185" fontId="3" fillId="0" borderId="0" xfId="19" applyNumberFormat="1" applyFont="1" applyFill="1" applyAlignment="1" applyProtection="1">
      <alignment horizontal="left" vertical="center"/>
    </xf>
    <xf numFmtId="185" fontId="20" fillId="0" borderId="0" xfId="19" applyNumberFormat="1" applyFont="1" applyFill="1" applyAlignment="1" applyProtection="1">
      <alignment horizontal="right"/>
    </xf>
    <xf numFmtId="0" fontId="6" fillId="0" borderId="9" xfId="0" applyFont="1" applyFill="1" applyBorder="1" applyAlignment="1">
      <alignment vertical="center"/>
    </xf>
    <xf numFmtId="0" fontId="7" fillId="0" borderId="14" xfId="0" applyFont="1" applyFill="1" applyBorder="1" applyAlignment="1">
      <alignment vertical="center"/>
    </xf>
    <xf numFmtId="0" fontId="7" fillId="0" borderId="17" xfId="0" applyFont="1" applyFill="1" applyBorder="1" applyAlignment="1">
      <alignment vertical="center"/>
    </xf>
    <xf numFmtId="0" fontId="17" fillId="0" borderId="14" xfId="0" applyFont="1" applyFill="1" applyBorder="1" applyAlignment="1">
      <alignment horizontal="right" vertical="center" wrapText="1"/>
    </xf>
    <xf numFmtId="0" fontId="17" fillId="0" borderId="14" xfId="0" applyFont="1" applyFill="1" applyBorder="1" applyAlignment="1">
      <alignment horizontal="right" vertical="center"/>
    </xf>
    <xf numFmtId="0" fontId="7" fillId="0" borderId="18" xfId="0" applyFont="1" applyFill="1" applyBorder="1" applyAlignment="1" applyProtection="1">
      <alignment horizontal="center" vertical="center" wrapText="1"/>
    </xf>
    <xf numFmtId="0" fontId="7" fillId="0" borderId="0" xfId="0" applyFont="1" applyFill="1" applyAlignment="1" applyProtection="1">
      <alignment vertical="center"/>
    </xf>
    <xf numFmtId="0" fontId="3" fillId="0" borderId="2" xfId="0" applyFont="1" applyFill="1" applyBorder="1" applyProtection="1">
      <protection locked="0"/>
    </xf>
    <xf numFmtId="0" fontId="6" fillId="0" borderId="7" xfId="0" applyFont="1" applyFill="1" applyBorder="1" applyProtection="1">
      <protection locked="0"/>
    </xf>
    <xf numFmtId="189" fontId="6" fillId="0" borderId="2" xfId="0" quotePrefix="1" applyNumberFormat="1" applyFont="1" applyFill="1" applyBorder="1" applyAlignment="1" applyProtection="1">
      <alignment horizontal="right"/>
      <protection locked="0"/>
    </xf>
    <xf numFmtId="190" fontId="6" fillId="0" borderId="2" xfId="0" applyNumberFormat="1" applyFont="1" applyFill="1" applyBorder="1" applyProtection="1">
      <protection locked="0"/>
    </xf>
    <xf numFmtId="190" fontId="6" fillId="0" borderId="2" xfId="0" applyNumberFormat="1" applyFont="1" applyFill="1" applyBorder="1" applyProtection="1"/>
    <xf numFmtId="0" fontId="6" fillId="0" borderId="10" xfId="0" applyFont="1" applyFill="1" applyBorder="1" applyAlignment="1" applyProtection="1">
      <alignment horizontal="center"/>
      <protection locked="0"/>
    </xf>
    <xf numFmtId="190" fontId="6" fillId="0" borderId="0" xfId="0" applyNumberFormat="1" applyFont="1" applyFill="1" applyProtection="1">
      <protection locked="0"/>
    </xf>
    <xf numFmtId="0" fontId="6" fillId="0" borderId="12" xfId="0" applyFont="1" applyFill="1" applyBorder="1" applyAlignment="1" applyProtection="1">
      <alignment horizontal="center"/>
      <protection locked="0"/>
    </xf>
    <xf numFmtId="185" fontId="3" fillId="0" borderId="0" xfId="0" applyNumberFormat="1" applyFont="1" applyFill="1" applyProtection="1"/>
    <xf numFmtId="190" fontId="6" fillId="0" borderId="2" xfId="0" applyNumberFormat="1" applyFont="1" applyFill="1" applyBorder="1" applyAlignment="1" applyProtection="1">
      <alignment horizontal="right"/>
      <protection locked="0"/>
    </xf>
    <xf numFmtId="0" fontId="19" fillId="0" borderId="5" xfId="0" applyFont="1" applyFill="1" applyBorder="1" applyProtection="1">
      <protection locked="0"/>
    </xf>
    <xf numFmtId="185" fontId="3" fillId="0" borderId="0" xfId="0" applyNumberFormat="1" applyFont="1" applyFill="1" applyBorder="1" applyAlignment="1" applyProtection="1">
      <alignment horizontal="center"/>
    </xf>
    <xf numFmtId="0" fontId="6" fillId="0" borderId="0" xfId="9" applyFont="1" applyFill="1" applyAlignment="1">
      <alignment horizontal="right"/>
    </xf>
    <xf numFmtId="0" fontId="6" fillId="0" borderId="19" xfId="9" applyFont="1" applyFill="1" applyBorder="1" applyAlignment="1">
      <alignment horizontal="centerContinuous" vertical="center"/>
    </xf>
    <xf numFmtId="0" fontId="6" fillId="0" borderId="0" xfId="9" applyFont="1" applyFill="1"/>
    <xf numFmtId="0" fontId="6" fillId="0" borderId="8" xfId="9" applyFont="1" applyFill="1" applyBorder="1" applyAlignment="1">
      <alignment horizontal="center" vertical="center"/>
    </xf>
    <xf numFmtId="0" fontId="6" fillId="0" borderId="0" xfId="9" applyFont="1" applyFill="1" applyAlignment="1">
      <alignment vertical="center"/>
    </xf>
    <xf numFmtId="0" fontId="6" fillId="0" borderId="1" xfId="9" applyFont="1" applyFill="1" applyBorder="1"/>
    <xf numFmtId="0" fontId="8" fillId="0" borderId="0" xfId="9" applyFont="1" applyFill="1"/>
    <xf numFmtId="0" fontId="6" fillId="0" borderId="8" xfId="9" quotePrefix="1" applyFont="1" applyFill="1" applyBorder="1" applyAlignment="1">
      <alignment horizontal="center" vertical="center"/>
    </xf>
    <xf numFmtId="0" fontId="6" fillId="0" borderId="0" xfId="9" applyFont="1" applyFill="1" applyBorder="1"/>
    <xf numFmtId="0" fontId="6" fillId="0" borderId="0" xfId="9" quotePrefix="1" applyFont="1" applyFill="1" applyAlignment="1">
      <alignment horizontal="left"/>
    </xf>
    <xf numFmtId="0" fontId="6" fillId="0" borderId="0" xfId="9" applyFont="1" applyFill="1" applyBorder="1" applyAlignment="1">
      <alignment horizontal="right"/>
    </xf>
    <xf numFmtId="0" fontId="7" fillId="0" borderId="5" xfId="16" applyFont="1" applyFill="1" applyBorder="1"/>
    <xf numFmtId="0" fontId="3" fillId="0" borderId="5" xfId="16" applyFont="1" applyFill="1" applyBorder="1"/>
    <xf numFmtId="0" fontId="3" fillId="0" borderId="6" xfId="16" applyFont="1" applyFill="1" applyBorder="1"/>
    <xf numFmtId="0" fontId="6" fillId="0" borderId="16" xfId="16" applyFont="1" applyFill="1" applyBorder="1" applyAlignment="1">
      <alignment vertical="center"/>
    </xf>
    <xf numFmtId="0" fontId="6" fillId="0" borderId="20" xfId="16" applyFont="1" applyFill="1" applyBorder="1" applyAlignment="1">
      <alignment vertical="center"/>
    </xf>
    <xf numFmtId="0" fontId="6" fillId="0" borderId="20" xfId="16" applyFont="1" applyFill="1" applyBorder="1" applyAlignment="1">
      <alignment horizontal="center" vertical="center"/>
    </xf>
    <xf numFmtId="0" fontId="7" fillId="0" borderId="4" xfId="16" applyFont="1" applyFill="1" applyBorder="1" applyAlignment="1">
      <alignment horizontal="center" vertical="center"/>
    </xf>
    <xf numFmtId="0" fontId="6" fillId="0" borderId="0" xfId="16" applyFont="1" applyFill="1" applyBorder="1"/>
    <xf numFmtId="0" fontId="6" fillId="0" borderId="0" xfId="16" applyFont="1" applyFill="1" applyBorder="1" applyAlignment="1">
      <alignment horizontal="center"/>
    </xf>
    <xf numFmtId="0" fontId="6" fillId="0" borderId="17" xfId="16" applyFont="1" applyFill="1" applyBorder="1"/>
    <xf numFmtId="176" fontId="6" fillId="0" borderId="0" xfId="16" applyNumberFormat="1" applyFont="1" applyFill="1" applyBorder="1"/>
    <xf numFmtId="180" fontId="6" fillId="0" borderId="0" xfId="16" applyNumberFormat="1" applyFont="1" applyFill="1" applyBorder="1" applyAlignment="1">
      <alignment horizontal="right"/>
    </xf>
    <xf numFmtId="181" fontId="6" fillId="0" borderId="0" xfId="16" applyNumberFormat="1" applyFont="1" applyFill="1" applyBorder="1" applyAlignment="1">
      <alignment horizontal="right"/>
    </xf>
    <xf numFmtId="0" fontId="6" fillId="0" borderId="0" xfId="16" applyFont="1" applyFill="1" applyBorder="1" applyAlignment="1">
      <alignment horizontal="right"/>
    </xf>
    <xf numFmtId="176" fontId="8" fillId="0" borderId="10" xfId="16" applyNumberFormat="1" applyFont="1" applyFill="1" applyBorder="1" applyAlignment="1">
      <alignment horizontal="right"/>
    </xf>
    <xf numFmtId="0" fontId="5" fillId="0" borderId="0" xfId="7" applyFont="1" applyFill="1" applyAlignment="1">
      <alignment horizontal="centerContinuous"/>
    </xf>
    <xf numFmtId="0" fontId="3" fillId="0" borderId="0" xfId="7" applyFont="1" applyFill="1"/>
    <xf numFmtId="0" fontId="6" fillId="0" borderId="0" xfId="7" applyFont="1" applyFill="1"/>
    <xf numFmtId="0" fontId="6" fillId="0" borderId="0" xfId="7" applyFont="1" applyFill="1" applyAlignment="1">
      <alignment horizontal="right"/>
    </xf>
    <xf numFmtId="0" fontId="6" fillId="0" borderId="6" xfId="7" applyFont="1" applyFill="1" applyBorder="1" applyAlignment="1">
      <alignment horizontal="centerContinuous" vertical="center"/>
    </xf>
    <xf numFmtId="0" fontId="6" fillId="0" borderId="4" xfId="7" applyFont="1" applyFill="1" applyBorder="1" applyAlignment="1">
      <alignment horizontal="center" vertical="center"/>
    </xf>
    <xf numFmtId="0" fontId="6" fillId="0" borderId="4" xfId="7" quotePrefix="1" applyFont="1" applyFill="1" applyBorder="1" applyAlignment="1">
      <alignment horizontal="center" vertical="center"/>
    </xf>
    <xf numFmtId="0" fontId="6" fillId="0" borderId="3" xfId="7" applyFont="1" applyFill="1" applyBorder="1" applyAlignment="1">
      <alignment horizontal="center" vertical="center"/>
    </xf>
    <xf numFmtId="0" fontId="3" fillId="0" borderId="0" xfId="7" applyFont="1" applyFill="1" applyBorder="1"/>
    <xf numFmtId="49" fontId="8" fillId="0" borderId="1" xfId="7" applyNumberFormat="1" applyFont="1" applyFill="1" applyBorder="1" applyAlignment="1">
      <alignment horizontal="center"/>
    </xf>
    <xf numFmtId="176" fontId="8" fillId="0" borderId="0" xfId="7" applyNumberFormat="1" applyFont="1" applyFill="1" applyAlignment="1">
      <alignment horizontal="right"/>
    </xf>
    <xf numFmtId="194" fontId="9" fillId="0" borderId="0" xfId="7" applyNumberFormat="1" applyFont="1" applyFill="1"/>
    <xf numFmtId="0" fontId="9" fillId="0" borderId="0" xfId="7" applyFont="1" applyFill="1"/>
    <xf numFmtId="0" fontId="6" fillId="0" borderId="1" xfId="7" applyFont="1" applyFill="1" applyBorder="1" applyAlignment="1">
      <alignment horizontal="center"/>
    </xf>
    <xf numFmtId="176" fontId="6" fillId="0" borderId="0" xfId="7" applyNumberFormat="1" applyFont="1" applyFill="1" applyAlignment="1">
      <alignment horizontal="right"/>
    </xf>
    <xf numFmtId="176" fontId="6" fillId="0" borderId="0" xfId="7" applyNumberFormat="1" applyFont="1" applyFill="1" applyBorder="1" applyAlignment="1">
      <alignment horizontal="right"/>
    </xf>
    <xf numFmtId="0" fontId="8" fillId="0" borderId="1" xfId="7" applyFont="1" applyFill="1" applyBorder="1" applyAlignment="1">
      <alignment horizontal="distributed"/>
    </xf>
    <xf numFmtId="176" fontId="8" fillId="0" borderId="0" xfId="7" applyNumberFormat="1" applyFont="1" applyFill="1" applyBorder="1" applyAlignment="1">
      <alignment horizontal="right"/>
    </xf>
    <xf numFmtId="0" fontId="6" fillId="0" borderId="1" xfId="7" applyFont="1" applyFill="1" applyBorder="1" applyAlignment="1">
      <alignment horizontal="distributed"/>
    </xf>
    <xf numFmtId="176" fontId="6" fillId="0" borderId="0" xfId="7" applyNumberFormat="1" applyFont="1" applyFill="1"/>
    <xf numFmtId="176" fontId="8" fillId="0" borderId="0" xfId="7" applyNumberFormat="1" applyFont="1" applyFill="1"/>
    <xf numFmtId="0" fontId="6" fillId="0" borderId="7" xfId="7" applyFont="1" applyFill="1" applyBorder="1" applyAlignment="1">
      <alignment horizontal="distributed"/>
    </xf>
    <xf numFmtId="176" fontId="6" fillId="0" borderId="10" xfId="7" applyNumberFormat="1" applyFont="1" applyFill="1" applyBorder="1"/>
    <xf numFmtId="176" fontId="6" fillId="0" borderId="2" xfId="7" applyNumberFormat="1" applyFont="1" applyFill="1" applyBorder="1" applyAlignment="1">
      <alignment horizontal="right"/>
    </xf>
    <xf numFmtId="0" fontId="7" fillId="0" borderId="0" xfId="7" applyFont="1" applyFill="1" applyBorder="1" applyAlignment="1">
      <alignment horizontal="left"/>
    </xf>
    <xf numFmtId="49" fontId="6" fillId="0" borderId="0" xfId="7" applyNumberFormat="1" applyFont="1" applyFill="1" applyBorder="1" applyAlignment="1"/>
    <xf numFmtId="0" fontId="6" fillId="0" borderId="0" xfId="0" applyNumberFormat="1" applyFont="1" applyFill="1" applyBorder="1" applyAlignment="1">
      <alignment horizontal="right" vertical="center"/>
    </xf>
    <xf numFmtId="49" fontId="8" fillId="0" borderId="0" xfId="7" quotePrefix="1" applyNumberFormat="1" applyFont="1" applyFill="1" applyBorder="1" applyAlignment="1">
      <alignment horizontal="left"/>
    </xf>
    <xf numFmtId="0" fontId="6" fillId="0" borderId="0" xfId="7" applyFont="1" applyFill="1" applyBorder="1" applyAlignment="1">
      <alignment horizontal="center"/>
    </xf>
    <xf numFmtId="0" fontId="10" fillId="0" borderId="0" xfId="7" applyFont="1" applyFill="1" applyAlignment="1">
      <alignment horizontal="right"/>
    </xf>
    <xf numFmtId="0" fontId="6" fillId="0" borderId="13" xfId="7" applyFont="1" applyFill="1" applyBorder="1" applyAlignment="1">
      <alignment horizontal="center" vertical="center"/>
    </xf>
    <xf numFmtId="49" fontId="6" fillId="0" borderId="1" xfId="7" applyNumberFormat="1" applyFont="1" applyFill="1" applyBorder="1" applyAlignment="1"/>
    <xf numFmtId="49" fontId="6" fillId="0" borderId="1" xfId="7" quotePrefix="1" applyNumberFormat="1" applyFont="1" applyFill="1" applyBorder="1" applyAlignment="1">
      <alignment horizontal="left"/>
    </xf>
    <xf numFmtId="49" fontId="8" fillId="0" borderId="1" xfId="7" quotePrefix="1" applyNumberFormat="1" applyFont="1" applyFill="1" applyBorder="1" applyAlignment="1">
      <alignment horizontal="left"/>
    </xf>
    <xf numFmtId="176" fontId="11" fillId="0" borderId="0" xfId="7" applyNumberFormat="1" applyFont="1" applyFill="1" applyAlignment="1">
      <alignment horizontal="right"/>
    </xf>
    <xf numFmtId="0" fontId="7" fillId="0" borderId="0" xfId="7" applyFont="1" applyFill="1"/>
    <xf numFmtId="0" fontId="6" fillId="0" borderId="19" xfId="7" applyFont="1" applyFill="1" applyBorder="1" applyAlignment="1">
      <alignment horizontal="center" vertical="center"/>
    </xf>
    <xf numFmtId="0" fontId="7" fillId="0" borderId="4" xfId="7" applyFont="1" applyFill="1" applyBorder="1" applyAlignment="1">
      <alignment horizontal="center" vertical="center"/>
    </xf>
    <xf numFmtId="0" fontId="7" fillId="0" borderId="13" xfId="7" applyFont="1" applyFill="1" applyBorder="1" applyAlignment="1">
      <alignment horizontal="center" vertical="center"/>
    </xf>
    <xf numFmtId="0" fontId="24" fillId="0" borderId="0" xfId="7" applyFont="1" applyFill="1"/>
    <xf numFmtId="176" fontId="7" fillId="0" borderId="0" xfId="7" applyNumberFormat="1" applyFont="1" applyFill="1" applyBorder="1"/>
    <xf numFmtId="0" fontId="25" fillId="0" borderId="0" xfId="7" applyFont="1" applyFill="1"/>
    <xf numFmtId="0" fontId="7" fillId="0" borderId="0" xfId="7" applyFont="1" applyFill="1" applyAlignment="1"/>
    <xf numFmtId="0" fontId="6" fillId="0" borderId="2" xfId="7" applyFont="1" applyFill="1" applyBorder="1" applyAlignment="1">
      <alignment horizontal="right"/>
    </xf>
    <xf numFmtId="0" fontId="6" fillId="0" borderId="19" xfId="7" applyFont="1" applyFill="1" applyBorder="1" applyAlignment="1">
      <alignment horizontal="center" vertical="center" wrapText="1"/>
    </xf>
    <xf numFmtId="0" fontId="6" fillId="0" borderId="15" xfId="7" applyFont="1" applyFill="1" applyBorder="1" applyAlignment="1">
      <alignment horizontal="center" vertical="center" wrapText="1"/>
    </xf>
    <xf numFmtId="0" fontId="6" fillId="0" borderId="9" xfId="7" applyFont="1" applyFill="1" applyBorder="1" applyAlignment="1">
      <alignment horizontal="center" vertical="center" wrapText="1"/>
    </xf>
    <xf numFmtId="176" fontId="3" fillId="0" borderId="0" xfId="7" applyNumberFormat="1" applyFont="1" applyFill="1"/>
    <xf numFmtId="0" fontId="8" fillId="0" borderId="2" xfId="9" applyFont="1" applyFill="1" applyBorder="1"/>
    <xf numFmtId="197" fontId="6" fillId="0" borderId="0" xfId="15" applyNumberFormat="1" applyFont="1" applyFill="1" applyBorder="1" applyAlignment="1">
      <alignment horizontal="right"/>
    </xf>
    <xf numFmtId="197" fontId="6" fillId="0" borderId="2" xfId="15" applyNumberFormat="1" applyFont="1" applyFill="1" applyBorder="1" applyAlignment="1">
      <alignment horizontal="right"/>
    </xf>
    <xf numFmtId="176" fontId="6" fillId="0" borderId="0" xfId="15" applyNumberFormat="1" applyFont="1" applyFill="1"/>
    <xf numFmtId="0" fontId="8" fillId="0" borderId="0" xfId="8" applyFont="1" applyFill="1"/>
    <xf numFmtId="176" fontId="8" fillId="0" borderId="2" xfId="9" applyNumberFormat="1" applyFont="1" applyFill="1" applyBorder="1"/>
    <xf numFmtId="0" fontId="8" fillId="0" borderId="2" xfId="16" applyFont="1" applyFill="1" applyBorder="1"/>
    <xf numFmtId="0" fontId="8" fillId="0" borderId="10" xfId="16" applyFont="1" applyFill="1" applyBorder="1"/>
    <xf numFmtId="0" fontId="8" fillId="0" borderId="0" xfId="16" applyFont="1" applyFill="1"/>
    <xf numFmtId="176" fontId="8" fillId="0" borderId="2" xfId="16" applyNumberFormat="1" applyFont="1" applyFill="1" applyBorder="1"/>
    <xf numFmtId="0" fontId="6" fillId="0" borderId="12" xfId="16" applyFont="1" applyFill="1" applyBorder="1"/>
    <xf numFmtId="176" fontId="9" fillId="0" borderId="0" xfId="15" applyNumberFormat="1" applyFont="1" applyFill="1"/>
    <xf numFmtId="176" fontId="8" fillId="0" borderId="0" xfId="8" applyNumberFormat="1" applyFont="1" applyFill="1" applyAlignment="1"/>
    <xf numFmtId="176" fontId="6" fillId="0" borderId="0" xfId="8" applyNumberFormat="1" applyFont="1" applyFill="1" applyBorder="1" applyAlignment="1" applyProtection="1">
      <alignment horizontal="right" vertical="center"/>
      <protection locked="0"/>
    </xf>
    <xf numFmtId="176" fontId="8" fillId="0" borderId="0" xfId="8" applyNumberFormat="1" applyFont="1" applyFill="1"/>
    <xf numFmtId="176" fontId="6" fillId="0" borderId="12" xfId="9" applyNumberFormat="1" applyFont="1" applyFill="1" applyBorder="1"/>
    <xf numFmtId="176" fontId="6" fillId="0" borderId="0" xfId="9" applyNumberFormat="1" applyFont="1" applyFill="1" applyBorder="1"/>
    <xf numFmtId="0" fontId="26" fillId="0" borderId="0" xfId="0" applyFont="1" applyFill="1" applyProtection="1"/>
    <xf numFmtId="176" fontId="6" fillId="0" borderId="0" xfId="0" applyNumberFormat="1" applyFont="1" applyFill="1" applyBorder="1" applyProtection="1">
      <protection locked="0"/>
    </xf>
    <xf numFmtId="176" fontId="8" fillId="0" borderId="0" xfId="9" applyNumberFormat="1" applyFont="1" applyFill="1"/>
    <xf numFmtId="0" fontId="8" fillId="0" borderId="0" xfId="9" applyFont="1" applyFill="1" applyBorder="1"/>
    <xf numFmtId="0" fontId="8" fillId="0" borderId="1" xfId="15" quotePrefix="1" applyFont="1" applyFill="1" applyBorder="1" applyAlignment="1"/>
    <xf numFmtId="193" fontId="3" fillId="0" borderId="0" xfId="15" applyNumberFormat="1" applyFont="1" applyFill="1"/>
    <xf numFmtId="0" fontId="6" fillId="0" borderId="19" xfId="8" applyFont="1" applyFill="1" applyBorder="1" applyAlignment="1">
      <alignment horizontal="centerContinuous" vertical="center"/>
    </xf>
    <xf numFmtId="0" fontId="8" fillId="0" borderId="10" xfId="9" applyFont="1" applyFill="1" applyBorder="1"/>
    <xf numFmtId="0" fontId="6" fillId="0" borderId="5" xfId="9" applyFont="1" applyFill="1" applyBorder="1"/>
    <xf numFmtId="0" fontId="6" fillId="0" borderId="0" xfId="9" applyFont="1" applyFill="1" applyBorder="1" applyAlignment="1">
      <alignment vertical="center"/>
    </xf>
    <xf numFmtId="0" fontId="8" fillId="0" borderId="10" xfId="9" applyFont="1" applyFill="1" applyBorder="1" applyAlignment="1">
      <alignment horizontal="right"/>
    </xf>
    <xf numFmtId="0" fontId="8" fillId="0" borderId="2" xfId="10" applyFont="1" applyFill="1" applyBorder="1"/>
    <xf numFmtId="0" fontId="3" fillId="2" borderId="0" xfId="10" applyFont="1" applyFill="1" applyAlignment="1">
      <alignment vertical="center"/>
    </xf>
    <xf numFmtId="0" fontId="3" fillId="2" borderId="0" xfId="10" applyFont="1" applyFill="1" applyBorder="1" applyAlignment="1">
      <alignment vertical="center"/>
    </xf>
    <xf numFmtId="0" fontId="8" fillId="2" borderId="0" xfId="10" applyFont="1" applyFill="1"/>
    <xf numFmtId="0" fontId="3" fillId="2" borderId="0" xfId="10" applyFont="1" applyFill="1"/>
    <xf numFmtId="0" fontId="3" fillId="2" borderId="0" xfId="10" applyFont="1" applyFill="1" applyAlignment="1">
      <alignment horizontal="right"/>
    </xf>
    <xf numFmtId="0" fontId="6" fillId="2" borderId="0" xfId="10" applyFont="1" applyFill="1"/>
    <xf numFmtId="0" fontId="1" fillId="2" borderId="0" xfId="0" applyFont="1" applyFill="1"/>
    <xf numFmtId="0" fontId="13" fillId="2" borderId="0" xfId="10" applyFont="1" applyFill="1"/>
    <xf numFmtId="0" fontId="3" fillId="2" borderId="0" xfId="10" applyFont="1" applyFill="1" applyBorder="1"/>
    <xf numFmtId="0" fontId="3" fillId="0" borderId="0" xfId="10" applyFont="1" applyFill="1" applyBorder="1"/>
    <xf numFmtId="176" fontId="8" fillId="0" borderId="10" xfId="10" applyNumberFormat="1" applyFont="1" applyFill="1" applyBorder="1"/>
    <xf numFmtId="176" fontId="6" fillId="0" borderId="0" xfId="15" applyNumberFormat="1" applyFont="1" applyFill="1" applyAlignment="1">
      <alignment horizontal="right"/>
    </xf>
    <xf numFmtId="0" fontId="8" fillId="0" borderId="7" xfId="8" quotePrefix="1" applyFont="1" applyFill="1" applyBorder="1" applyAlignment="1"/>
    <xf numFmtId="198" fontId="6" fillId="0" borderId="0" xfId="0" applyNumberFormat="1" applyFont="1" applyFill="1" applyBorder="1" applyAlignment="1" applyProtection="1">
      <alignment horizontal="right"/>
    </xf>
    <xf numFmtId="183" fontId="6" fillId="0" borderId="0" xfId="0" applyNumberFormat="1" applyFont="1" applyFill="1" applyBorder="1" applyProtection="1"/>
    <xf numFmtId="189" fontId="6" fillId="0" borderId="0" xfId="0" quotePrefix="1" applyNumberFormat="1" applyFont="1" applyFill="1" applyBorder="1" applyAlignment="1" applyProtection="1">
      <alignment horizontal="right"/>
      <protection locked="0"/>
    </xf>
    <xf numFmtId="189" fontId="6" fillId="0" borderId="0" xfId="0" quotePrefix="1" applyNumberFormat="1" applyFont="1" applyFill="1" applyAlignment="1" applyProtection="1">
      <alignment horizontal="right"/>
      <protection locked="0"/>
    </xf>
    <xf numFmtId="0" fontId="6" fillId="0" borderId="0" xfId="0" applyNumberFormat="1" applyFont="1" applyFill="1" applyBorder="1" applyProtection="1">
      <protection locked="0"/>
    </xf>
    <xf numFmtId="186" fontId="6" fillId="0" borderId="0" xfId="0" applyNumberFormat="1" applyFont="1" applyFill="1" applyBorder="1" applyProtection="1"/>
    <xf numFmtId="180" fontId="8" fillId="0" borderId="2" xfId="16" applyNumberFormat="1" applyFont="1" applyFill="1" applyBorder="1" applyAlignment="1">
      <alignment horizontal="right"/>
    </xf>
    <xf numFmtId="0" fontId="6" fillId="0" borderId="12" xfId="9" applyFont="1" applyFill="1" applyBorder="1"/>
    <xf numFmtId="49" fontId="6" fillId="2" borderId="1" xfId="18" applyNumberFormat="1" applyFont="1" applyFill="1" applyBorder="1"/>
    <xf numFmtId="0" fontId="5" fillId="2" borderId="0" xfId="18" applyFont="1" applyFill="1" applyAlignment="1">
      <alignment horizontal="centerContinuous"/>
    </xf>
    <xf numFmtId="0" fontId="5" fillId="2" borderId="0" xfId="18" applyFont="1" applyFill="1" applyAlignment="1">
      <alignment horizontal="left"/>
    </xf>
    <xf numFmtId="0" fontId="5" fillId="2" borderId="0" xfId="18" applyFont="1" applyFill="1"/>
    <xf numFmtId="0" fontId="6" fillId="2" borderId="0" xfId="18" quotePrefix="1" applyFont="1" applyFill="1" applyAlignment="1">
      <alignment horizontal="left"/>
    </xf>
    <xf numFmtId="0" fontId="3" fillId="2" borderId="0" xfId="18" applyFont="1" applyFill="1"/>
    <xf numFmtId="0" fontId="6" fillId="2" borderId="0" xfId="18" applyFont="1" applyFill="1" applyAlignment="1">
      <alignment horizontal="right"/>
    </xf>
    <xf numFmtId="0" fontId="6" fillId="2" borderId="9" xfId="18" applyFont="1" applyFill="1" applyBorder="1" applyAlignment="1">
      <alignment horizontal="distributed" vertical="center" wrapText="1" justifyLastLine="1"/>
    </xf>
    <xf numFmtId="0" fontId="6" fillId="2" borderId="19" xfId="18" applyFont="1" applyFill="1" applyBorder="1" applyAlignment="1">
      <alignment horizontal="distributed" vertical="center" justifyLastLine="1"/>
    </xf>
    <xf numFmtId="176" fontId="6" fillId="2" borderId="0" xfId="18" applyNumberFormat="1" applyFont="1" applyFill="1" applyBorder="1" applyAlignment="1">
      <alignment horizontal="right"/>
    </xf>
    <xf numFmtId="176" fontId="8" fillId="2" borderId="0" xfId="18" applyNumberFormat="1" applyFont="1" applyFill="1"/>
    <xf numFmtId="0" fontId="9" fillId="2" borderId="0" xfId="18" applyFont="1" applyFill="1"/>
    <xf numFmtId="0" fontId="8" fillId="2" borderId="1" xfId="18" applyFont="1" applyFill="1" applyBorder="1"/>
    <xf numFmtId="176" fontId="8" fillId="2" borderId="0" xfId="18" applyNumberFormat="1" applyFont="1" applyFill="1" applyAlignment="1">
      <alignment horizontal="right"/>
    </xf>
    <xf numFmtId="0" fontId="8" fillId="2" borderId="1" xfId="18" applyFont="1" applyFill="1" applyBorder="1" applyAlignment="1">
      <alignment horizontal="distributed"/>
    </xf>
    <xf numFmtId="0" fontId="6" fillId="2" borderId="1" xfId="18" applyFont="1" applyFill="1" applyBorder="1"/>
    <xf numFmtId="176" fontId="6" fillId="2" borderId="0" xfId="18" applyNumberFormat="1" applyFont="1" applyFill="1" applyAlignment="1">
      <alignment horizontal="right"/>
    </xf>
    <xf numFmtId="0" fontId="6" fillId="2" borderId="1" xfId="18" applyFont="1" applyFill="1" applyBorder="1" applyAlignment="1">
      <alignment horizontal="distributed"/>
    </xf>
    <xf numFmtId="178" fontId="6" fillId="2" borderId="0" xfId="18" applyNumberFormat="1" applyFont="1" applyFill="1" applyAlignment="1">
      <alignment horizontal="right"/>
    </xf>
    <xf numFmtId="0" fontId="6" fillId="2" borderId="7" xfId="18" applyFont="1" applyFill="1" applyBorder="1" applyAlignment="1">
      <alignment horizontal="distributed"/>
    </xf>
    <xf numFmtId="176" fontId="6" fillId="2" borderId="2" xfId="18" applyNumberFormat="1" applyFont="1" applyFill="1" applyBorder="1" applyAlignment="1">
      <alignment horizontal="right"/>
    </xf>
    <xf numFmtId="0" fontId="6" fillId="2" borderId="0" xfId="18" applyFont="1" applyFill="1" applyAlignment="1">
      <alignment horizontal="left"/>
    </xf>
    <xf numFmtId="0" fontId="6" fillId="2" borderId="0" xfId="18" applyFont="1" applyFill="1"/>
    <xf numFmtId="0" fontId="7" fillId="2" borderId="0" xfId="18" applyFont="1" applyFill="1"/>
    <xf numFmtId="176" fontId="3" fillId="2" borderId="0" xfId="18" applyNumberFormat="1" applyFont="1" applyFill="1"/>
    <xf numFmtId="176" fontId="6" fillId="2" borderId="0" xfId="18" applyNumberFormat="1" applyFont="1" applyFill="1"/>
    <xf numFmtId="49" fontId="8" fillId="2" borderId="1" xfId="18" applyNumberFormat="1" applyFont="1" applyFill="1" applyBorder="1"/>
    <xf numFmtId="0" fontId="8" fillId="0" borderId="7" xfId="15" quotePrefix="1" applyFont="1" applyFill="1" applyBorder="1" applyAlignment="1"/>
    <xf numFmtId="0" fontId="8" fillId="0" borderId="7" xfId="8" quotePrefix="1" applyFont="1" applyFill="1" applyBorder="1" applyAlignment="1">
      <alignment vertical="center"/>
    </xf>
    <xf numFmtId="182" fontId="8" fillId="0" borderId="2" xfId="8" applyNumberFormat="1" applyFont="1" applyFill="1" applyBorder="1" applyAlignment="1" applyProtection="1">
      <alignment horizontal="right" vertical="center"/>
      <protection locked="0"/>
    </xf>
    <xf numFmtId="0" fontId="3" fillId="0" borderId="0" xfId="9" applyFont="1" applyFill="1" applyAlignment="1">
      <alignment horizontal="center"/>
    </xf>
    <xf numFmtId="185" fontId="3" fillId="0" borderId="0" xfId="19" applyNumberFormat="1" applyFont="1" applyFill="1" applyAlignment="1" applyProtection="1">
      <alignment horizontal="center"/>
    </xf>
    <xf numFmtId="185" fontId="3" fillId="0" borderId="0" xfId="19" applyNumberFormat="1" applyFont="1" applyFill="1" applyBorder="1" applyAlignment="1" applyProtection="1">
      <alignment horizontal="center"/>
    </xf>
    <xf numFmtId="185" fontId="3" fillId="0" borderId="0" xfId="19" applyNumberFormat="1" applyFont="1" applyFill="1" applyAlignment="1" applyProtection="1">
      <alignment horizontal="center" vertical="center"/>
    </xf>
    <xf numFmtId="0" fontId="6" fillId="0" borderId="19" xfId="9" applyFont="1" applyFill="1" applyBorder="1" applyAlignment="1">
      <alignment horizontal="center" vertical="center"/>
    </xf>
    <xf numFmtId="0" fontId="6" fillId="0" borderId="9" xfId="9" applyFont="1" applyFill="1" applyBorder="1" applyAlignment="1">
      <alignment horizontal="center"/>
    </xf>
    <xf numFmtId="0" fontId="6" fillId="0" borderId="9" xfId="9" applyFont="1" applyFill="1" applyBorder="1" applyAlignment="1">
      <alignment horizontal="center" vertical="center"/>
    </xf>
    <xf numFmtId="0" fontId="6" fillId="0" borderId="0" xfId="9" applyFont="1" applyFill="1" applyBorder="1" applyAlignment="1">
      <alignment horizontal="center"/>
    </xf>
    <xf numFmtId="176" fontId="8" fillId="0" borderId="10" xfId="9" applyNumberFormat="1" applyFont="1" applyFill="1" applyBorder="1" applyAlignment="1">
      <alignment horizontal="right"/>
    </xf>
    <xf numFmtId="179" fontId="6" fillId="0" borderId="0" xfId="9" applyNumberFormat="1" applyFont="1" applyFill="1" applyBorder="1" applyAlignment="1">
      <alignment horizontal="right"/>
    </xf>
    <xf numFmtId="0" fontId="5" fillId="0" borderId="0" xfId="9" applyFont="1" applyFill="1" applyBorder="1" applyAlignment="1">
      <alignment horizontal="centerContinuous"/>
    </xf>
    <xf numFmtId="0" fontId="3" fillId="0" borderId="0" xfId="9" applyFont="1" applyFill="1" applyBorder="1" applyAlignment="1">
      <alignment horizontal="centerContinuous"/>
    </xf>
    <xf numFmtId="0" fontId="3" fillId="0" borderId="0" xfId="9" applyFont="1" applyFill="1" applyBorder="1" applyAlignment="1"/>
    <xf numFmtId="0" fontId="6" fillId="0" borderId="0" xfId="9" quotePrefix="1" applyFont="1" applyFill="1" applyBorder="1" applyAlignment="1">
      <alignment horizontal="right"/>
    </xf>
    <xf numFmtId="0" fontId="6" fillId="0" borderId="0" xfId="9" applyFont="1" applyFill="1" applyBorder="1" applyAlignment="1">
      <alignment horizontal="center" vertical="center"/>
    </xf>
    <xf numFmtId="0" fontId="6" fillId="0" borderId="0" xfId="9" applyFont="1" applyFill="1" applyBorder="1" applyAlignment="1">
      <alignment horizontal="centerContinuous" vertical="center"/>
    </xf>
    <xf numFmtId="49" fontId="6" fillId="0" borderId="0" xfId="9" applyNumberFormat="1" applyFont="1" applyFill="1" applyBorder="1" applyAlignment="1"/>
    <xf numFmtId="0" fontId="6" fillId="0" borderId="0" xfId="9" applyFont="1" applyFill="1" applyBorder="1" applyAlignment="1"/>
    <xf numFmtId="0" fontId="6" fillId="0" borderId="0" xfId="9" quotePrefix="1" applyFont="1" applyFill="1" applyAlignment="1">
      <alignment horizontal="right"/>
    </xf>
    <xf numFmtId="0" fontId="6" fillId="0" borderId="5" xfId="9" applyFont="1" applyFill="1" applyBorder="1" applyAlignment="1">
      <alignment horizontal="centerContinuous" vertical="center"/>
    </xf>
    <xf numFmtId="0" fontId="6" fillId="0" borderId="4" xfId="9" applyFont="1" applyFill="1" applyBorder="1" applyAlignment="1">
      <alignment horizontal="center" vertical="center"/>
    </xf>
    <xf numFmtId="0" fontId="6" fillId="0" borderId="3" xfId="9" applyFont="1" applyFill="1" applyBorder="1" applyAlignment="1">
      <alignment horizontal="center" vertical="center"/>
    </xf>
    <xf numFmtId="0" fontId="6" fillId="0" borderId="1" xfId="9" applyFont="1" applyFill="1" applyBorder="1" applyAlignment="1">
      <alignment horizontal="center" vertical="center"/>
    </xf>
    <xf numFmtId="176" fontId="6" fillId="0" borderId="0" xfId="9" applyNumberFormat="1" applyFont="1" applyFill="1" applyBorder="1" applyAlignment="1"/>
    <xf numFmtId="0" fontId="6" fillId="0" borderId="4" xfId="9" applyFont="1" applyFill="1" applyBorder="1" applyAlignment="1">
      <alignment horizontal="distributed" vertical="center" justifyLastLine="1"/>
    </xf>
    <xf numFmtId="0" fontId="6" fillId="0" borderId="0" xfId="9" applyFont="1" applyFill="1" applyBorder="1" applyAlignment="1">
      <alignment horizontal="distributed" vertical="center"/>
    </xf>
    <xf numFmtId="0" fontId="11" fillId="0" borderId="0" xfId="9" applyFont="1" applyFill="1" applyAlignment="1"/>
    <xf numFmtId="0" fontId="6" fillId="0" borderId="0" xfId="9" applyFont="1" applyFill="1" applyAlignment="1">
      <alignment horizontal="center"/>
    </xf>
    <xf numFmtId="0" fontId="6" fillId="0" borderId="15" xfId="9" applyFont="1" applyFill="1" applyBorder="1" applyAlignment="1">
      <alignment horizontal="centerContinuous" vertical="center"/>
    </xf>
    <xf numFmtId="0" fontId="6" fillId="0" borderId="0" xfId="9" applyNumberFormat="1" applyFont="1" applyFill="1" applyBorder="1" applyAlignment="1">
      <alignment horizontal="right"/>
    </xf>
    <xf numFmtId="176" fontId="8" fillId="0" borderId="2" xfId="9" applyNumberFormat="1" applyFont="1" applyFill="1" applyBorder="1" applyAlignment="1">
      <alignment horizontal="right"/>
    </xf>
    <xf numFmtId="0" fontId="3" fillId="0" borderId="5" xfId="9" applyFont="1" applyFill="1" applyBorder="1"/>
    <xf numFmtId="192" fontId="3" fillId="0" borderId="0" xfId="9" applyNumberFormat="1" applyFont="1" applyFill="1"/>
    <xf numFmtId="0" fontId="6" fillId="0" borderId="13" xfId="9" applyFont="1" applyFill="1" applyBorder="1" applyAlignment="1">
      <alignment horizontal="center" vertical="center"/>
    </xf>
    <xf numFmtId="182" fontId="6" fillId="0" borderId="12" xfId="9" applyNumberFormat="1" applyFont="1" applyFill="1" applyBorder="1" applyAlignment="1"/>
    <xf numFmtId="182" fontId="6" fillId="0" borderId="0" xfId="9" applyNumberFormat="1" applyFont="1" applyFill="1" applyBorder="1" applyAlignment="1"/>
    <xf numFmtId="0" fontId="6" fillId="0" borderId="0" xfId="9" applyNumberFormat="1" applyFont="1" applyFill="1" applyBorder="1" applyAlignment="1"/>
    <xf numFmtId="177" fontId="6" fillId="0" borderId="0" xfId="9" applyNumberFormat="1" applyFont="1" applyFill="1" applyBorder="1" applyAlignment="1"/>
    <xf numFmtId="0" fontId="6" fillId="0" borderId="20" xfId="9" applyFont="1" applyFill="1" applyBorder="1" applyAlignment="1">
      <alignment horizontal="centerContinuous" vertical="center"/>
    </xf>
    <xf numFmtId="0" fontId="6" fillId="0" borderId="8" xfId="9" applyFont="1" applyFill="1" applyBorder="1" applyAlignment="1">
      <alignment horizontal="centerContinuous" vertical="center"/>
    </xf>
    <xf numFmtId="178" fontId="6" fillId="0" borderId="12" xfId="9" applyNumberFormat="1" applyFont="1" applyFill="1" applyBorder="1" applyAlignment="1">
      <alignment horizontal="right"/>
    </xf>
    <xf numFmtId="178" fontId="6" fillId="0" borderId="0" xfId="9" applyNumberFormat="1" applyFont="1" applyFill="1" applyBorder="1" applyAlignment="1">
      <alignment horizontal="right"/>
    </xf>
    <xf numFmtId="0" fontId="8" fillId="0" borderId="2" xfId="9" applyFont="1" applyFill="1" applyBorder="1" applyAlignment="1">
      <alignment horizontal="right"/>
    </xf>
    <xf numFmtId="181" fontId="6" fillId="0" borderId="0" xfId="9" applyNumberFormat="1" applyFont="1" applyFill="1" applyBorder="1"/>
    <xf numFmtId="0" fontId="3" fillId="2" borderId="0" xfId="12" applyFont="1" applyFill="1"/>
    <xf numFmtId="0" fontId="6" fillId="2" borderId="0" xfId="12" applyFont="1" applyFill="1"/>
    <xf numFmtId="0" fontId="6" fillId="2" borderId="0" xfId="12" applyFont="1" applyFill="1" applyBorder="1"/>
    <xf numFmtId="0" fontId="8" fillId="2" borderId="0" xfId="12" applyFont="1" applyFill="1"/>
    <xf numFmtId="176" fontId="3" fillId="2" borderId="0" xfId="12" applyNumberFormat="1" applyFont="1" applyFill="1"/>
    <xf numFmtId="0" fontId="13" fillId="2" borderId="0" xfId="12" applyFont="1" applyFill="1"/>
    <xf numFmtId="190" fontId="6" fillId="0" borderId="10" xfId="0" applyNumberFormat="1" applyFont="1" applyFill="1" applyBorder="1" applyProtection="1"/>
    <xf numFmtId="190" fontId="6" fillId="0" borderId="2" xfId="0" applyNumberFormat="1" applyFont="1" applyFill="1" applyBorder="1" applyAlignment="1" applyProtection="1">
      <alignment horizontal="right"/>
    </xf>
    <xf numFmtId="176" fontId="6" fillId="0" borderId="12" xfId="10" applyNumberFormat="1" applyFont="1" applyFill="1" applyBorder="1"/>
    <xf numFmtId="0" fontId="6" fillId="0" borderId="0" xfId="10" applyFont="1" applyFill="1" applyBorder="1" applyAlignment="1">
      <alignment horizontal="right"/>
    </xf>
    <xf numFmtId="179" fontId="6" fillId="0" borderId="0" xfId="10" applyNumberFormat="1" applyFont="1" applyFill="1" applyBorder="1"/>
    <xf numFmtId="0" fontId="6" fillId="0" borderId="0" xfId="10" applyFont="1" applyFill="1" applyBorder="1"/>
    <xf numFmtId="177" fontId="8" fillId="0" borderId="2" xfId="10" applyNumberFormat="1" applyFont="1" applyFill="1" applyBorder="1"/>
    <xf numFmtId="176" fontId="8" fillId="0" borderId="2" xfId="17" applyNumberFormat="1" applyFont="1" applyFill="1" applyBorder="1" applyAlignment="1">
      <alignment horizontal="right"/>
    </xf>
    <xf numFmtId="181" fontId="8" fillId="0" borderId="2" xfId="10" applyNumberFormat="1" applyFont="1" applyFill="1" applyBorder="1"/>
    <xf numFmtId="0" fontId="6" fillId="0" borderId="0" xfId="17" applyFont="1" applyFill="1"/>
    <xf numFmtId="0" fontId="3" fillId="0" borderId="0" xfId="17" applyFont="1" applyFill="1"/>
    <xf numFmtId="0" fontId="7" fillId="0" borderId="0" xfId="10" applyFont="1" applyFill="1"/>
    <xf numFmtId="0" fontId="6" fillId="0" borderId="12" xfId="9" applyFont="1" applyFill="1" applyBorder="1" applyAlignment="1">
      <alignment horizontal="right"/>
    </xf>
    <xf numFmtId="177" fontId="6" fillId="0" borderId="0" xfId="9" applyNumberFormat="1" applyFont="1" applyFill="1" applyBorder="1"/>
    <xf numFmtId="0" fontId="5" fillId="0" borderId="0" xfId="11" applyFont="1" applyFill="1"/>
    <xf numFmtId="0" fontId="6" fillId="0" borderId="0" xfId="11" applyFont="1" applyFill="1" applyAlignment="1">
      <alignment vertical="center"/>
    </xf>
    <xf numFmtId="0" fontId="11" fillId="0" borderId="0" xfId="11" applyFont="1" applyFill="1"/>
    <xf numFmtId="0" fontId="8" fillId="0" borderId="0" xfId="11" applyFont="1" applyFill="1"/>
    <xf numFmtId="0" fontId="3" fillId="0" borderId="0" xfId="13" applyFont="1" applyFill="1" applyAlignment="1">
      <alignment vertical="center"/>
    </xf>
    <xf numFmtId="0" fontId="3" fillId="0" borderId="0" xfId="13" applyFont="1" applyFill="1" applyAlignment="1"/>
    <xf numFmtId="176" fontId="3" fillId="0" borderId="0" xfId="13" applyNumberFormat="1" applyFont="1" applyFill="1" applyAlignment="1"/>
    <xf numFmtId="0" fontId="9" fillId="0" borderId="0" xfId="13" applyFont="1" applyFill="1" applyAlignment="1"/>
    <xf numFmtId="0" fontId="3" fillId="0" borderId="0" xfId="13" applyFont="1" applyFill="1" applyBorder="1" applyAlignment="1"/>
    <xf numFmtId="0" fontId="3" fillId="0" borderId="0" xfId="13" applyFont="1" applyFill="1" applyBorder="1"/>
    <xf numFmtId="0" fontId="5" fillId="0" borderId="0" xfId="11" applyFont="1" applyFill="1" applyAlignment="1">
      <alignment horizontal="center"/>
    </xf>
    <xf numFmtId="0" fontId="5" fillId="0" borderId="0" xfId="11" applyFont="1" applyFill="1" applyAlignment="1">
      <alignment horizontal="centerContinuous"/>
    </xf>
    <xf numFmtId="0" fontId="5" fillId="0" borderId="0" xfId="11" applyFont="1" applyFill="1" applyAlignment="1">
      <alignment horizontal="right"/>
    </xf>
    <xf numFmtId="0" fontId="6" fillId="0" borderId="21" xfId="11" applyFont="1" applyFill="1" applyBorder="1" applyAlignment="1">
      <alignment vertical="center"/>
    </xf>
    <xf numFmtId="0" fontId="6" fillId="0" borderId="5" xfId="11" applyFont="1" applyFill="1" applyBorder="1" applyAlignment="1">
      <alignment vertical="center"/>
    </xf>
    <xf numFmtId="0" fontId="6" fillId="0" borderId="6" xfId="11" applyFont="1" applyFill="1" applyBorder="1" applyAlignment="1">
      <alignment vertical="center"/>
    </xf>
    <xf numFmtId="0" fontId="6" fillId="0" borderId="19" xfId="11" applyFont="1" applyFill="1" applyBorder="1" applyAlignment="1">
      <alignment horizontal="centerContinuous" vertical="center"/>
    </xf>
    <xf numFmtId="0" fontId="6" fillId="0" borderId="22" xfId="11" applyFont="1" applyFill="1" applyBorder="1" applyAlignment="1">
      <alignment vertical="center"/>
    </xf>
    <xf numFmtId="0" fontId="6" fillId="0" borderId="23" xfId="11" quotePrefix="1" applyFont="1" applyFill="1" applyBorder="1" applyAlignment="1">
      <alignment horizontal="center" vertical="center"/>
    </xf>
    <xf numFmtId="0" fontId="6" fillId="0" borderId="0" xfId="11" quotePrefix="1" applyFont="1" applyFill="1" applyBorder="1" applyAlignment="1">
      <alignment horizontal="center" vertical="center"/>
    </xf>
    <xf numFmtId="0" fontId="6" fillId="0" borderId="12" xfId="11" quotePrefix="1" applyFont="1" applyFill="1" applyBorder="1" applyAlignment="1">
      <alignment horizontal="center" vertical="center"/>
    </xf>
    <xf numFmtId="0" fontId="6" fillId="0" borderId="8" xfId="11" applyFont="1" applyFill="1" applyBorder="1" applyAlignment="1">
      <alignment horizontal="centerContinuous" vertical="center"/>
    </xf>
    <xf numFmtId="0" fontId="6" fillId="0" borderId="12" xfId="11" applyFont="1" applyFill="1" applyBorder="1" applyAlignment="1">
      <alignment horizontal="center" vertical="center"/>
    </xf>
    <xf numFmtId="0" fontId="6" fillId="0" borderId="24" xfId="11" applyFont="1" applyFill="1" applyBorder="1" applyAlignment="1">
      <alignment horizontal="center" vertical="center"/>
    </xf>
    <xf numFmtId="0" fontId="6" fillId="0" borderId="25" xfId="11" applyFont="1" applyFill="1" applyBorder="1" applyAlignment="1">
      <alignment vertical="center"/>
    </xf>
    <xf numFmtId="0" fontId="6" fillId="0" borderId="26" xfId="11" applyFont="1" applyFill="1" applyBorder="1" applyAlignment="1">
      <alignment vertical="center"/>
    </xf>
    <xf numFmtId="0" fontId="6" fillId="0" borderId="8" xfId="11" applyFont="1" applyFill="1" applyBorder="1" applyAlignment="1">
      <alignment vertical="center"/>
    </xf>
    <xf numFmtId="0" fontId="6" fillId="0" borderId="8" xfId="11" applyFont="1" applyFill="1" applyBorder="1" applyAlignment="1">
      <alignment horizontal="center" vertical="center"/>
    </xf>
    <xf numFmtId="0" fontId="6" fillId="0" borderId="27" xfId="11" applyFont="1" applyFill="1" applyBorder="1" applyAlignment="1">
      <alignment vertical="center"/>
    </xf>
    <xf numFmtId="49" fontId="6" fillId="0" borderId="23" xfId="11" applyNumberFormat="1" applyFont="1" applyFill="1" applyBorder="1" applyAlignment="1">
      <alignment horizontal="center"/>
    </xf>
    <xf numFmtId="0" fontId="6" fillId="0" borderId="1" xfId="11" applyFont="1" applyFill="1" applyBorder="1" applyAlignment="1">
      <alignment horizontal="center"/>
    </xf>
    <xf numFmtId="41" fontId="6" fillId="0" borderId="0" xfId="11" applyNumberFormat="1" applyFont="1" applyFill="1" applyBorder="1" applyAlignment="1">
      <alignment horizontal="right"/>
    </xf>
    <xf numFmtId="0" fontId="6" fillId="0" borderId="28" xfId="11" applyFont="1" applyFill="1" applyBorder="1" applyAlignment="1">
      <alignment horizontal="center"/>
    </xf>
    <xf numFmtId="0" fontId="6" fillId="0" borderId="24" xfId="11" applyFont="1" applyFill="1" applyBorder="1" applyAlignment="1">
      <alignment horizontal="center"/>
    </xf>
    <xf numFmtId="0" fontId="6" fillId="0" borderId="1" xfId="11" quotePrefix="1" applyFont="1" applyFill="1" applyBorder="1" applyAlignment="1">
      <alignment horizontal="center"/>
    </xf>
    <xf numFmtId="41" fontId="6" fillId="0" borderId="1" xfId="11" applyNumberFormat="1" applyFont="1" applyFill="1" applyBorder="1" applyAlignment="1">
      <alignment horizontal="right"/>
    </xf>
    <xf numFmtId="0" fontId="6" fillId="0" borderId="28" xfId="11" quotePrefix="1" applyFont="1" applyFill="1" applyBorder="1" applyAlignment="1">
      <alignment horizontal="center"/>
    </xf>
    <xf numFmtId="0" fontId="6" fillId="0" borderId="29" xfId="11" applyFont="1" applyFill="1" applyBorder="1" applyAlignment="1">
      <alignment horizontal="center"/>
    </xf>
    <xf numFmtId="0" fontId="6" fillId="0" borderId="30" xfId="11" applyFont="1" applyFill="1" applyBorder="1" applyAlignment="1">
      <alignment horizontal="center"/>
    </xf>
    <xf numFmtId="200" fontId="6" fillId="0" borderId="12" xfId="11" applyNumberFormat="1" applyFont="1" applyFill="1" applyBorder="1" applyAlignment="1">
      <alignment horizontal="right"/>
    </xf>
    <xf numFmtId="200" fontId="6" fillId="0" borderId="0" xfId="11" applyNumberFormat="1" applyFont="1" applyFill="1" applyBorder="1" applyAlignment="1">
      <alignment horizontal="right"/>
    </xf>
    <xf numFmtId="0" fontId="6" fillId="0" borderId="23" xfId="11" applyFont="1" applyFill="1" applyBorder="1" applyAlignment="1"/>
    <xf numFmtId="200" fontId="8" fillId="0" borderId="12" xfId="11" applyNumberFormat="1" applyFont="1" applyFill="1" applyBorder="1" applyAlignment="1">
      <alignment horizontal="right"/>
    </xf>
    <xf numFmtId="41" fontId="8" fillId="0" borderId="0" xfId="11" applyNumberFormat="1" applyFont="1" applyFill="1" applyBorder="1" applyAlignment="1">
      <alignment horizontal="right"/>
    </xf>
    <xf numFmtId="41" fontId="8" fillId="0" borderId="1" xfId="11" applyNumberFormat="1" applyFont="1" applyFill="1" applyBorder="1" applyAlignment="1">
      <alignment horizontal="right"/>
    </xf>
    <xf numFmtId="49" fontId="8" fillId="0" borderId="23" xfId="11" applyNumberFormat="1" applyFont="1" applyFill="1" applyBorder="1" applyAlignment="1">
      <alignment horizontal="center"/>
    </xf>
    <xf numFmtId="0" fontId="8" fillId="0" borderId="1" xfId="11" applyFont="1" applyFill="1" applyBorder="1" applyAlignment="1">
      <alignment horizontal="center"/>
    </xf>
    <xf numFmtId="41" fontId="8" fillId="0" borderId="0" xfId="11" applyNumberFormat="1" applyFont="1" applyFill="1" applyAlignment="1">
      <alignment horizontal="right"/>
    </xf>
    <xf numFmtId="0" fontId="8" fillId="0" borderId="30" xfId="11" applyFont="1" applyFill="1" applyBorder="1" applyAlignment="1">
      <alignment horizontal="center"/>
    </xf>
    <xf numFmtId="0" fontId="8" fillId="0" borderId="1" xfId="11" quotePrefix="1" applyFont="1" applyFill="1" applyBorder="1" applyAlignment="1">
      <alignment horizontal="center"/>
    </xf>
    <xf numFmtId="0" fontId="8" fillId="0" borderId="30" xfId="11" quotePrefix="1" applyFont="1" applyFill="1" applyBorder="1" applyAlignment="1">
      <alignment horizontal="center"/>
    </xf>
    <xf numFmtId="49" fontId="8" fillId="0" borderId="31" xfId="11" applyNumberFormat="1" applyFont="1" applyFill="1" applyBorder="1" applyAlignment="1">
      <alignment horizontal="center"/>
    </xf>
    <xf numFmtId="0" fontId="8" fillId="0" borderId="7" xfId="11" applyFont="1" applyFill="1" applyBorder="1" applyAlignment="1">
      <alignment horizontal="center"/>
    </xf>
    <xf numFmtId="41" fontId="8" fillId="0" borderId="2" xfId="11" applyNumberFormat="1" applyFont="1" applyFill="1" applyBorder="1" applyAlignment="1">
      <alignment horizontal="right"/>
    </xf>
    <xf numFmtId="41" fontId="8" fillId="0" borderId="7" xfId="11" applyNumberFormat="1" applyFont="1" applyFill="1" applyBorder="1" applyAlignment="1">
      <alignment horizontal="right"/>
    </xf>
    <xf numFmtId="0" fontId="8" fillId="0" borderId="32" xfId="11" applyFont="1" applyFill="1" applyBorder="1" applyAlignment="1">
      <alignment horizontal="center"/>
    </xf>
    <xf numFmtId="0" fontId="8" fillId="0" borderId="33" xfId="11" applyFont="1" applyFill="1" applyBorder="1" applyAlignment="1">
      <alignment horizontal="center"/>
    </xf>
    <xf numFmtId="0" fontId="5" fillId="0" borderId="0" xfId="17" applyFont="1" applyFill="1" applyAlignment="1">
      <alignment horizontal="centerContinuous"/>
    </xf>
    <xf numFmtId="0" fontId="3" fillId="0" borderId="0" xfId="17" applyFont="1" applyFill="1" applyAlignment="1">
      <alignment horizontal="centerContinuous"/>
    </xf>
    <xf numFmtId="0" fontId="3" fillId="0" borderId="1" xfId="17" applyFont="1" applyFill="1" applyBorder="1" applyAlignment="1">
      <alignment vertical="center"/>
    </xf>
    <xf numFmtId="0" fontId="3" fillId="0" borderId="0" xfId="17" applyFont="1" applyFill="1" applyAlignment="1">
      <alignment vertical="center"/>
    </xf>
    <xf numFmtId="0" fontId="7" fillId="0" borderId="0" xfId="17" applyFont="1" applyFill="1" applyAlignment="1">
      <alignment horizontal="right" vertical="center"/>
    </xf>
    <xf numFmtId="0" fontId="6" fillId="0" borderId="0" xfId="17" applyFont="1" applyFill="1" applyAlignment="1">
      <alignment horizontal="right" vertical="center"/>
    </xf>
    <xf numFmtId="0" fontId="6" fillId="0" borderId="0" xfId="13" applyFont="1" applyFill="1" applyAlignment="1"/>
    <xf numFmtId="176" fontId="6" fillId="0" borderId="0" xfId="13" applyNumberFormat="1" applyFont="1" applyFill="1" applyAlignment="1"/>
    <xf numFmtId="176" fontId="6" fillId="0" borderId="0" xfId="17" applyNumberFormat="1" applyFont="1" applyFill="1" applyAlignment="1">
      <alignment horizontal="right"/>
    </xf>
    <xf numFmtId="176" fontId="6" fillId="0" borderId="0" xfId="17" applyNumberFormat="1" applyFont="1" applyFill="1" applyAlignment="1"/>
    <xf numFmtId="0" fontId="8" fillId="0" borderId="0" xfId="13" applyFont="1" applyFill="1" applyAlignment="1"/>
    <xf numFmtId="176" fontId="8" fillId="0" borderId="0" xfId="13" applyNumberFormat="1" applyFont="1" applyFill="1" applyAlignment="1"/>
    <xf numFmtId="49" fontId="6" fillId="0" borderId="1" xfId="17" quotePrefix="1" applyNumberFormat="1" applyFont="1" applyFill="1" applyBorder="1" applyAlignment="1">
      <alignment horizontal="left"/>
    </xf>
    <xf numFmtId="0" fontId="6" fillId="0" borderId="1" xfId="17" applyFont="1" applyFill="1" applyBorder="1" applyAlignment="1">
      <alignment horizontal="distributed"/>
    </xf>
    <xf numFmtId="0" fontId="6" fillId="0" borderId="7" xfId="17" applyFont="1" applyFill="1" applyBorder="1" applyAlignment="1">
      <alignment horizontal="distributed"/>
    </xf>
    <xf numFmtId="176" fontId="6" fillId="0" borderId="2" xfId="17" applyNumberFormat="1" applyFont="1" applyFill="1" applyBorder="1" applyAlignment="1">
      <alignment horizontal="right"/>
    </xf>
    <xf numFmtId="177" fontId="6" fillId="0" borderId="2" xfId="17" applyNumberFormat="1" applyFont="1" applyFill="1" applyBorder="1" applyAlignment="1">
      <alignment horizontal="right"/>
    </xf>
    <xf numFmtId="0" fontId="3" fillId="0" borderId="0" xfId="17" applyFont="1" applyFill="1" applyAlignment="1">
      <alignment horizontal="right" vertical="center"/>
    </xf>
    <xf numFmtId="177" fontId="6" fillId="0" borderId="0" xfId="17" applyNumberFormat="1" applyFont="1" applyFill="1" applyAlignment="1">
      <alignment horizontal="right"/>
    </xf>
    <xf numFmtId="176" fontId="8" fillId="0" borderId="0" xfId="17" applyNumberFormat="1" applyFont="1" applyFill="1" applyAlignment="1">
      <alignment horizontal="right"/>
    </xf>
    <xf numFmtId="0" fontId="3" fillId="0" borderId="1" xfId="17" applyFont="1" applyFill="1" applyBorder="1" applyAlignment="1">
      <alignment horizontal="right"/>
    </xf>
    <xf numFmtId="0" fontId="7" fillId="0" borderId="0" xfId="15" applyFont="1" applyFill="1" applyAlignment="1">
      <alignment horizontal="centerContinuous"/>
    </xf>
    <xf numFmtId="0" fontId="6" fillId="0" borderId="1" xfId="15" applyFont="1" applyFill="1" applyBorder="1" applyAlignment="1">
      <alignment horizontal="distributed" vertical="top"/>
    </xf>
    <xf numFmtId="0" fontId="6" fillId="0" borderId="0" xfId="15" applyFont="1" applyFill="1" applyBorder="1" applyAlignment="1">
      <alignment horizontal="right"/>
    </xf>
    <xf numFmtId="0" fontId="6" fillId="0" borderId="0" xfId="15" applyFont="1" applyFill="1" applyBorder="1" applyAlignment="1">
      <alignment horizontal="right" vertical="center"/>
    </xf>
    <xf numFmtId="0" fontId="8" fillId="0" borderId="1" xfId="15" applyFont="1" applyFill="1" applyBorder="1" applyAlignment="1">
      <alignment horizontal="distributed"/>
    </xf>
    <xf numFmtId="176" fontId="8" fillId="0" borderId="0" xfId="0" applyNumberFormat="1" applyFont="1" applyFill="1" applyBorder="1" applyAlignment="1">
      <alignment horizontal="right"/>
    </xf>
    <xf numFmtId="199" fontId="8" fillId="0" borderId="0" xfId="0" applyNumberFormat="1" applyFont="1" applyFill="1" applyBorder="1" applyAlignment="1">
      <alignment horizontal="right"/>
    </xf>
    <xf numFmtId="0" fontId="8" fillId="0" borderId="1" xfId="15" applyFont="1" applyFill="1" applyBorder="1" applyAlignment="1">
      <alignment horizontal="center"/>
    </xf>
    <xf numFmtId="176" fontId="8" fillId="0" borderId="0" xfId="0" applyNumberFormat="1" applyFont="1" applyFill="1" applyBorder="1" applyAlignment="1"/>
    <xf numFmtId="199" fontId="8" fillId="0" borderId="0" xfId="0" applyNumberFormat="1" applyFont="1" applyFill="1" applyBorder="1" applyAlignment="1"/>
    <xf numFmtId="0" fontId="6" fillId="0" borderId="1" xfId="15" applyFont="1" applyFill="1" applyBorder="1" applyAlignment="1"/>
    <xf numFmtId="176" fontId="16" fillId="0" borderId="0" xfId="0" applyNumberFormat="1" applyFont="1" applyFill="1" applyBorder="1" applyAlignment="1">
      <alignment horizontal="center"/>
    </xf>
    <xf numFmtId="176" fontId="6" fillId="0" borderId="0" xfId="0" applyNumberFormat="1" applyFont="1" applyFill="1" applyBorder="1" applyAlignment="1">
      <alignment horizontal="right"/>
    </xf>
    <xf numFmtId="176" fontId="6" fillId="0" borderId="10" xfId="0" applyNumberFormat="1" applyFont="1" applyFill="1" applyBorder="1" applyAlignment="1">
      <alignment horizontal="right"/>
    </xf>
    <xf numFmtId="176" fontId="6" fillId="0" borderId="2" xfId="0" applyNumberFormat="1" applyFont="1" applyFill="1" applyBorder="1" applyAlignment="1">
      <alignment horizontal="right"/>
    </xf>
    <xf numFmtId="0" fontId="6" fillId="0" borderId="0" xfId="15" applyFont="1" applyFill="1" applyBorder="1" applyAlignment="1">
      <alignment vertical="center"/>
    </xf>
    <xf numFmtId="0" fontId="29" fillId="0" borderId="0" xfId="7" applyFont="1" applyFill="1" applyAlignment="1">
      <alignment horizontal="centerContinuous"/>
    </xf>
    <xf numFmtId="0" fontId="30" fillId="0" borderId="0" xfId="7" applyFont="1" applyFill="1" applyAlignment="1">
      <alignment horizontal="centerContinuous"/>
    </xf>
    <xf numFmtId="0" fontId="29" fillId="0" borderId="0" xfId="7" applyFont="1" applyFill="1"/>
    <xf numFmtId="0" fontId="7" fillId="0" borderId="3" xfId="7" applyFont="1" applyFill="1" applyBorder="1" applyAlignment="1">
      <alignment horizontal="center" vertical="center"/>
    </xf>
    <xf numFmtId="0" fontId="31" fillId="0" borderId="0" xfId="7" applyFont="1" applyFill="1"/>
    <xf numFmtId="0" fontId="31" fillId="0" borderId="0" xfId="7" applyFont="1" applyFill="1" applyAlignment="1"/>
    <xf numFmtId="0" fontId="32" fillId="0" borderId="5" xfId="7" applyFont="1" applyFill="1" applyBorder="1" applyAlignment="1">
      <alignment horizontal="centerContinuous" vertical="center"/>
    </xf>
    <xf numFmtId="0" fontId="29" fillId="0" borderId="5" xfId="7" applyFont="1" applyFill="1" applyBorder="1"/>
    <xf numFmtId="0" fontId="33" fillId="0" borderId="1" xfId="7" applyFont="1" applyFill="1" applyBorder="1"/>
    <xf numFmtId="176" fontId="34" fillId="0" borderId="0" xfId="7" applyNumberFormat="1" applyFont="1" applyFill="1" applyAlignment="1">
      <alignment horizontal="right"/>
    </xf>
    <xf numFmtId="176" fontId="35" fillId="0" borderId="0" xfId="7" applyNumberFormat="1" applyFont="1" applyFill="1" applyAlignment="1">
      <alignment horizontal="right"/>
    </xf>
    <xf numFmtId="0" fontId="32" fillId="0" borderId="0" xfId="7" applyFont="1" applyFill="1"/>
    <xf numFmtId="0" fontId="8" fillId="0" borderId="0" xfId="12" applyFont="1" applyFill="1" applyBorder="1"/>
    <xf numFmtId="176" fontId="8" fillId="0" borderId="0" xfId="12" applyNumberFormat="1" applyFont="1" applyFill="1" applyBorder="1"/>
    <xf numFmtId="176" fontId="8" fillId="0" borderId="0" xfId="4" applyNumberFormat="1" applyFont="1" applyFill="1" applyBorder="1" applyAlignment="1">
      <alignment horizontal="right"/>
    </xf>
    <xf numFmtId="176" fontId="8" fillId="0" borderId="0" xfId="4" applyNumberFormat="1" applyFont="1" applyFill="1" applyBorder="1"/>
    <xf numFmtId="179" fontId="6" fillId="0" borderId="0" xfId="16" applyNumberFormat="1" applyFont="1" applyFill="1" applyBorder="1"/>
    <xf numFmtId="200" fontId="6" fillId="0" borderId="1" xfId="11" applyNumberFormat="1" applyFont="1" applyFill="1" applyBorder="1" applyAlignment="1">
      <alignment horizontal="right"/>
    </xf>
    <xf numFmtId="176" fontId="6" fillId="0" borderId="2" xfId="15" applyNumberFormat="1" applyFont="1" applyFill="1" applyBorder="1"/>
    <xf numFmtId="0" fontId="6" fillId="0" borderId="0" xfId="0" applyNumberFormat="1" applyFont="1" applyFill="1" applyBorder="1" applyAlignment="1" applyProtection="1">
      <alignment horizontal="right"/>
    </xf>
    <xf numFmtId="0" fontId="6" fillId="0" borderId="0" xfId="0" applyNumberFormat="1" applyFont="1" applyFill="1" applyBorder="1" applyProtection="1"/>
    <xf numFmtId="0" fontId="6" fillId="0" borderId="0" xfId="17" applyFont="1" applyFill="1" applyAlignment="1">
      <alignment horizontal="right"/>
    </xf>
    <xf numFmtId="0" fontId="6" fillId="0" borderId="19" xfId="17" applyFont="1" applyFill="1" applyBorder="1" applyAlignment="1">
      <alignment horizontal="centerContinuous" vertical="center"/>
    </xf>
    <xf numFmtId="0" fontId="6" fillId="0" borderId="9" xfId="17" applyFont="1" applyFill="1" applyBorder="1" applyAlignment="1">
      <alignment horizontal="centerContinuous" vertical="center"/>
    </xf>
    <xf numFmtId="0" fontId="6" fillId="0" borderId="5" xfId="17" applyFont="1" applyFill="1" applyBorder="1" applyAlignment="1">
      <alignment horizontal="centerContinuous" vertical="center"/>
    </xf>
    <xf numFmtId="0" fontId="15" fillId="0" borderId="19" xfId="17" applyFont="1" applyFill="1" applyBorder="1" applyAlignment="1">
      <alignment horizontal="centerContinuous" vertical="center"/>
    </xf>
    <xf numFmtId="0" fontId="6" fillId="0" borderId="12" xfId="17" applyFont="1" applyFill="1" applyBorder="1" applyAlignment="1">
      <alignment horizontal="center" vertical="center"/>
    </xf>
    <xf numFmtId="0" fontId="6" fillId="0" borderId="4" xfId="17" applyFont="1" applyFill="1" applyBorder="1" applyAlignment="1">
      <alignment horizontal="centerContinuous" vertical="center"/>
    </xf>
    <xf numFmtId="0" fontId="6" fillId="0" borderId="8" xfId="17" applyFont="1" applyFill="1" applyBorder="1" applyAlignment="1">
      <alignment horizontal="center" vertical="center"/>
    </xf>
    <xf numFmtId="0" fontId="6" fillId="0" borderId="4" xfId="17" applyFont="1" applyFill="1" applyBorder="1" applyAlignment="1">
      <alignment horizontal="center" vertical="center"/>
    </xf>
    <xf numFmtId="0" fontId="6" fillId="0" borderId="18" xfId="17" applyFont="1" applyFill="1" applyBorder="1" applyAlignment="1">
      <alignment horizontal="center" vertical="center"/>
    </xf>
    <xf numFmtId="0" fontId="6" fillId="0" borderId="0" xfId="17" applyFont="1" applyFill="1" applyBorder="1" applyAlignment="1">
      <alignment horizontal="center" vertical="center"/>
    </xf>
    <xf numFmtId="0" fontId="6" fillId="0" borderId="0" xfId="17" applyFont="1" applyFill="1" applyBorder="1" applyAlignment="1">
      <alignment horizontal="centerContinuous" vertical="center"/>
    </xf>
    <xf numFmtId="176" fontId="6" fillId="0" borderId="0" xfId="17" applyNumberFormat="1" applyFont="1" applyFill="1" applyBorder="1" applyAlignment="1">
      <alignment horizontal="right"/>
    </xf>
    <xf numFmtId="176" fontId="6" fillId="0" borderId="12" xfId="10" applyNumberFormat="1" applyFont="1" applyFill="1" applyBorder="1" applyAlignment="1">
      <alignment horizontal="right"/>
    </xf>
    <xf numFmtId="177" fontId="6" fillId="0" borderId="0" xfId="10" applyNumberFormat="1" applyFont="1" applyFill="1" applyBorder="1" applyAlignment="1">
      <alignment horizontal="right"/>
    </xf>
    <xf numFmtId="181" fontId="6" fillId="0" borderId="0" xfId="10" applyNumberFormat="1" applyFont="1" applyFill="1" applyBorder="1"/>
    <xf numFmtId="177" fontId="6" fillId="0" borderId="0" xfId="10" applyNumberFormat="1" applyFont="1" applyFill="1" applyBorder="1"/>
    <xf numFmtId="179" fontId="6" fillId="0" borderId="0" xfId="10" applyNumberFormat="1" applyFont="1" applyFill="1" applyBorder="1" applyAlignment="1">
      <alignment horizontal="right"/>
    </xf>
    <xf numFmtId="0" fontId="14" fillId="0" borderId="0" xfId="12" applyFont="1" applyFill="1" applyAlignment="1">
      <alignment horizontal="centerContinuous"/>
    </xf>
    <xf numFmtId="0" fontId="3" fillId="0" borderId="0" xfId="12" applyFont="1" applyFill="1" applyAlignment="1">
      <alignment horizontal="centerContinuous"/>
    </xf>
    <xf numFmtId="0" fontId="5" fillId="0" borderId="0" xfId="12" applyFont="1" applyFill="1" applyAlignment="1">
      <alignment horizontal="right"/>
    </xf>
    <xf numFmtId="0" fontId="5" fillId="0" borderId="0" xfId="12" applyFont="1" applyFill="1" applyAlignment="1">
      <alignment horizontal="left"/>
    </xf>
    <xf numFmtId="0" fontId="3" fillId="0" borderId="0" xfId="12" applyFont="1" applyFill="1"/>
    <xf numFmtId="0" fontId="3" fillId="0" borderId="0" xfId="12" quotePrefix="1" applyFont="1" applyFill="1" applyAlignment="1">
      <alignment horizontal="left"/>
    </xf>
    <xf numFmtId="0" fontId="6" fillId="0" borderId="0" xfId="12" applyFont="1" applyFill="1"/>
    <xf numFmtId="0" fontId="6" fillId="0" borderId="0" xfId="12" applyFont="1" applyFill="1" applyAlignment="1">
      <alignment horizontal="right"/>
    </xf>
    <xf numFmtId="0" fontId="6" fillId="0" borderId="11" xfId="12" applyFont="1" applyFill="1" applyBorder="1" applyAlignment="1">
      <alignment horizontal="center"/>
    </xf>
    <xf numFmtId="0" fontId="6" fillId="0" borderId="34" xfId="12" applyFont="1" applyFill="1" applyBorder="1" applyAlignment="1">
      <alignment horizontal="centerContinuous" vertical="center"/>
    </xf>
    <xf numFmtId="0" fontId="6" fillId="0" borderId="6" xfId="12" applyFont="1" applyFill="1" applyBorder="1" applyAlignment="1">
      <alignment horizontal="centerContinuous" vertical="center"/>
    </xf>
    <xf numFmtId="0" fontId="6" fillId="0" borderId="5" xfId="12" applyFont="1" applyFill="1" applyBorder="1" applyAlignment="1">
      <alignment horizontal="centerContinuous" vertical="center"/>
    </xf>
    <xf numFmtId="0" fontId="6" fillId="0" borderId="5" xfId="12" applyFont="1" applyFill="1" applyBorder="1" applyAlignment="1">
      <alignment horizontal="centerContinuous"/>
    </xf>
    <xf numFmtId="0" fontId="6" fillId="0" borderId="6" xfId="12" applyFont="1" applyFill="1" applyBorder="1" applyAlignment="1">
      <alignment horizontal="center"/>
    </xf>
    <xf numFmtId="0" fontId="6" fillId="0" borderId="5" xfId="12" applyFont="1" applyFill="1" applyBorder="1" applyAlignment="1">
      <alignment horizontal="center"/>
    </xf>
    <xf numFmtId="0" fontId="6" fillId="0" borderId="9" xfId="12" applyFont="1" applyFill="1" applyBorder="1" applyAlignment="1">
      <alignment horizontal="centerContinuous" vertical="center"/>
    </xf>
    <xf numFmtId="0" fontId="6" fillId="0" borderId="16" xfId="12" applyFont="1" applyFill="1" applyBorder="1" applyAlignment="1">
      <alignment horizontal="center" vertical="top"/>
    </xf>
    <xf numFmtId="0" fontId="6" fillId="0" borderId="16" xfId="12" applyFont="1" applyFill="1" applyBorder="1" applyAlignment="1">
      <alignment horizontal="center" vertical="center"/>
    </xf>
    <xf numFmtId="0" fontId="6" fillId="0" borderId="16" xfId="12" quotePrefix="1" applyFont="1" applyFill="1" applyBorder="1" applyAlignment="1">
      <alignment horizontal="center" vertical="center" wrapText="1"/>
    </xf>
    <xf numFmtId="0" fontId="6" fillId="0" borderId="4" xfId="12" applyFont="1" applyFill="1" applyBorder="1" applyAlignment="1">
      <alignment horizontal="distributed" vertical="center" justifyLastLine="1"/>
    </xf>
    <xf numFmtId="0" fontId="6" fillId="0" borderId="3" xfId="12" applyFont="1" applyFill="1" applyBorder="1" applyAlignment="1">
      <alignment horizontal="distributed" vertical="center" justifyLastLine="1"/>
    </xf>
    <xf numFmtId="0" fontId="6" fillId="0" borderId="8" xfId="12" applyFont="1" applyFill="1" applyBorder="1" applyAlignment="1">
      <alignment horizontal="center" vertical="top"/>
    </xf>
    <xf numFmtId="0" fontId="6" fillId="0" borderId="26" xfId="12" applyFont="1" applyFill="1" applyBorder="1" applyAlignment="1">
      <alignment horizontal="center" vertical="top"/>
    </xf>
    <xf numFmtId="0" fontId="6" fillId="0" borderId="16" xfId="12" applyFont="1" applyFill="1" applyBorder="1" applyAlignment="1">
      <alignment horizontal="center" vertical="center" wrapText="1"/>
    </xf>
    <xf numFmtId="0" fontId="6" fillId="0" borderId="26" xfId="12" applyFont="1" applyFill="1" applyBorder="1" applyAlignment="1">
      <alignment horizontal="center" vertical="center" wrapText="1"/>
    </xf>
    <xf numFmtId="0" fontId="7" fillId="0" borderId="0" xfId="12" applyFont="1" applyFill="1"/>
    <xf numFmtId="176" fontId="6" fillId="0" borderId="0" xfId="4" applyNumberFormat="1" applyFont="1" applyFill="1" applyBorder="1" applyAlignment="1">
      <alignment horizontal="right"/>
    </xf>
    <xf numFmtId="176" fontId="6" fillId="0" borderId="0" xfId="12" applyNumberFormat="1" applyFont="1" applyFill="1" applyBorder="1"/>
    <xf numFmtId="176" fontId="6" fillId="0" borderId="0" xfId="4" applyNumberFormat="1" applyFont="1" applyFill="1" applyBorder="1"/>
    <xf numFmtId="49" fontId="8" fillId="0" borderId="7" xfId="12" applyNumberFormat="1" applyFont="1" applyFill="1" applyBorder="1" applyAlignment="1"/>
    <xf numFmtId="176" fontId="8" fillId="0" borderId="2" xfId="12" applyNumberFormat="1" applyFont="1" applyFill="1" applyBorder="1"/>
    <xf numFmtId="176" fontId="8" fillId="0" borderId="10" xfId="12" applyNumberFormat="1" applyFont="1" applyFill="1" applyBorder="1"/>
    <xf numFmtId="176" fontId="8" fillId="0" borderId="2" xfId="12" applyNumberFormat="1" applyFont="1" applyFill="1" applyBorder="1" applyAlignment="1">
      <alignment horizontal="right"/>
    </xf>
    <xf numFmtId="49" fontId="7" fillId="0" borderId="0" xfId="12" applyNumberFormat="1" applyFont="1" applyFill="1" applyBorder="1"/>
    <xf numFmtId="0" fontId="7" fillId="0" borderId="0" xfId="12" applyFont="1" applyFill="1" applyAlignment="1">
      <alignment horizontal="left"/>
    </xf>
    <xf numFmtId="176" fontId="3" fillId="0" borderId="0" xfId="12" applyNumberFormat="1" applyFont="1" applyFill="1"/>
    <xf numFmtId="0" fontId="3" fillId="0" borderId="0" xfId="15" applyFont="1" applyFill="1" applyBorder="1" applyAlignment="1">
      <alignment horizontal="center" vertical="center"/>
    </xf>
    <xf numFmtId="199" fontId="6" fillId="0" borderId="0" xfId="15" applyNumberFormat="1" applyFont="1" applyFill="1" applyBorder="1" applyAlignment="1"/>
    <xf numFmtId="202" fontId="6" fillId="0" borderId="0" xfId="15" applyNumberFormat="1" applyFont="1" applyFill="1" applyBorder="1" applyAlignment="1"/>
    <xf numFmtId="199" fontId="8" fillId="0" borderId="0" xfId="15" applyNumberFormat="1" applyFont="1" applyFill="1" applyBorder="1" applyAlignment="1"/>
    <xf numFmtId="0" fontId="6" fillId="0" borderId="35" xfId="15" applyFont="1" applyFill="1" applyBorder="1" applyAlignment="1">
      <alignment horizontal="center" vertical="center" wrapText="1"/>
    </xf>
    <xf numFmtId="0" fontId="6" fillId="0" borderId="36" xfId="15" applyFont="1" applyFill="1" applyBorder="1" applyAlignment="1">
      <alignment horizontal="center" vertical="center"/>
    </xf>
    <xf numFmtId="0" fontId="6" fillId="0" borderId="37" xfId="15" applyFont="1" applyFill="1" applyBorder="1" applyAlignment="1">
      <alignment horizontal="center" vertical="center"/>
    </xf>
    <xf numFmtId="0" fontId="6" fillId="0" borderId="38" xfId="15" applyFont="1" applyFill="1" applyBorder="1" applyAlignment="1">
      <alignment horizontal="center" vertical="center"/>
    </xf>
    <xf numFmtId="0" fontId="6" fillId="0" borderId="39" xfId="15" applyFont="1" applyFill="1" applyBorder="1" applyAlignment="1">
      <alignment horizontal="right"/>
    </xf>
    <xf numFmtId="176" fontId="8" fillId="0" borderId="39" xfId="0" applyNumberFormat="1" applyFont="1" applyFill="1" applyBorder="1" applyAlignment="1">
      <alignment horizontal="right"/>
    </xf>
    <xf numFmtId="176" fontId="8" fillId="0" borderId="39" xfId="0" applyNumberFormat="1" applyFont="1" applyFill="1" applyBorder="1" applyAlignment="1"/>
    <xf numFmtId="176" fontId="16" fillId="0" borderId="39" xfId="0" applyNumberFormat="1" applyFont="1" applyFill="1" applyBorder="1" applyAlignment="1">
      <alignment horizontal="center"/>
    </xf>
    <xf numFmtId="176" fontId="6" fillId="0" borderId="39" xfId="0" applyNumberFormat="1" applyFont="1" applyFill="1" applyBorder="1" applyAlignment="1">
      <alignment horizontal="right"/>
    </xf>
    <xf numFmtId="176" fontId="6" fillId="0" borderId="40" xfId="0" applyNumberFormat="1" applyFont="1" applyFill="1" applyBorder="1" applyAlignment="1">
      <alignment horizontal="right"/>
    </xf>
    <xf numFmtId="176" fontId="6" fillId="0" borderId="0" xfId="12" applyNumberFormat="1" applyFont="1" applyFill="1"/>
    <xf numFmtId="179" fontId="8" fillId="0" borderId="2" xfId="10" applyNumberFormat="1" applyFont="1" applyFill="1" applyBorder="1" applyAlignment="1">
      <alignment horizontal="right"/>
    </xf>
    <xf numFmtId="41" fontId="6" fillId="0" borderId="0" xfId="11" applyNumberFormat="1" applyFont="1" applyFill="1" applyAlignment="1">
      <alignment horizontal="right"/>
    </xf>
    <xf numFmtId="0" fontId="6" fillId="0" borderId="30" xfId="11" quotePrefix="1" applyFont="1" applyFill="1" applyBorder="1" applyAlignment="1">
      <alignment horizontal="center"/>
    </xf>
    <xf numFmtId="0" fontId="6" fillId="0" borderId="0" xfId="12" applyFont="1" applyFill="1" applyBorder="1"/>
    <xf numFmtId="176" fontId="6" fillId="0" borderId="0" xfId="17" applyNumberFormat="1" applyFont="1" applyFill="1" applyBorder="1" applyAlignment="1"/>
    <xf numFmtId="0" fontId="6" fillId="0" borderId="0" xfId="9" applyNumberFormat="1" applyFont="1" applyFill="1" applyBorder="1"/>
    <xf numFmtId="176" fontId="8" fillId="0" borderId="10" xfId="8" applyNumberFormat="1" applyFont="1" applyFill="1" applyBorder="1" applyAlignment="1">
      <alignment shrinkToFit="1"/>
    </xf>
    <xf numFmtId="176" fontId="8" fillId="0" borderId="2" xfId="8" applyNumberFormat="1" applyFont="1" applyFill="1" applyBorder="1" applyAlignment="1">
      <alignment shrinkToFit="1"/>
    </xf>
    <xf numFmtId="0" fontId="24" fillId="0" borderId="0" xfId="8" applyFont="1" applyFill="1"/>
    <xf numFmtId="177" fontId="6" fillId="0" borderId="0" xfId="9" applyNumberFormat="1" applyFont="1" applyFill="1" applyBorder="1" applyAlignment="1">
      <alignment horizontal="right"/>
    </xf>
    <xf numFmtId="176" fontId="6" fillId="0" borderId="0" xfId="13" applyNumberFormat="1" applyFont="1" applyFill="1" applyAlignment="1">
      <alignment horizontal="right"/>
    </xf>
    <xf numFmtId="177" fontId="6" fillId="0" borderId="0" xfId="1" applyNumberFormat="1" applyFont="1" applyFill="1" applyAlignment="1">
      <alignment horizontal="right"/>
    </xf>
    <xf numFmtId="0" fontId="6" fillId="0" borderId="0" xfId="17" applyNumberFormat="1" applyFont="1" applyFill="1" applyAlignment="1">
      <alignment horizontal="right"/>
    </xf>
    <xf numFmtId="176" fontId="8" fillId="0" borderId="0" xfId="13" applyNumberFormat="1" applyFont="1" applyFill="1" applyAlignment="1">
      <alignment horizontal="right"/>
    </xf>
    <xf numFmtId="177" fontId="8" fillId="0" borderId="0" xfId="1" applyNumberFormat="1" applyFont="1" applyFill="1" applyAlignment="1">
      <alignment horizontal="right"/>
    </xf>
    <xf numFmtId="179" fontId="8" fillId="0" borderId="2" xfId="16" applyNumberFormat="1" applyFont="1" applyFill="1" applyBorder="1"/>
    <xf numFmtId="179" fontId="6" fillId="0" borderId="0" xfId="16" applyNumberFormat="1" applyFont="1" applyFill="1"/>
    <xf numFmtId="0" fontId="2" fillId="0" borderId="0" xfId="2" applyFill="1" applyAlignment="1" applyProtection="1"/>
    <xf numFmtId="176" fontId="6" fillId="0" borderId="0" xfId="18" applyNumberFormat="1" applyFont="1" applyFill="1" applyAlignment="1">
      <alignment horizontal="right"/>
    </xf>
    <xf numFmtId="176" fontId="6" fillId="0" borderId="0" xfId="18" applyNumberFormat="1" applyFont="1" applyFill="1" applyBorder="1" applyAlignment="1">
      <alignment horizontal="right"/>
    </xf>
    <xf numFmtId="0" fontId="3" fillId="0" borderId="41" xfId="17" applyFont="1" applyFill="1" applyBorder="1" applyAlignment="1">
      <alignment vertical="center"/>
    </xf>
    <xf numFmtId="0" fontId="6" fillId="0" borderId="42" xfId="17" applyFont="1" applyFill="1" applyBorder="1" applyAlignment="1">
      <alignment horizontal="centerContinuous" vertical="center"/>
    </xf>
    <xf numFmtId="0" fontId="3" fillId="0" borderId="43" xfId="17" applyFont="1" applyFill="1" applyBorder="1" applyAlignment="1">
      <alignment horizontal="center" vertical="center"/>
    </xf>
    <xf numFmtId="0" fontId="6" fillId="0" borderId="44" xfId="17" applyFont="1" applyFill="1" applyBorder="1" applyAlignment="1">
      <alignment horizontal="centerContinuous" vertical="center"/>
    </xf>
    <xf numFmtId="0" fontId="3" fillId="0" borderId="45" xfId="17" applyFont="1" applyFill="1" applyBorder="1" applyAlignment="1">
      <alignment horizontal="center" vertical="center"/>
    </xf>
    <xf numFmtId="0" fontId="3" fillId="0" borderId="46" xfId="17" applyFont="1" applyFill="1" applyBorder="1" applyAlignment="1">
      <alignment horizontal="center" vertical="center"/>
    </xf>
    <xf numFmtId="0" fontId="6" fillId="0" borderId="47" xfId="17" applyFont="1" applyFill="1" applyBorder="1" applyAlignment="1">
      <alignment horizontal="centerContinuous" vertical="center"/>
    </xf>
    <xf numFmtId="49" fontId="6" fillId="0" borderId="48" xfId="9" applyNumberFormat="1" applyFont="1" applyFill="1" applyBorder="1" applyAlignment="1"/>
    <xf numFmtId="179" fontId="6" fillId="0" borderId="47" xfId="10" applyNumberFormat="1" applyFont="1" applyFill="1" applyBorder="1"/>
    <xf numFmtId="0" fontId="6" fillId="0" borderId="47" xfId="10" applyFont="1" applyFill="1" applyBorder="1"/>
    <xf numFmtId="177" fontId="6" fillId="0" borderId="47" xfId="10" applyNumberFormat="1" applyFont="1" applyFill="1" applyBorder="1"/>
    <xf numFmtId="49" fontId="8" fillId="0" borderId="49" xfId="9" applyNumberFormat="1" applyFont="1" applyFill="1" applyBorder="1" applyAlignment="1"/>
    <xf numFmtId="177" fontId="8" fillId="0" borderId="50" xfId="10" applyNumberFormat="1" applyFont="1" applyFill="1" applyBorder="1"/>
    <xf numFmtId="191" fontId="6" fillId="0" borderId="51" xfId="0" applyNumberFormat="1" applyFont="1" applyFill="1" applyBorder="1" applyAlignment="1" applyProtection="1">
      <alignment horizontal="center" vertical="center" wrapText="1"/>
    </xf>
    <xf numFmtId="0" fontId="6" fillId="0" borderId="51" xfId="0" applyFont="1" applyFill="1" applyBorder="1" applyAlignment="1">
      <alignment horizontal="center" vertical="center"/>
    </xf>
    <xf numFmtId="0" fontId="6" fillId="0" borderId="51" xfId="0" applyFont="1" applyFill="1" applyBorder="1" applyAlignment="1">
      <alignment horizontal="center" vertical="center" wrapText="1"/>
    </xf>
    <xf numFmtId="0" fontId="6" fillId="0" borderId="34" xfId="7" applyFont="1" applyFill="1" applyBorder="1" applyAlignment="1">
      <alignment horizontal="distributed" vertical="center" wrapText="1" justifyLastLine="1"/>
    </xf>
    <xf numFmtId="0" fontId="9" fillId="0" borderId="0" xfId="8" applyFont="1" applyFill="1" applyBorder="1"/>
    <xf numFmtId="176" fontId="8" fillId="0" borderId="0" xfId="8" applyNumberFormat="1" applyFont="1" applyFill="1" applyBorder="1" applyAlignment="1">
      <alignment horizontal="right" shrinkToFit="1"/>
    </xf>
    <xf numFmtId="0" fontId="6" fillId="0" borderId="52" xfId="8" applyFont="1" applyFill="1" applyBorder="1" applyAlignment="1">
      <alignment horizontal="centerContinuous" vertical="center"/>
    </xf>
    <xf numFmtId="0" fontId="6" fillId="0" borderId="53" xfId="8" applyFont="1" applyFill="1" applyBorder="1" applyAlignment="1">
      <alignment horizontal="centerContinuous" vertical="center"/>
    </xf>
    <xf numFmtId="0" fontId="3" fillId="0" borderId="52" xfId="8" applyFont="1" applyFill="1" applyBorder="1"/>
    <xf numFmtId="0" fontId="6" fillId="0" borderId="0" xfId="15" applyFont="1" applyFill="1" applyBorder="1" applyAlignment="1">
      <alignment horizontal="right" vertical="top"/>
    </xf>
    <xf numFmtId="0" fontId="6" fillId="0" borderId="39" xfId="15" applyFont="1" applyFill="1" applyBorder="1" applyAlignment="1">
      <alignment horizontal="right" vertical="top"/>
    </xf>
    <xf numFmtId="0" fontId="6" fillId="0" borderId="0" xfId="15" applyFont="1" applyFill="1" applyAlignment="1">
      <alignment vertical="top"/>
    </xf>
    <xf numFmtId="0" fontId="3" fillId="0" borderId="1" xfId="8" applyFont="1" applyFill="1" applyBorder="1" applyAlignment="1">
      <alignment vertical="top"/>
    </xf>
    <xf numFmtId="0" fontId="7" fillId="0" borderId="0" xfId="8" applyFont="1" applyFill="1" applyAlignment="1">
      <alignment horizontal="right" vertical="top"/>
    </xf>
    <xf numFmtId="0" fontId="3" fillId="0" borderId="0" xfId="8" applyFont="1" applyFill="1" applyAlignment="1">
      <alignment vertical="top"/>
    </xf>
    <xf numFmtId="176" fontId="8" fillId="0" borderId="0" xfId="9" applyNumberFormat="1" applyFont="1" applyFill="1" applyBorder="1"/>
    <xf numFmtId="0" fontId="6" fillId="0" borderId="53" xfId="9" applyFont="1" applyFill="1" applyBorder="1" applyAlignment="1">
      <alignment horizontal="center" vertical="center"/>
    </xf>
    <xf numFmtId="0" fontId="6" fillId="0" borderId="54" xfId="9" applyFont="1" applyFill="1" applyBorder="1" applyAlignment="1">
      <alignment horizontal="centerContinuous" vertical="center"/>
    </xf>
    <xf numFmtId="0" fontId="6" fillId="0" borderId="52" xfId="9" applyFont="1" applyFill="1" applyBorder="1" applyAlignment="1">
      <alignment horizontal="centerContinuous"/>
    </xf>
    <xf numFmtId="0" fontId="6" fillId="0" borderId="54" xfId="9" applyFont="1" applyFill="1" applyBorder="1" applyAlignment="1">
      <alignment horizontal="distributed" vertical="center"/>
    </xf>
    <xf numFmtId="0" fontId="6" fillId="0" borderId="1" xfId="0" applyFont="1" applyFill="1" applyBorder="1" applyAlignment="1" applyProtection="1">
      <alignment horizontal="right"/>
      <protection locked="0"/>
    </xf>
    <xf numFmtId="0" fontId="3" fillId="0" borderId="10" xfId="0" quotePrefix="1" applyNumberFormat="1" applyFont="1" applyFill="1" applyBorder="1" applyAlignment="1" applyProtection="1">
      <alignment horizontal="center"/>
      <protection locked="0"/>
    </xf>
    <xf numFmtId="0" fontId="6" fillId="0" borderId="14" xfId="0" applyFont="1" applyFill="1" applyBorder="1" applyAlignment="1">
      <alignment horizontal="center" vertical="center"/>
    </xf>
    <xf numFmtId="191" fontId="6" fillId="0" borderId="14" xfId="0" applyNumberFormat="1" applyFont="1" applyFill="1" applyBorder="1" applyAlignment="1" applyProtection="1">
      <alignment horizontal="center" vertical="center" wrapText="1"/>
    </xf>
    <xf numFmtId="0" fontId="6" fillId="0" borderId="14" xfId="0" applyFont="1" applyFill="1" applyBorder="1" applyAlignment="1">
      <alignment horizontal="center" vertical="center" wrapText="1"/>
    </xf>
    <xf numFmtId="0" fontId="6" fillId="0" borderId="18" xfId="0" applyFont="1" applyFill="1" applyBorder="1" applyAlignment="1">
      <alignment horizontal="center" vertical="center"/>
    </xf>
    <xf numFmtId="185" fontId="6" fillId="0" borderId="14" xfId="0" applyNumberFormat="1" applyFont="1" applyFill="1" applyBorder="1" applyAlignment="1" applyProtection="1">
      <alignment horizontal="center" vertical="center" wrapText="1"/>
    </xf>
    <xf numFmtId="185" fontId="6" fillId="0" borderId="17" xfId="0" applyNumberFormat="1"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185" fontId="6" fillId="0" borderId="18" xfId="0" applyNumberFormat="1" applyFont="1" applyFill="1" applyBorder="1" applyAlignment="1" applyProtection="1">
      <alignment horizontal="center" vertical="center"/>
    </xf>
    <xf numFmtId="0" fontId="19" fillId="0" borderId="1" xfId="0" applyFont="1" applyFill="1" applyBorder="1" applyAlignment="1">
      <alignment vertical="center"/>
    </xf>
    <xf numFmtId="0" fontId="19" fillId="0" borderId="18" xfId="0" applyFont="1" applyFill="1" applyBorder="1" applyAlignment="1">
      <alignment vertical="center"/>
    </xf>
    <xf numFmtId="0" fontId="19" fillId="0" borderId="0" xfId="0" applyFont="1" applyFill="1" applyBorder="1" applyAlignment="1" applyProtection="1">
      <alignment vertical="center"/>
    </xf>
    <xf numFmtId="0" fontId="17"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4" xfId="0" applyFont="1" applyFill="1" applyBorder="1" applyAlignment="1" applyProtection="1">
      <alignment horizontal="center" vertical="center"/>
    </xf>
    <xf numFmtId="191" fontId="19" fillId="0" borderId="14" xfId="0" applyNumberFormat="1" applyFont="1" applyFill="1" applyBorder="1" applyAlignment="1" applyProtection="1">
      <alignment horizontal="center" vertical="center"/>
    </xf>
    <xf numFmtId="191" fontId="19" fillId="0" borderId="14" xfId="0" applyNumberFormat="1" applyFont="1" applyFill="1" applyBorder="1" applyAlignment="1" applyProtection="1">
      <alignment horizontal="center" vertical="center" wrapText="1"/>
    </xf>
    <xf numFmtId="0" fontId="19" fillId="0" borderId="17" xfId="0" applyFont="1" applyFill="1" applyBorder="1" applyAlignment="1">
      <alignment horizontal="center" vertical="center"/>
    </xf>
    <xf numFmtId="190" fontId="6" fillId="0" borderId="0" xfId="0" applyNumberFormat="1" applyFont="1" applyFill="1" applyBorder="1" applyAlignment="1" applyProtection="1">
      <protection locked="0"/>
    </xf>
    <xf numFmtId="190" fontId="6" fillId="0" borderId="2" xfId="0" quotePrefix="1" applyNumberFormat="1" applyFont="1" applyFill="1" applyBorder="1" applyAlignment="1" applyProtection="1">
      <alignment horizontal="right"/>
      <protection locked="0"/>
    </xf>
    <xf numFmtId="0" fontId="6" fillId="0" borderId="10" xfId="0" applyFont="1" applyFill="1" applyBorder="1" applyAlignment="1" applyProtection="1">
      <alignment horizontal="right"/>
      <protection locked="0"/>
    </xf>
    <xf numFmtId="185" fontId="6" fillId="0" borderId="0" xfId="0" applyNumberFormat="1" applyFont="1" applyFill="1" applyBorder="1" applyAlignment="1" applyProtection="1">
      <alignment horizontal="left"/>
    </xf>
    <xf numFmtId="0" fontId="19" fillId="0" borderId="0" xfId="0" applyFont="1" applyFill="1" applyAlignment="1" applyProtection="1">
      <protection locked="0"/>
    </xf>
    <xf numFmtId="0" fontId="6" fillId="0" borderId="11" xfId="0" applyFont="1" applyFill="1" applyBorder="1" applyAlignment="1">
      <alignment vertical="center"/>
    </xf>
    <xf numFmtId="49" fontId="8" fillId="0" borderId="1" xfId="7" applyNumberFormat="1" applyFont="1" applyFill="1" applyBorder="1" applyAlignment="1">
      <alignment horizontal="right"/>
    </xf>
    <xf numFmtId="0" fontId="6" fillId="0" borderId="0" xfId="16" applyFont="1" applyFill="1" applyAlignment="1"/>
    <xf numFmtId="0" fontId="3" fillId="0" borderId="0" xfId="16" applyFont="1" applyFill="1" applyAlignment="1"/>
    <xf numFmtId="0" fontId="7" fillId="0" borderId="0" xfId="16" applyFont="1" applyFill="1" applyAlignment="1"/>
    <xf numFmtId="0" fontId="3" fillId="0" borderId="0" xfId="16" applyFont="1" applyFill="1" applyBorder="1" applyAlignment="1"/>
    <xf numFmtId="49" fontId="6" fillId="0" borderId="1" xfId="16" applyNumberFormat="1" applyFont="1" applyFill="1" applyBorder="1" applyAlignment="1">
      <alignment horizontal="right"/>
    </xf>
    <xf numFmtId="49" fontId="8" fillId="0" borderId="7" xfId="16" applyNumberFormat="1" applyFont="1" applyFill="1" applyBorder="1" applyAlignment="1">
      <alignment horizontal="right"/>
    </xf>
    <xf numFmtId="0" fontId="3" fillId="0" borderId="1" xfId="9" applyFont="1" applyFill="1" applyBorder="1" applyAlignment="1">
      <alignment vertical="top"/>
    </xf>
    <xf numFmtId="0" fontId="7" fillId="0" borderId="0" xfId="9" applyFont="1" applyFill="1" applyAlignment="1">
      <alignment horizontal="right" vertical="top"/>
    </xf>
    <xf numFmtId="0" fontId="3" fillId="0" borderId="0" xfId="9" applyFont="1" applyFill="1" applyAlignment="1">
      <alignment vertical="top"/>
    </xf>
    <xf numFmtId="203" fontId="6" fillId="0" borderId="0" xfId="9" applyNumberFormat="1" applyFont="1" applyFill="1" applyBorder="1" applyAlignment="1">
      <alignment horizontal="right"/>
    </xf>
    <xf numFmtId="203" fontId="8" fillId="0" borderId="2" xfId="9" applyNumberFormat="1" applyFont="1" applyFill="1" applyBorder="1" applyAlignment="1">
      <alignment horizontal="right"/>
    </xf>
    <xf numFmtId="203" fontId="3" fillId="0" borderId="0" xfId="9" applyNumberFormat="1" applyFont="1" applyFill="1"/>
    <xf numFmtId="49" fontId="6" fillId="0" borderId="1" xfId="9" applyNumberFormat="1" applyFont="1" applyFill="1" applyBorder="1" applyAlignment="1">
      <alignment horizontal="right"/>
    </xf>
    <xf numFmtId="49" fontId="8" fillId="0" borderId="7" xfId="9" applyNumberFormat="1" applyFont="1" applyFill="1" applyBorder="1" applyAlignment="1">
      <alignment horizontal="right"/>
    </xf>
    <xf numFmtId="49" fontId="6" fillId="0" borderId="48" xfId="9" applyNumberFormat="1" applyFont="1" applyFill="1" applyBorder="1" applyAlignment="1">
      <alignment horizontal="right"/>
    </xf>
    <xf numFmtId="0" fontId="6" fillId="0" borderId="0" xfId="11" applyFont="1" applyFill="1" applyAlignment="1">
      <alignment horizontal="left"/>
    </xf>
    <xf numFmtId="0" fontId="6" fillId="0" borderId="5" xfId="11" applyFont="1" applyFill="1" applyBorder="1" applyAlignment="1">
      <alignment horizontal="left"/>
    </xf>
    <xf numFmtId="0" fontId="6" fillId="0" borderId="0" xfId="11" applyFont="1" applyFill="1" applyBorder="1" applyAlignment="1">
      <alignment horizontal="left"/>
    </xf>
    <xf numFmtId="0" fontId="6" fillId="0" borderId="0" xfId="11" applyFont="1" applyFill="1" applyAlignment="1"/>
    <xf numFmtId="0" fontId="6" fillId="0" borderId="0" xfId="11" applyFont="1" applyFill="1" applyAlignment="1">
      <alignment horizontal="center"/>
    </xf>
    <xf numFmtId="0" fontId="8" fillId="0" borderId="0" xfId="11" applyFont="1" applyFill="1" applyAlignment="1">
      <alignment horizontal="center"/>
    </xf>
    <xf numFmtId="0" fontId="8" fillId="0" borderId="0" xfId="11" applyFont="1" applyFill="1" applyAlignment="1"/>
    <xf numFmtId="49" fontId="8" fillId="0" borderId="1" xfId="9" applyNumberFormat="1" applyFont="1" applyFill="1" applyBorder="1" applyAlignment="1">
      <alignment horizontal="right"/>
    </xf>
    <xf numFmtId="0" fontId="7" fillId="0" borderId="1" xfId="12" applyFont="1" applyFill="1" applyBorder="1" applyAlignment="1">
      <alignment vertical="top"/>
    </xf>
    <xf numFmtId="0" fontId="7" fillId="0" borderId="0" xfId="12" applyFont="1" applyFill="1" applyAlignment="1">
      <alignment vertical="top"/>
    </xf>
    <xf numFmtId="0" fontId="7" fillId="0" borderId="0" xfId="12" applyFont="1" applyFill="1" applyAlignment="1">
      <alignment horizontal="right" vertical="top"/>
    </xf>
    <xf numFmtId="176" fontId="7" fillId="0" borderId="0" xfId="12" applyNumberFormat="1" applyFont="1" applyFill="1" applyAlignment="1">
      <alignment vertical="top"/>
    </xf>
    <xf numFmtId="0" fontId="7" fillId="0" borderId="0" xfId="12" applyFont="1" applyFill="1" applyBorder="1" applyAlignment="1">
      <alignment vertical="top"/>
    </xf>
    <xf numFmtId="0" fontId="7" fillId="2" borderId="0" xfId="12" applyFont="1" applyFill="1" applyAlignment="1">
      <alignment vertical="top"/>
    </xf>
    <xf numFmtId="0" fontId="3" fillId="0" borderId="0" xfId="9" quotePrefix="1" applyFont="1" applyFill="1" applyAlignment="1">
      <alignment horizontal="right"/>
    </xf>
    <xf numFmtId="0" fontId="6" fillId="0" borderId="17" xfId="9" quotePrefix="1" applyFont="1" applyFill="1" applyBorder="1" applyAlignment="1">
      <alignment horizontal="right" vertical="center"/>
    </xf>
    <xf numFmtId="176" fontId="8" fillId="0" borderId="0" xfId="9" applyNumberFormat="1" applyFont="1" applyFill="1" applyBorder="1" applyAlignment="1">
      <alignment horizontal="right"/>
    </xf>
    <xf numFmtId="0" fontId="8" fillId="0" borderId="0" xfId="9" applyFont="1" applyFill="1" applyBorder="1" applyAlignment="1">
      <alignment horizontal="right"/>
    </xf>
    <xf numFmtId="177" fontId="8" fillId="0" borderId="0" xfId="9" applyNumberFormat="1" applyFont="1" applyFill="1" applyBorder="1" applyAlignment="1">
      <alignment horizontal="right"/>
    </xf>
    <xf numFmtId="176" fontId="8" fillId="0" borderId="12" xfId="9" applyNumberFormat="1" applyFont="1" applyFill="1" applyBorder="1" applyAlignment="1">
      <alignment horizontal="right"/>
    </xf>
    <xf numFmtId="0" fontId="6" fillId="0" borderId="55" xfId="9" applyFont="1" applyFill="1" applyBorder="1" applyAlignment="1">
      <alignment horizontal="centerContinuous" vertical="center"/>
    </xf>
    <xf numFmtId="0" fontId="6" fillId="0" borderId="56" xfId="9" applyFont="1" applyFill="1" applyBorder="1" applyAlignment="1">
      <alignment horizontal="centerContinuous" vertical="center"/>
    </xf>
    <xf numFmtId="0" fontId="6" fillId="0" borderId="52" xfId="9" applyFont="1" applyFill="1" applyBorder="1"/>
    <xf numFmtId="0" fontId="6" fillId="0" borderId="0" xfId="9" applyFont="1" applyFill="1" applyAlignment="1">
      <alignment horizontal="left"/>
    </xf>
    <xf numFmtId="177" fontId="6" fillId="0" borderId="0" xfId="17" applyNumberFormat="1" applyFont="1" applyFill="1" applyBorder="1" applyAlignment="1">
      <alignment horizontal="right"/>
    </xf>
    <xf numFmtId="0" fontId="7" fillId="0" borderId="0" xfId="13" applyFont="1" applyFill="1"/>
    <xf numFmtId="49" fontId="6" fillId="0" borderId="1" xfId="7" quotePrefix="1" applyNumberFormat="1" applyFont="1" applyFill="1" applyBorder="1" applyAlignment="1">
      <alignment horizontal="center"/>
    </xf>
    <xf numFmtId="176" fontId="6" fillId="0" borderId="0" xfId="14" applyNumberFormat="1" applyFont="1" applyFill="1" applyAlignment="1">
      <alignment horizontal="right"/>
    </xf>
    <xf numFmtId="176" fontId="8" fillId="0" borderId="0" xfId="14" applyNumberFormat="1" applyFont="1" applyFill="1" applyAlignment="1">
      <alignment horizontal="right"/>
    </xf>
    <xf numFmtId="0" fontId="34" fillId="0" borderId="1" xfId="7" applyFont="1" applyFill="1" applyBorder="1" applyAlignment="1">
      <alignment horizontal="center"/>
    </xf>
    <xf numFmtId="176" fontId="34" fillId="0" borderId="0" xfId="7" applyNumberFormat="1" applyFont="1" applyFill="1"/>
    <xf numFmtId="0" fontId="36" fillId="0" borderId="0" xfId="0" applyFont="1" applyFill="1"/>
    <xf numFmtId="176" fontId="32" fillId="0" borderId="0" xfId="7" applyNumberFormat="1" applyFont="1" applyFill="1"/>
    <xf numFmtId="176" fontId="8" fillId="0" borderId="0" xfId="0" applyNumberFormat="1" applyFont="1" applyFill="1"/>
    <xf numFmtId="176" fontId="6" fillId="0" borderId="0" xfId="0" applyNumberFormat="1" applyFont="1" applyFill="1"/>
    <xf numFmtId="176" fontId="6" fillId="0" borderId="0" xfId="7" applyNumberFormat="1" applyFont="1" applyFill="1" applyBorder="1"/>
    <xf numFmtId="0" fontId="6" fillId="0" borderId="0" xfId="0" applyFont="1" applyFill="1"/>
    <xf numFmtId="0" fontId="8" fillId="0" borderId="0" xfId="0" applyFont="1" applyFill="1"/>
    <xf numFmtId="0" fontId="6" fillId="0" borderId="0" xfId="7" applyNumberFormat="1" applyFont="1" applyFill="1" applyAlignment="1">
      <alignment horizontal="right"/>
    </xf>
    <xf numFmtId="176" fontId="6" fillId="0" borderId="2" xfId="7" applyNumberFormat="1" applyFont="1" applyFill="1" applyBorder="1"/>
    <xf numFmtId="0" fontId="6" fillId="0" borderId="2" xfId="0" applyFont="1" applyFill="1" applyBorder="1"/>
    <xf numFmtId="176" fontId="6" fillId="0" borderId="2" xfId="14" applyNumberFormat="1" applyFont="1" applyFill="1" applyBorder="1" applyAlignment="1">
      <alignment horizontal="right"/>
    </xf>
    <xf numFmtId="0" fontId="3" fillId="0" borderId="0" xfId="7" applyFont="1" applyFill="1" applyAlignment="1">
      <alignment horizontal="distributed" justifyLastLine="1"/>
    </xf>
    <xf numFmtId="0" fontId="6" fillId="0" borderId="26" xfId="7" applyFont="1" applyFill="1" applyBorder="1" applyAlignment="1">
      <alignment horizontal="left" vertical="top" justifyLastLine="1"/>
    </xf>
    <xf numFmtId="0" fontId="6" fillId="0" borderId="0" xfId="8" applyFont="1" applyFill="1" applyAlignment="1">
      <alignment horizontal="right"/>
    </xf>
    <xf numFmtId="185" fontId="3" fillId="0" borderId="0" xfId="19" applyNumberFormat="1" applyFont="1" applyFill="1" applyAlignment="1" applyProtection="1">
      <alignment horizontal="left"/>
      <protection locked="0"/>
    </xf>
    <xf numFmtId="185" fontId="3" fillId="0" borderId="0" xfId="0" applyNumberFormat="1" applyFont="1" applyFill="1" applyAlignment="1" applyProtection="1">
      <alignment horizontal="left"/>
    </xf>
    <xf numFmtId="0" fontId="6" fillId="0" borderId="11" xfId="7" applyFont="1" applyFill="1" applyBorder="1" applyAlignment="1">
      <alignment horizontal="distributed" vertical="center" wrapText="1" justifyLastLine="1"/>
    </xf>
    <xf numFmtId="0" fontId="6" fillId="0" borderId="16" xfId="7" applyFont="1" applyFill="1" applyBorder="1" applyAlignment="1">
      <alignment horizontal="distributed" vertical="center" wrapText="1" justifyLastLine="1"/>
    </xf>
    <xf numFmtId="0" fontId="6" fillId="0" borderId="19" xfId="7" applyFont="1" applyFill="1" applyBorder="1" applyAlignment="1">
      <alignment horizontal="distributed" vertical="center" justifyLastLine="1"/>
    </xf>
    <xf numFmtId="0" fontId="6" fillId="0" borderId="9" xfId="7" applyFont="1" applyFill="1" applyBorder="1" applyAlignment="1">
      <alignment horizontal="distributed" vertical="center" justifyLastLine="1"/>
    </xf>
    <xf numFmtId="0" fontId="6" fillId="0" borderId="2" xfId="7" applyFont="1" applyFill="1" applyBorder="1" applyAlignment="1">
      <alignment horizontal="right"/>
    </xf>
    <xf numFmtId="0" fontId="6" fillId="0" borderId="57" xfId="7" applyFont="1" applyFill="1" applyBorder="1" applyAlignment="1">
      <alignment horizontal="distributed" vertical="center" justifyLastLine="1"/>
    </xf>
    <xf numFmtId="0" fontId="6" fillId="0" borderId="20" xfId="7" applyFont="1" applyFill="1" applyBorder="1" applyAlignment="1">
      <alignment horizontal="distributed" vertical="center" justifyLastLine="1"/>
    </xf>
    <xf numFmtId="0" fontId="6" fillId="0" borderId="34" xfId="7" applyFont="1" applyFill="1" applyBorder="1" applyAlignment="1">
      <alignment horizontal="distributed" vertical="center" justifyLastLine="1"/>
    </xf>
    <xf numFmtId="0" fontId="6" fillId="0" borderId="57" xfId="7" applyFont="1" applyFill="1" applyBorder="1" applyAlignment="1">
      <alignment horizontal="distributed" vertical="center" wrapText="1" justifyLastLine="1"/>
    </xf>
    <xf numFmtId="0" fontId="6" fillId="0" borderId="20" xfId="7" applyFont="1" applyFill="1" applyBorder="1" applyAlignment="1">
      <alignment horizontal="distributed" vertical="center" wrapText="1" justifyLastLine="1"/>
    </xf>
    <xf numFmtId="0" fontId="5" fillId="0" borderId="0" xfId="7" applyFont="1" applyFill="1" applyAlignment="1">
      <alignment horizontal="center" shrinkToFit="1"/>
    </xf>
    <xf numFmtId="0" fontId="6" fillId="0" borderId="6" xfId="7" applyFont="1" applyFill="1" applyBorder="1" applyAlignment="1">
      <alignment horizontal="distributed" justifyLastLine="1"/>
    </xf>
    <xf numFmtId="0" fontId="6" fillId="0" borderId="5" xfId="7" applyFont="1" applyFill="1" applyBorder="1" applyAlignment="1">
      <alignment horizontal="distributed" justifyLastLine="1"/>
    </xf>
    <xf numFmtId="0" fontId="6" fillId="0" borderId="57" xfId="15" applyFont="1" applyFill="1" applyBorder="1" applyAlignment="1">
      <alignment horizontal="center" vertical="center"/>
    </xf>
    <xf numFmtId="0" fontId="6" fillId="0" borderId="20" xfId="15" applyFont="1" applyFill="1" applyBorder="1" applyAlignment="1">
      <alignment horizontal="center" vertical="center"/>
    </xf>
    <xf numFmtId="0" fontId="6" fillId="0" borderId="11" xfId="8" applyFont="1" applyFill="1" applyBorder="1" applyAlignment="1">
      <alignment horizontal="center" vertical="center" wrapText="1"/>
    </xf>
    <xf numFmtId="0" fontId="6" fillId="0" borderId="16" xfId="8" applyFont="1" applyFill="1" applyBorder="1" applyAlignment="1">
      <alignment horizontal="center" vertical="center" wrapText="1"/>
    </xf>
    <xf numFmtId="0" fontId="6" fillId="0" borderId="5" xfId="8" applyFont="1" applyFill="1" applyBorder="1" applyAlignment="1">
      <alignment horizontal="center" vertical="center"/>
    </xf>
    <xf numFmtId="0" fontId="6" fillId="0" borderId="11" xfId="8" applyFont="1" applyFill="1" applyBorder="1" applyAlignment="1">
      <alignment horizontal="center" vertical="center"/>
    </xf>
    <xf numFmtId="0" fontId="6" fillId="0" borderId="26" xfId="8" applyFont="1" applyFill="1" applyBorder="1" applyAlignment="1">
      <alignment horizontal="center" vertical="center"/>
    </xf>
    <xf numFmtId="0" fontId="6" fillId="0" borderId="16" xfId="8" applyFont="1" applyFill="1" applyBorder="1" applyAlignment="1">
      <alignment horizontal="center" vertical="center"/>
    </xf>
    <xf numFmtId="0" fontId="6" fillId="0" borderId="52" xfId="8" applyFont="1" applyFill="1" applyBorder="1" applyAlignment="1">
      <alignment horizontal="center" vertical="center"/>
    </xf>
    <xf numFmtId="0" fontId="6" fillId="0" borderId="53" xfId="8" applyFont="1" applyFill="1" applyBorder="1" applyAlignment="1">
      <alignment horizontal="center" vertical="center"/>
    </xf>
    <xf numFmtId="0" fontId="7" fillId="0" borderId="56" xfId="8" applyFont="1" applyFill="1" applyBorder="1" applyAlignment="1">
      <alignment horizontal="center" vertical="center" wrapText="1"/>
    </xf>
    <xf numFmtId="0" fontId="7" fillId="0" borderId="58" xfId="8" applyFont="1" applyFill="1" applyBorder="1" applyAlignment="1">
      <alignment horizontal="center" vertical="center" wrapText="1"/>
    </xf>
    <xf numFmtId="0" fontId="3" fillId="0" borderId="11" xfId="15" applyFont="1" applyFill="1" applyBorder="1" applyAlignment="1">
      <alignment horizontal="center"/>
    </xf>
    <xf numFmtId="0" fontId="3" fillId="0" borderId="1" xfId="15" applyFont="1" applyFill="1" applyBorder="1" applyAlignment="1">
      <alignment horizontal="center"/>
    </xf>
    <xf numFmtId="0" fontId="6" fillId="0" borderId="6" xfId="15" applyFont="1" applyFill="1" applyBorder="1" applyAlignment="1">
      <alignment horizontal="center" vertical="center" wrapText="1"/>
    </xf>
    <xf numFmtId="0" fontId="6" fillId="0" borderId="12" xfId="15" applyFont="1" applyFill="1" applyBorder="1" applyAlignment="1">
      <alignment horizontal="center" vertical="center" wrapText="1"/>
    </xf>
    <xf numFmtId="0" fontId="6" fillId="0" borderId="8" xfId="15" applyFont="1" applyFill="1" applyBorder="1" applyAlignment="1">
      <alignment horizontal="center" vertical="center" wrapText="1"/>
    </xf>
    <xf numFmtId="0" fontId="3" fillId="0" borderId="0" xfId="15" applyFont="1" applyFill="1" applyBorder="1" applyAlignment="1">
      <alignment horizontal="center" vertical="center"/>
    </xf>
    <xf numFmtId="0" fontId="3" fillId="0" borderId="1" xfId="15" applyFont="1" applyFill="1" applyBorder="1" applyAlignment="1">
      <alignment horizontal="center" vertical="top"/>
    </xf>
    <xf numFmtId="0" fontId="3" fillId="0" borderId="16" xfId="15" applyFont="1" applyFill="1" applyBorder="1" applyAlignment="1">
      <alignment horizontal="center" vertical="top"/>
    </xf>
    <xf numFmtId="0" fontId="5" fillId="0" borderId="0" xfId="15" applyFont="1" applyFill="1" applyAlignment="1">
      <alignment horizontal="center"/>
    </xf>
    <xf numFmtId="0" fontId="1" fillId="0" borderId="0" xfId="0" applyFont="1" applyAlignment="1">
      <alignment horizontal="center"/>
    </xf>
    <xf numFmtId="0" fontId="3" fillId="0" borderId="59" xfId="15" applyFont="1" applyFill="1" applyBorder="1" applyAlignment="1">
      <alignment horizontal="left" vertical="center" wrapText="1"/>
    </xf>
    <xf numFmtId="0" fontId="3" fillId="0" borderId="60" xfId="15" applyFont="1" applyFill="1" applyBorder="1" applyAlignment="1">
      <alignment horizontal="left" vertical="center" wrapText="1"/>
    </xf>
    <xf numFmtId="0" fontId="3" fillId="0" borderId="61" xfId="15" applyFont="1" applyFill="1" applyBorder="1" applyAlignment="1">
      <alignment horizontal="left" vertical="center" wrapText="1"/>
    </xf>
    <xf numFmtId="49" fontId="8" fillId="0" borderId="2" xfId="9" applyNumberFormat="1" applyFont="1" applyFill="1" applyBorder="1" applyAlignment="1">
      <alignment horizontal="center"/>
    </xf>
    <xf numFmtId="49" fontId="8" fillId="0" borderId="7" xfId="9" applyNumberFormat="1" applyFont="1" applyFill="1" applyBorder="1" applyAlignment="1">
      <alignment horizontal="center"/>
    </xf>
    <xf numFmtId="49" fontId="6" fillId="0" borderId="0" xfId="9" applyNumberFormat="1" applyFont="1" applyFill="1" applyBorder="1" applyAlignment="1">
      <alignment horizontal="center"/>
    </xf>
    <xf numFmtId="49" fontId="6" fillId="0" borderId="1" xfId="9" applyNumberFormat="1" applyFont="1" applyFill="1" applyBorder="1" applyAlignment="1">
      <alignment horizontal="center"/>
    </xf>
    <xf numFmtId="0" fontId="6" fillId="0" borderId="14" xfId="9" applyNumberFormat="1" applyFont="1" applyFill="1" applyBorder="1" applyAlignment="1">
      <alignment horizontal="center"/>
    </xf>
    <xf numFmtId="0" fontId="6" fillId="0" borderId="17" xfId="9" applyNumberFormat="1" applyFont="1" applyFill="1" applyBorder="1" applyAlignment="1">
      <alignment horizontal="center"/>
    </xf>
    <xf numFmtId="49" fontId="8" fillId="0" borderId="62" xfId="9" applyNumberFormat="1" applyFont="1" applyFill="1" applyBorder="1" applyAlignment="1">
      <alignment horizontal="center"/>
    </xf>
    <xf numFmtId="49" fontId="8" fillId="0" borderId="63" xfId="9" applyNumberFormat="1" applyFont="1" applyFill="1" applyBorder="1" applyAlignment="1">
      <alignment horizontal="center"/>
    </xf>
    <xf numFmtId="0" fontId="5" fillId="0" borderId="0" xfId="9" applyFont="1" applyFill="1" applyAlignment="1">
      <alignment horizontal="center"/>
    </xf>
    <xf numFmtId="0" fontId="6" fillId="0" borderId="5" xfId="9" applyFont="1" applyFill="1" applyBorder="1" applyAlignment="1">
      <alignment horizontal="center" vertical="center"/>
    </xf>
    <xf numFmtId="0" fontId="6" fillId="0" borderId="11" xfId="9" applyFont="1" applyFill="1" applyBorder="1" applyAlignment="1">
      <alignment horizontal="center" vertical="center"/>
    </xf>
    <xf numFmtId="0" fontId="6" fillId="0" borderId="26" xfId="9" applyFont="1" applyFill="1" applyBorder="1" applyAlignment="1">
      <alignment horizontal="center" vertical="center"/>
    </xf>
    <xf numFmtId="0" fontId="6" fillId="0" borderId="16" xfId="9" applyFont="1" applyFill="1" applyBorder="1" applyAlignment="1">
      <alignment horizontal="center" vertical="center"/>
    </xf>
    <xf numFmtId="0" fontId="6" fillId="0" borderId="57" xfId="9" applyFont="1" applyFill="1" applyBorder="1" applyAlignment="1">
      <alignment horizontal="distributed" vertical="center" wrapText="1" justifyLastLine="1"/>
    </xf>
    <xf numFmtId="0" fontId="6" fillId="0" borderId="20" xfId="9" applyFont="1" applyFill="1" applyBorder="1" applyAlignment="1">
      <alignment horizontal="distributed" vertical="center" justifyLastLine="1"/>
    </xf>
    <xf numFmtId="0" fontId="6" fillId="0" borderId="52" xfId="9" applyFont="1" applyFill="1" applyBorder="1" applyAlignment="1">
      <alignment horizontal="center" vertical="center"/>
    </xf>
    <xf numFmtId="0" fontId="6" fillId="0" borderId="53" xfId="9"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57"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191" fontId="6" fillId="0" borderId="57" xfId="0" applyNumberFormat="1" applyFont="1" applyFill="1" applyBorder="1" applyAlignment="1" applyProtection="1">
      <alignment horizontal="center" vertical="center" wrapText="1"/>
    </xf>
    <xf numFmtId="191" fontId="6" fillId="0" borderId="28" xfId="0" applyNumberFormat="1" applyFont="1" applyFill="1" applyBorder="1" applyAlignment="1" applyProtection="1">
      <alignment horizontal="center" vertical="center" wrapText="1"/>
    </xf>
    <xf numFmtId="185" fontId="6" fillId="0" borderId="5" xfId="0" applyNumberFormat="1" applyFont="1" applyFill="1" applyBorder="1" applyAlignment="1" applyProtection="1">
      <alignment horizontal="center" vertical="center" wrapText="1"/>
    </xf>
    <xf numFmtId="185" fontId="6" fillId="0" borderId="11" xfId="0" applyNumberFormat="1" applyFont="1" applyFill="1" applyBorder="1" applyAlignment="1" applyProtection="1">
      <alignment horizontal="center" vertical="center" wrapText="1"/>
    </xf>
    <xf numFmtId="185" fontId="6" fillId="0" borderId="0" xfId="0" applyNumberFormat="1" applyFont="1" applyFill="1" applyBorder="1" applyAlignment="1" applyProtection="1">
      <alignment horizontal="center" vertical="center" wrapText="1"/>
    </xf>
    <xf numFmtId="185" fontId="6" fillId="0" borderId="1" xfId="0" applyNumberFormat="1" applyFont="1" applyFill="1" applyBorder="1" applyAlignment="1" applyProtection="1">
      <alignment horizontal="center" vertical="center" wrapText="1"/>
    </xf>
    <xf numFmtId="185" fontId="6" fillId="0" borderId="2" xfId="19" applyNumberFormat="1" applyFont="1" applyFill="1" applyBorder="1" applyAlignment="1" applyProtection="1">
      <alignment horizontal="right"/>
      <protection locked="0"/>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85" fontId="6" fillId="0" borderId="6" xfId="0" applyNumberFormat="1" applyFont="1" applyFill="1" applyBorder="1" applyAlignment="1" applyProtection="1">
      <alignment horizontal="center" vertical="center"/>
    </xf>
    <xf numFmtId="185" fontId="6" fillId="0" borderId="12" xfId="0" applyNumberFormat="1" applyFont="1" applyFill="1" applyBorder="1" applyAlignment="1" applyProtection="1">
      <alignment horizontal="center" vertical="center"/>
    </xf>
    <xf numFmtId="185" fontId="6" fillId="0" borderId="5" xfId="0" applyNumberFormat="1" applyFont="1" applyFill="1" applyBorder="1" applyAlignment="1" applyProtection="1">
      <alignment horizontal="center" vertical="center"/>
    </xf>
    <xf numFmtId="185" fontId="6" fillId="0" borderId="11" xfId="0" applyNumberFormat="1" applyFont="1" applyFill="1" applyBorder="1" applyAlignment="1" applyProtection="1">
      <alignment horizontal="center" vertical="center"/>
    </xf>
    <xf numFmtId="185" fontId="6" fillId="0" borderId="26" xfId="0" applyNumberFormat="1" applyFont="1" applyFill="1" applyBorder="1" applyAlignment="1" applyProtection="1">
      <alignment horizontal="center" vertical="center"/>
    </xf>
    <xf numFmtId="185" fontId="6" fillId="0" borderId="16" xfId="0" applyNumberFormat="1" applyFont="1" applyFill="1" applyBorder="1" applyAlignment="1" applyProtection="1">
      <alignment horizontal="center" vertical="center"/>
    </xf>
    <xf numFmtId="185" fontId="19" fillId="0" borderId="0" xfId="0" applyNumberFormat="1" applyFont="1" applyFill="1" applyAlignment="1" applyProtection="1">
      <alignment horizontal="center" vertical="center"/>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51"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51"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5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0"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185" fontId="3" fillId="0" borderId="0" xfId="0" applyNumberFormat="1" applyFont="1" applyFill="1" applyAlignment="1" applyProtection="1">
      <alignment horizontal="left"/>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26" xfId="0" applyFont="1" applyFill="1" applyBorder="1" applyAlignment="1">
      <alignment vertical="center"/>
    </xf>
    <xf numFmtId="0" fontId="6" fillId="0" borderId="5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20" xfId="0" applyFont="1" applyFill="1" applyBorder="1" applyAlignment="1" applyProtection="1">
      <alignment horizontal="center" vertical="center" wrapText="1"/>
    </xf>
    <xf numFmtId="0" fontId="6" fillId="0" borderId="6" xfId="16" applyFont="1" applyFill="1" applyBorder="1" applyAlignment="1">
      <alignment horizontal="center" vertical="center"/>
    </xf>
    <xf numFmtId="0" fontId="6" fillId="0" borderId="8" xfId="16" applyFont="1" applyFill="1" applyBorder="1" applyAlignment="1">
      <alignment horizontal="center" vertical="center"/>
    </xf>
    <xf numFmtId="0" fontId="6" fillId="0" borderId="57" xfId="16" applyFont="1" applyFill="1" applyBorder="1" applyAlignment="1">
      <alignment horizontal="center" vertical="center"/>
    </xf>
    <xf numFmtId="0" fontId="6" fillId="0" borderId="20" xfId="16" applyFont="1" applyFill="1" applyBorder="1" applyAlignment="1">
      <alignment horizontal="center" vertical="center"/>
    </xf>
    <xf numFmtId="0" fontId="6" fillId="0" borderId="0" xfId="16" applyFont="1" applyFill="1" applyBorder="1" applyAlignment="1">
      <alignment horizontal="right"/>
    </xf>
    <xf numFmtId="0" fontId="6" fillId="0" borderId="1" xfId="16" applyFont="1" applyFill="1" applyBorder="1" applyAlignment="1">
      <alignment horizontal="right"/>
    </xf>
    <xf numFmtId="49" fontId="6" fillId="0" borderId="0" xfId="16" applyNumberFormat="1" applyFont="1" applyFill="1" applyBorder="1" applyAlignment="1">
      <alignment horizontal="right"/>
    </xf>
    <xf numFmtId="49" fontId="6" fillId="0" borderId="1" xfId="16" applyNumberFormat="1" applyFont="1" applyFill="1" applyBorder="1" applyAlignment="1">
      <alignment horizontal="right"/>
    </xf>
    <xf numFmtId="49" fontId="8" fillId="0" borderId="2" xfId="16" applyNumberFormat="1" applyFont="1" applyFill="1" applyBorder="1" applyAlignment="1">
      <alignment horizontal="right"/>
    </xf>
    <xf numFmtId="49" fontId="8" fillId="0" borderId="7" xfId="16" applyNumberFormat="1" applyFont="1" applyFill="1" applyBorder="1" applyAlignment="1">
      <alignment horizontal="right"/>
    </xf>
    <xf numFmtId="0" fontId="6" fillId="0" borderId="57" xfId="9" applyFont="1" applyFill="1" applyBorder="1" applyAlignment="1">
      <alignment horizontal="center" vertical="center"/>
    </xf>
    <xf numFmtId="0" fontId="6" fillId="0" borderId="20" xfId="9" applyFont="1" applyFill="1" applyBorder="1" applyAlignment="1">
      <alignment horizontal="center" vertical="center"/>
    </xf>
    <xf numFmtId="0" fontId="6" fillId="0" borderId="6" xfId="9" applyFont="1" applyFill="1" applyBorder="1" applyAlignment="1">
      <alignment horizontal="center" vertical="center"/>
    </xf>
    <xf numFmtId="0" fontId="6" fillId="0" borderId="8" xfId="9" applyFont="1" applyFill="1" applyBorder="1" applyAlignment="1">
      <alignment horizontal="center" vertical="center"/>
    </xf>
    <xf numFmtId="0" fontId="1" fillId="0" borderId="0" xfId="0" applyFont="1" applyFill="1" applyAlignment="1">
      <alignment horizontal="center"/>
    </xf>
    <xf numFmtId="0" fontId="6" fillId="0" borderId="11" xfId="16" applyFont="1" applyFill="1" applyBorder="1" applyAlignment="1">
      <alignment horizontal="center" vertical="center"/>
    </xf>
    <xf numFmtId="0" fontId="6" fillId="0" borderId="16" xfId="16" applyFont="1" applyFill="1" applyBorder="1" applyAlignment="1">
      <alignment horizontal="center" vertical="center"/>
    </xf>
    <xf numFmtId="0" fontId="6" fillId="0" borderId="19" xfId="9" applyFont="1" applyFill="1" applyBorder="1" applyAlignment="1">
      <alignment horizontal="center" vertical="center"/>
    </xf>
    <xf numFmtId="0" fontId="6" fillId="0" borderId="34" xfId="9" applyFont="1" applyFill="1" applyBorder="1" applyAlignment="1">
      <alignment horizontal="center" vertical="center"/>
    </xf>
    <xf numFmtId="0" fontId="6" fillId="0" borderId="51" xfId="11" applyFont="1" applyFill="1" applyBorder="1" applyAlignment="1">
      <alignment horizontal="center" vertical="center"/>
    </xf>
    <xf numFmtId="0" fontId="6" fillId="0" borderId="20" xfId="11" applyFont="1" applyFill="1" applyBorder="1" applyAlignment="1">
      <alignment horizontal="center" vertical="center"/>
    </xf>
    <xf numFmtId="0" fontId="5" fillId="0" borderId="0" xfId="11" applyFont="1" applyFill="1" applyAlignment="1">
      <alignment horizontal="left"/>
    </xf>
    <xf numFmtId="0" fontId="6" fillId="0" borderId="51" xfId="11" quotePrefix="1" applyFont="1" applyFill="1" applyBorder="1" applyAlignment="1">
      <alignment horizontal="center" vertical="center"/>
    </xf>
    <xf numFmtId="0" fontId="6" fillId="0" borderId="20" xfId="11" quotePrefix="1" applyFont="1" applyFill="1" applyBorder="1" applyAlignment="1">
      <alignment horizontal="center" vertical="center"/>
    </xf>
    <xf numFmtId="0" fontId="6" fillId="0" borderId="18" xfId="11" applyFont="1" applyFill="1" applyBorder="1" applyAlignment="1">
      <alignment horizontal="center" vertical="center"/>
    </xf>
    <xf numFmtId="0" fontId="6" fillId="0" borderId="8" xfId="11" applyFont="1" applyFill="1" applyBorder="1" applyAlignment="1">
      <alignment horizontal="center" vertical="center"/>
    </xf>
    <xf numFmtId="0" fontId="6" fillId="0" borderId="17" xfId="11" applyFont="1" applyFill="1" applyBorder="1" applyAlignment="1">
      <alignment horizontal="center" vertical="center"/>
    </xf>
    <xf numFmtId="0" fontId="6" fillId="0" borderId="16" xfId="11" applyFont="1" applyFill="1" applyBorder="1" applyAlignment="1">
      <alignment horizontal="center" vertical="center"/>
    </xf>
    <xf numFmtId="0" fontId="6" fillId="0" borderId="11" xfId="12" applyFont="1" applyFill="1" applyBorder="1" applyAlignment="1">
      <alignment horizontal="distributed" vertical="center" wrapText="1" justifyLastLine="1"/>
    </xf>
    <xf numFmtId="0" fontId="6" fillId="0" borderId="16" xfId="12" applyFont="1" applyFill="1" applyBorder="1" applyAlignment="1">
      <alignment horizontal="distributed" vertical="center" wrapText="1" justifyLastLine="1"/>
    </xf>
    <xf numFmtId="0" fontId="6" fillId="0" borderId="57" xfId="12" applyFont="1" applyFill="1" applyBorder="1" applyAlignment="1">
      <alignment horizontal="distributed" vertical="center" justifyLastLine="1"/>
    </xf>
    <xf numFmtId="0" fontId="6" fillId="0" borderId="20" xfId="12" applyFont="1" applyFill="1" applyBorder="1" applyAlignment="1">
      <alignment horizontal="distributed" vertical="center" justifyLastLine="1"/>
    </xf>
    <xf numFmtId="0" fontId="6" fillId="0" borderId="6" xfId="12" applyFont="1" applyFill="1" applyBorder="1" applyAlignment="1">
      <alignment horizontal="center" vertical="center"/>
    </xf>
    <xf numFmtId="0" fontId="6" fillId="0" borderId="8" xfId="12" applyFont="1" applyFill="1" applyBorder="1" applyAlignment="1">
      <alignment horizontal="center" vertical="center"/>
    </xf>
    <xf numFmtId="0" fontId="6" fillId="0" borderId="11" xfId="12" quotePrefix="1" applyFont="1" applyFill="1" applyBorder="1" applyAlignment="1">
      <alignment horizontal="center" vertical="center"/>
    </xf>
    <xf numFmtId="0" fontId="6" fillId="0" borderId="16" xfId="12" quotePrefix="1" applyFont="1" applyFill="1" applyBorder="1" applyAlignment="1">
      <alignment horizontal="center" vertical="center"/>
    </xf>
    <xf numFmtId="0" fontId="6" fillId="0" borderId="57" xfId="12" quotePrefix="1" applyFont="1" applyFill="1" applyBorder="1" applyAlignment="1">
      <alignment horizontal="center" vertical="center"/>
    </xf>
    <xf numFmtId="0" fontId="6" fillId="0" borderId="20" xfId="12" quotePrefix="1" applyFont="1" applyFill="1" applyBorder="1" applyAlignment="1">
      <alignment horizontal="center" vertical="center"/>
    </xf>
    <xf numFmtId="0" fontId="6" fillId="0" borderId="57" xfId="12" applyFont="1" applyFill="1" applyBorder="1" applyAlignment="1">
      <alignment horizontal="center" vertical="center"/>
    </xf>
    <xf numFmtId="0" fontId="6" fillId="0" borderId="20" xfId="12" applyFont="1" applyFill="1" applyBorder="1" applyAlignment="1">
      <alignment horizontal="center" vertical="center"/>
    </xf>
    <xf numFmtId="0" fontId="6" fillId="0" borderId="3" xfId="9" applyFont="1" applyFill="1" applyBorder="1" applyAlignment="1">
      <alignment horizontal="center" vertical="center"/>
    </xf>
    <xf numFmtId="0" fontId="6" fillId="0" borderId="13" xfId="9" applyFont="1" applyFill="1" applyBorder="1" applyAlignment="1">
      <alignment horizontal="center" vertical="center"/>
    </xf>
    <xf numFmtId="0" fontId="6" fillId="0" borderId="65" xfId="9" applyFont="1" applyFill="1" applyBorder="1" applyAlignment="1">
      <alignment horizontal="center" vertical="center"/>
    </xf>
    <xf numFmtId="0" fontId="6" fillId="0" borderId="11" xfId="9" quotePrefix="1" applyFont="1" applyFill="1" applyBorder="1" applyAlignment="1">
      <alignment horizontal="center" vertical="center"/>
    </xf>
    <xf numFmtId="0" fontId="6" fillId="0" borderId="1" xfId="9" quotePrefix="1" applyFont="1" applyFill="1" applyBorder="1" applyAlignment="1">
      <alignment horizontal="center" vertical="center"/>
    </xf>
    <xf numFmtId="0" fontId="6" fillId="0" borderId="16" xfId="9" quotePrefix="1" applyFont="1" applyFill="1" applyBorder="1" applyAlignment="1">
      <alignment horizontal="center" vertical="center"/>
    </xf>
    <xf numFmtId="0" fontId="6" fillId="0" borderId="9" xfId="9" applyFont="1" applyFill="1" applyBorder="1" applyAlignment="1">
      <alignment horizontal="center" vertical="center"/>
    </xf>
    <xf numFmtId="0" fontId="6" fillId="0" borderId="53" xfId="9" quotePrefix="1" applyFont="1" applyFill="1" applyBorder="1" applyAlignment="1">
      <alignment horizontal="center" vertical="center"/>
    </xf>
    <xf numFmtId="0" fontId="6" fillId="0" borderId="51" xfId="9" applyFont="1" applyFill="1" applyBorder="1" applyAlignment="1">
      <alignment horizontal="center" vertical="center"/>
    </xf>
    <xf numFmtId="0" fontId="6" fillId="0" borderId="17" xfId="9" applyFont="1" applyFill="1" applyBorder="1" applyAlignment="1">
      <alignment horizontal="center" vertical="center"/>
    </xf>
    <xf numFmtId="0" fontId="6" fillId="0" borderId="56" xfId="9" applyFont="1" applyFill="1" applyBorder="1" applyAlignment="1">
      <alignment horizontal="center" vertical="center"/>
    </xf>
    <xf numFmtId="0" fontId="6" fillId="0" borderId="64" xfId="9" applyFont="1" applyFill="1" applyBorder="1" applyAlignment="1">
      <alignment horizontal="center" vertical="center"/>
    </xf>
    <xf numFmtId="0" fontId="6" fillId="0" borderId="6" xfId="17" applyFont="1" applyFill="1" applyBorder="1" applyAlignment="1">
      <alignment horizontal="distributed" vertical="center" justifyLastLine="1"/>
    </xf>
    <xf numFmtId="0" fontId="6" fillId="0" borderId="5" xfId="17" applyFont="1" applyFill="1" applyBorder="1" applyAlignment="1">
      <alignment horizontal="distributed" vertical="center" justifyLastLine="1"/>
    </xf>
    <xf numFmtId="0" fontId="6" fillId="0" borderId="8" xfId="17" applyFont="1" applyFill="1" applyBorder="1" applyAlignment="1">
      <alignment horizontal="distributed" vertical="center" justifyLastLine="1"/>
    </xf>
    <xf numFmtId="0" fontId="6" fillId="0" borderId="26" xfId="17" applyFont="1" applyFill="1" applyBorder="1" applyAlignment="1">
      <alignment horizontal="distributed" vertical="center" justifyLastLine="1"/>
    </xf>
    <xf numFmtId="0" fontId="6" fillId="0" borderId="57" xfId="17" applyFont="1" applyFill="1" applyBorder="1" applyAlignment="1">
      <alignment horizontal="distributed" vertical="center" wrapText="1" justifyLastLine="1"/>
    </xf>
    <xf numFmtId="0" fontId="6" fillId="0" borderId="28" xfId="17" applyFont="1" applyFill="1" applyBorder="1" applyAlignment="1">
      <alignment horizontal="distributed" vertical="center" wrapText="1" justifyLastLine="1"/>
    </xf>
    <xf numFmtId="0" fontId="6" fillId="0" borderId="20" xfId="17" applyFont="1" applyFill="1" applyBorder="1" applyAlignment="1">
      <alignment horizontal="distributed" vertical="center" wrapText="1" justifyLastLine="1"/>
    </xf>
    <xf numFmtId="0" fontId="6" fillId="0" borderId="14" xfId="17" applyFont="1" applyFill="1" applyBorder="1" applyAlignment="1">
      <alignment horizontal="distributed" vertical="center" justifyLastLine="1"/>
    </xf>
    <xf numFmtId="0" fontId="6" fillId="0" borderId="17" xfId="17" applyFont="1" applyFill="1" applyBorder="1" applyAlignment="1">
      <alignment horizontal="distributed" vertical="center" justifyLastLine="1"/>
    </xf>
    <xf numFmtId="0" fontId="6" fillId="0" borderId="16" xfId="17" applyFont="1" applyFill="1" applyBorder="1" applyAlignment="1">
      <alignment horizontal="distributed" vertical="center" justifyLastLine="1"/>
    </xf>
    <xf numFmtId="0" fontId="6" fillId="0" borderId="51" xfId="17" applyFont="1" applyFill="1" applyBorder="1" applyAlignment="1">
      <alignment horizontal="distributed" vertical="center" justifyLastLine="1"/>
    </xf>
    <xf numFmtId="0" fontId="6" fillId="0" borderId="20" xfId="17" applyFont="1" applyFill="1" applyBorder="1" applyAlignment="1">
      <alignment horizontal="distributed" vertical="center" justifyLastLine="1"/>
    </xf>
    <xf numFmtId="0" fontId="6" fillId="0" borderId="54" xfId="17" applyFont="1" applyFill="1" applyBorder="1" applyAlignment="1">
      <alignment horizontal="distributed" vertical="center" wrapText="1" justifyLastLine="1"/>
    </xf>
    <xf numFmtId="0" fontId="6" fillId="0" borderId="12" xfId="17" applyFont="1" applyFill="1" applyBorder="1" applyAlignment="1">
      <alignment horizontal="distributed" vertical="center" wrapText="1" justifyLastLine="1"/>
    </xf>
    <xf numFmtId="0" fontId="6" fillId="0" borderId="8" xfId="17" applyFont="1" applyFill="1" applyBorder="1" applyAlignment="1">
      <alignment horizontal="distributed" vertical="center" wrapText="1" justifyLastLine="1"/>
    </xf>
    <xf numFmtId="0" fontId="6" fillId="0" borderId="66" xfId="17" applyFont="1" applyFill="1" applyBorder="1" applyAlignment="1">
      <alignment horizontal="distributed" vertical="center" wrapText="1" justifyLastLine="1"/>
    </xf>
    <xf numFmtId="49" fontId="6" fillId="0" borderId="66" xfId="17" applyNumberFormat="1" applyFont="1" applyFill="1" applyBorder="1" applyAlignment="1">
      <alignment horizontal="distributed" vertical="center" wrapText="1" justifyLastLine="1"/>
    </xf>
    <xf numFmtId="49" fontId="6" fillId="0" borderId="28" xfId="17" applyNumberFormat="1" applyFont="1" applyFill="1" applyBorder="1" applyAlignment="1">
      <alignment horizontal="distributed" vertical="center" wrapText="1" justifyLastLine="1"/>
    </xf>
    <xf numFmtId="49" fontId="6" fillId="0" borderId="20" xfId="17" applyNumberFormat="1" applyFont="1" applyFill="1" applyBorder="1" applyAlignment="1">
      <alignment horizontal="distributed" vertical="center" wrapText="1" justifyLastLine="1"/>
    </xf>
    <xf numFmtId="0" fontId="6" fillId="0" borderId="66" xfId="17" applyFont="1" applyFill="1" applyBorder="1" applyAlignment="1">
      <alignment horizontal="distributed" vertical="center" justifyLastLine="1"/>
    </xf>
    <xf numFmtId="0" fontId="6" fillId="0" borderId="28" xfId="17" applyFont="1" applyFill="1" applyBorder="1" applyAlignment="1">
      <alignment horizontal="distributed" vertical="center" justifyLastLine="1"/>
    </xf>
    <xf numFmtId="0" fontId="6" fillId="0" borderId="11" xfId="17" applyFont="1" applyFill="1" applyBorder="1" applyAlignment="1">
      <alignment horizontal="distributed" vertical="center" wrapText="1" justifyLastLine="1"/>
    </xf>
    <xf numFmtId="0" fontId="6" fillId="0" borderId="1" xfId="17" applyFont="1" applyFill="1" applyBorder="1" applyAlignment="1">
      <alignment horizontal="distributed" vertical="center" wrapText="1" justifyLastLine="1"/>
    </xf>
    <xf numFmtId="0" fontId="6" fillId="0" borderId="16" xfId="17" applyFont="1" applyFill="1" applyBorder="1" applyAlignment="1">
      <alignment horizontal="distributed" vertical="center" wrapText="1" justifyLastLine="1"/>
    </xf>
    <xf numFmtId="0" fontId="6" fillId="0" borderId="57" xfId="17" applyFont="1" applyFill="1" applyBorder="1" applyAlignment="1">
      <alignment horizontal="distributed" vertical="center" justifyLastLine="1"/>
    </xf>
    <xf numFmtId="0" fontId="6" fillId="0" borderId="53" xfId="17" applyFont="1" applyFill="1" applyBorder="1" applyAlignment="1">
      <alignment horizontal="distributed" vertical="center" wrapText="1" justifyLastLine="1"/>
    </xf>
  </cellXfs>
  <cellStyles count="20">
    <cellStyle name="パーセント" xfId="1" builtinId="5"/>
    <cellStyle name="ハイパーリンク" xfId="2" builtinId="8"/>
    <cellStyle name="桁区切り 2" xfId="3"/>
    <cellStyle name="桁区切り 2 2" xfId="4"/>
    <cellStyle name="桁区切り 3" xfId="5"/>
    <cellStyle name="標準" xfId="0" builtinId="0"/>
    <cellStyle name="標準 2" xfId="6"/>
    <cellStyle name="標準_039～042_農業" xfId="7"/>
    <cellStyle name="標準_044．046_農業" xfId="8"/>
    <cellStyle name="標準_047～049．052．055～058．063_農業" xfId="9"/>
    <cellStyle name="標準_059_農業" xfId="10"/>
    <cellStyle name="標準_061_農業" xfId="11"/>
    <cellStyle name="標準_062_農業" xfId="12"/>
    <cellStyle name="標準_064_農業" xfId="13"/>
    <cellStyle name="標準_1001 市町村便覧" xfId="14"/>
    <cellStyle name="標準_1007 農業(39～46）" xfId="15"/>
    <cellStyle name="標準_1008 農業(47～64）" xfId="16"/>
    <cellStyle name="標準_57流通~2" xfId="17"/>
    <cellStyle name="標準_H14農業機械普及取まとめ統計課依頼" xfId="18"/>
    <cellStyle name="標準_P14-22概況13"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85725</xdr:colOff>
      <xdr:row>8</xdr:row>
      <xdr:rowOff>161925</xdr:rowOff>
    </xdr:from>
    <xdr:to>
      <xdr:col>20</xdr:col>
      <xdr:colOff>276225</xdr:colOff>
      <xdr:row>8</xdr:row>
      <xdr:rowOff>161925</xdr:rowOff>
    </xdr:to>
    <xdr:sp macro="" textlink="">
      <xdr:nvSpPr>
        <xdr:cNvPr id="267463" name="Line 1">
          <a:extLst>
            <a:ext uri="{FF2B5EF4-FFF2-40B4-BE49-F238E27FC236}">
              <a16:creationId xmlns:a16="http://schemas.microsoft.com/office/drawing/2014/main" id="{67BAA034-ADEA-43FD-92D4-1ADF8ACAF4F4}"/>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85725</xdr:colOff>
      <xdr:row>8</xdr:row>
      <xdr:rowOff>161925</xdr:rowOff>
    </xdr:from>
    <xdr:to>
      <xdr:col>20</xdr:col>
      <xdr:colOff>276225</xdr:colOff>
      <xdr:row>8</xdr:row>
      <xdr:rowOff>161925</xdr:rowOff>
    </xdr:to>
    <xdr:sp macro="" textlink="">
      <xdr:nvSpPr>
        <xdr:cNvPr id="267464" name="Line 2">
          <a:extLst>
            <a:ext uri="{FF2B5EF4-FFF2-40B4-BE49-F238E27FC236}">
              <a16:creationId xmlns:a16="http://schemas.microsoft.com/office/drawing/2014/main" id="{704D677D-877B-4663-9AA1-A3DEC9DC2831}"/>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85725</xdr:colOff>
      <xdr:row>8</xdr:row>
      <xdr:rowOff>161925</xdr:rowOff>
    </xdr:from>
    <xdr:to>
      <xdr:col>20</xdr:col>
      <xdr:colOff>276225</xdr:colOff>
      <xdr:row>8</xdr:row>
      <xdr:rowOff>161925</xdr:rowOff>
    </xdr:to>
    <xdr:sp macro="" textlink="">
      <xdr:nvSpPr>
        <xdr:cNvPr id="267465" name="Line 1">
          <a:extLst>
            <a:ext uri="{FF2B5EF4-FFF2-40B4-BE49-F238E27FC236}">
              <a16:creationId xmlns:a16="http://schemas.microsoft.com/office/drawing/2014/main" id="{268A7D2B-4961-463D-BA29-373353948174}"/>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85725</xdr:colOff>
      <xdr:row>8</xdr:row>
      <xdr:rowOff>161925</xdr:rowOff>
    </xdr:from>
    <xdr:to>
      <xdr:col>20</xdr:col>
      <xdr:colOff>276225</xdr:colOff>
      <xdr:row>8</xdr:row>
      <xdr:rowOff>161925</xdr:rowOff>
    </xdr:to>
    <xdr:sp macro="" textlink="">
      <xdr:nvSpPr>
        <xdr:cNvPr id="267466" name="Line 2">
          <a:extLst>
            <a:ext uri="{FF2B5EF4-FFF2-40B4-BE49-F238E27FC236}">
              <a16:creationId xmlns:a16="http://schemas.microsoft.com/office/drawing/2014/main" id="{587DC3E3-ABDD-40B8-B662-24B8A0FEC44D}"/>
            </a:ext>
          </a:extLst>
        </xdr:cNvPr>
        <xdr:cNvSpPr>
          <a:spLocks noChangeShapeType="1"/>
        </xdr:cNvSpPr>
      </xdr:nvSpPr>
      <xdr:spPr bwMode="auto">
        <a:xfrm>
          <a:off x="13134975" y="215265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219075</xdr:colOff>
      <xdr:row>18</xdr:row>
      <xdr:rowOff>0</xdr:rowOff>
    </xdr:from>
    <xdr:to>
      <xdr:col>8</xdr:col>
      <xdr:colOff>219075</xdr:colOff>
      <xdr:row>18</xdr:row>
      <xdr:rowOff>0</xdr:rowOff>
    </xdr:to>
    <xdr:sp macro="" textlink="">
      <xdr:nvSpPr>
        <xdr:cNvPr id="288161" name="Line 1">
          <a:extLst>
            <a:ext uri="{FF2B5EF4-FFF2-40B4-BE49-F238E27FC236}">
              <a16:creationId xmlns:a16="http://schemas.microsoft.com/office/drawing/2014/main" id="{061ED1A3-5A30-408D-A4A5-4FD71A0484C7}"/>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2" name="Line 2">
          <a:extLst>
            <a:ext uri="{FF2B5EF4-FFF2-40B4-BE49-F238E27FC236}">
              <a16:creationId xmlns:a16="http://schemas.microsoft.com/office/drawing/2014/main" id="{15786B16-A0FA-4784-B961-256F64522279}"/>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3" name="Line 1">
          <a:extLst>
            <a:ext uri="{FF2B5EF4-FFF2-40B4-BE49-F238E27FC236}">
              <a16:creationId xmlns:a16="http://schemas.microsoft.com/office/drawing/2014/main" id="{D97D6B11-445A-4BD3-A726-766F4D3FF0EC}"/>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4" name="Line 2">
          <a:extLst>
            <a:ext uri="{FF2B5EF4-FFF2-40B4-BE49-F238E27FC236}">
              <a16:creationId xmlns:a16="http://schemas.microsoft.com/office/drawing/2014/main" id="{3C6E2C52-92D5-4CFA-B186-A2A11739EF7C}"/>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5" name="Line 1">
          <a:extLst>
            <a:ext uri="{FF2B5EF4-FFF2-40B4-BE49-F238E27FC236}">
              <a16:creationId xmlns:a16="http://schemas.microsoft.com/office/drawing/2014/main" id="{DD6A022C-B1BF-4B12-A146-944C564D6EFC}"/>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6" name="Line 2">
          <a:extLst>
            <a:ext uri="{FF2B5EF4-FFF2-40B4-BE49-F238E27FC236}">
              <a16:creationId xmlns:a16="http://schemas.microsoft.com/office/drawing/2014/main" id="{45A3C9E4-9B2F-4BFB-ABD8-D267932CCAA5}"/>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7" name="Line 1">
          <a:extLst>
            <a:ext uri="{FF2B5EF4-FFF2-40B4-BE49-F238E27FC236}">
              <a16:creationId xmlns:a16="http://schemas.microsoft.com/office/drawing/2014/main" id="{1B991909-F5D8-4773-A8B2-C6A0254E2ED4}"/>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8" name="Line 2">
          <a:extLst>
            <a:ext uri="{FF2B5EF4-FFF2-40B4-BE49-F238E27FC236}">
              <a16:creationId xmlns:a16="http://schemas.microsoft.com/office/drawing/2014/main" id="{7C037DB1-0410-4AFE-8FA3-AC819410716E}"/>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69" name="Line 1">
          <a:extLst>
            <a:ext uri="{FF2B5EF4-FFF2-40B4-BE49-F238E27FC236}">
              <a16:creationId xmlns:a16="http://schemas.microsoft.com/office/drawing/2014/main" id="{CF032F72-C3D7-4916-B492-7F52D4FFED2F}"/>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0" name="Line 2">
          <a:extLst>
            <a:ext uri="{FF2B5EF4-FFF2-40B4-BE49-F238E27FC236}">
              <a16:creationId xmlns:a16="http://schemas.microsoft.com/office/drawing/2014/main" id="{6F44B9EF-DF9C-4E13-8DDB-26732D03A0DB}"/>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1" name="Line 1">
          <a:extLst>
            <a:ext uri="{FF2B5EF4-FFF2-40B4-BE49-F238E27FC236}">
              <a16:creationId xmlns:a16="http://schemas.microsoft.com/office/drawing/2014/main" id="{23845FAE-8F62-441F-B970-F1130802EAE9}"/>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2" name="Line 2">
          <a:extLst>
            <a:ext uri="{FF2B5EF4-FFF2-40B4-BE49-F238E27FC236}">
              <a16:creationId xmlns:a16="http://schemas.microsoft.com/office/drawing/2014/main" id="{BD168A1C-C63C-48D0-8D82-33DFFFAA45D6}"/>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3" name="Line 1">
          <a:extLst>
            <a:ext uri="{FF2B5EF4-FFF2-40B4-BE49-F238E27FC236}">
              <a16:creationId xmlns:a16="http://schemas.microsoft.com/office/drawing/2014/main" id="{A23AEA5A-BDDF-4FB2-B1AF-7FF8385F5268}"/>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4" name="Line 2">
          <a:extLst>
            <a:ext uri="{FF2B5EF4-FFF2-40B4-BE49-F238E27FC236}">
              <a16:creationId xmlns:a16="http://schemas.microsoft.com/office/drawing/2014/main" id="{7AB3E382-078F-4F22-B01D-3DA87FF6FE2F}"/>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5" name="Line 1">
          <a:extLst>
            <a:ext uri="{FF2B5EF4-FFF2-40B4-BE49-F238E27FC236}">
              <a16:creationId xmlns:a16="http://schemas.microsoft.com/office/drawing/2014/main" id="{18B4F1E6-9E6B-49B8-870C-B83E33FF5621}"/>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6" name="Line 2">
          <a:extLst>
            <a:ext uri="{FF2B5EF4-FFF2-40B4-BE49-F238E27FC236}">
              <a16:creationId xmlns:a16="http://schemas.microsoft.com/office/drawing/2014/main" id="{CDBBEE2D-DDF1-4BA0-9EF5-651BB8AA9F22}"/>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7" name="Line 1">
          <a:extLst>
            <a:ext uri="{FF2B5EF4-FFF2-40B4-BE49-F238E27FC236}">
              <a16:creationId xmlns:a16="http://schemas.microsoft.com/office/drawing/2014/main" id="{9B1239CA-AC01-4F9C-8D16-D81F95ACC16C}"/>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8" name="Line 2">
          <a:extLst>
            <a:ext uri="{FF2B5EF4-FFF2-40B4-BE49-F238E27FC236}">
              <a16:creationId xmlns:a16="http://schemas.microsoft.com/office/drawing/2014/main" id="{B42E94A7-F9C8-4BD1-9E96-DA0E808919AC}"/>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79" name="Line 1">
          <a:extLst>
            <a:ext uri="{FF2B5EF4-FFF2-40B4-BE49-F238E27FC236}">
              <a16:creationId xmlns:a16="http://schemas.microsoft.com/office/drawing/2014/main" id="{E50010F1-B6B0-4C14-9D0E-9A325A583784}"/>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0" name="Line 2">
          <a:extLst>
            <a:ext uri="{FF2B5EF4-FFF2-40B4-BE49-F238E27FC236}">
              <a16:creationId xmlns:a16="http://schemas.microsoft.com/office/drawing/2014/main" id="{F170437A-AB00-4B9D-B7B4-4FE9D4A0869E}"/>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1" name="Line 1">
          <a:extLst>
            <a:ext uri="{FF2B5EF4-FFF2-40B4-BE49-F238E27FC236}">
              <a16:creationId xmlns:a16="http://schemas.microsoft.com/office/drawing/2014/main" id="{136D3FFB-7284-43A4-B904-BF59E1A0FEE1}"/>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2" name="Line 2">
          <a:extLst>
            <a:ext uri="{FF2B5EF4-FFF2-40B4-BE49-F238E27FC236}">
              <a16:creationId xmlns:a16="http://schemas.microsoft.com/office/drawing/2014/main" id="{6DBCD258-9A45-4E20-A0FE-6D870FF6C7E0}"/>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3" name="Line 1">
          <a:extLst>
            <a:ext uri="{FF2B5EF4-FFF2-40B4-BE49-F238E27FC236}">
              <a16:creationId xmlns:a16="http://schemas.microsoft.com/office/drawing/2014/main" id="{28CFFD05-EE96-433B-B3D6-4657165B8BAA}"/>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4" name="Line 2">
          <a:extLst>
            <a:ext uri="{FF2B5EF4-FFF2-40B4-BE49-F238E27FC236}">
              <a16:creationId xmlns:a16="http://schemas.microsoft.com/office/drawing/2014/main" id="{5C9958C8-3CD3-4FB9-8B7F-6CD028601097}"/>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5" name="Line 1">
          <a:extLst>
            <a:ext uri="{FF2B5EF4-FFF2-40B4-BE49-F238E27FC236}">
              <a16:creationId xmlns:a16="http://schemas.microsoft.com/office/drawing/2014/main" id="{61028844-7263-4547-A268-0303E8D94DAE}"/>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6" name="Line 2">
          <a:extLst>
            <a:ext uri="{FF2B5EF4-FFF2-40B4-BE49-F238E27FC236}">
              <a16:creationId xmlns:a16="http://schemas.microsoft.com/office/drawing/2014/main" id="{7B86620D-0806-49FA-AD52-4369F759E021}"/>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7" name="Line 1">
          <a:extLst>
            <a:ext uri="{FF2B5EF4-FFF2-40B4-BE49-F238E27FC236}">
              <a16:creationId xmlns:a16="http://schemas.microsoft.com/office/drawing/2014/main" id="{9FEAFAF0-9278-4FEB-B3E7-24E2CA3147A4}"/>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8" name="Line 2">
          <a:extLst>
            <a:ext uri="{FF2B5EF4-FFF2-40B4-BE49-F238E27FC236}">
              <a16:creationId xmlns:a16="http://schemas.microsoft.com/office/drawing/2014/main" id="{02E063D5-0599-48A0-88D1-8A2F43EE30CB}"/>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89" name="Line 1">
          <a:extLst>
            <a:ext uri="{FF2B5EF4-FFF2-40B4-BE49-F238E27FC236}">
              <a16:creationId xmlns:a16="http://schemas.microsoft.com/office/drawing/2014/main" id="{14D41502-A6E3-4882-83B9-B0C6224E02D1}"/>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0" name="Line 2">
          <a:extLst>
            <a:ext uri="{FF2B5EF4-FFF2-40B4-BE49-F238E27FC236}">
              <a16:creationId xmlns:a16="http://schemas.microsoft.com/office/drawing/2014/main" id="{676FD158-EF84-4874-BCB2-A1A22B3684C3}"/>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1" name="Line 1">
          <a:extLst>
            <a:ext uri="{FF2B5EF4-FFF2-40B4-BE49-F238E27FC236}">
              <a16:creationId xmlns:a16="http://schemas.microsoft.com/office/drawing/2014/main" id="{0155850D-88EB-43AA-B148-A0444A9F1643}"/>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219075</xdr:colOff>
      <xdr:row>18</xdr:row>
      <xdr:rowOff>0</xdr:rowOff>
    </xdr:from>
    <xdr:to>
      <xdr:col>8</xdr:col>
      <xdr:colOff>219075</xdr:colOff>
      <xdr:row>18</xdr:row>
      <xdr:rowOff>0</xdr:rowOff>
    </xdr:to>
    <xdr:sp macro="" textlink="">
      <xdr:nvSpPr>
        <xdr:cNvPr id="288192" name="Line 2">
          <a:extLst>
            <a:ext uri="{FF2B5EF4-FFF2-40B4-BE49-F238E27FC236}">
              <a16:creationId xmlns:a16="http://schemas.microsoft.com/office/drawing/2014/main" id="{BAE800B9-1154-4870-8C56-AB0B4DFA031F}"/>
            </a:ext>
          </a:extLst>
        </xdr:cNvPr>
        <xdr:cNvSpPr>
          <a:spLocks noChangeShapeType="1"/>
        </xdr:cNvSpPr>
      </xdr:nvSpPr>
      <xdr:spPr bwMode="auto">
        <a:xfrm>
          <a:off x="5495925" y="4562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xdr:row>
      <xdr:rowOff>0</xdr:rowOff>
    </xdr:from>
    <xdr:to>
      <xdr:col>18</xdr:col>
      <xdr:colOff>0</xdr:colOff>
      <xdr:row>3</xdr:row>
      <xdr:rowOff>0</xdr:rowOff>
    </xdr:to>
    <xdr:sp macro="" textlink="">
      <xdr:nvSpPr>
        <xdr:cNvPr id="2" name="テキスト 92">
          <a:extLst>
            <a:ext uri="{FF2B5EF4-FFF2-40B4-BE49-F238E27FC236}">
              <a16:creationId xmlns:a16="http://schemas.microsoft.com/office/drawing/2014/main" id="{A6AA74DE-B7C6-46CA-97E9-E185F10C208E}"/>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3" name="テキスト 93">
          <a:extLst>
            <a:ext uri="{FF2B5EF4-FFF2-40B4-BE49-F238E27FC236}">
              <a16:creationId xmlns:a16="http://schemas.microsoft.com/office/drawing/2014/main" id="{8067343B-3644-4CA5-9A77-0A651B6E8EE0}"/>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4" name="テキスト 94">
          <a:extLst>
            <a:ext uri="{FF2B5EF4-FFF2-40B4-BE49-F238E27FC236}">
              <a16:creationId xmlns:a16="http://schemas.microsoft.com/office/drawing/2014/main" id="{AFF4F12B-7A79-4965-A74C-BA3A76ECC64F}"/>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5" name="テキスト 95">
          <a:extLst>
            <a:ext uri="{FF2B5EF4-FFF2-40B4-BE49-F238E27FC236}">
              <a16:creationId xmlns:a16="http://schemas.microsoft.com/office/drawing/2014/main" id="{3ED3ACFE-E3FE-4D80-9871-FE21F9567A2A}"/>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47625</xdr:rowOff>
    </xdr:to>
    <xdr:sp macro="" textlink="">
      <xdr:nvSpPr>
        <xdr:cNvPr id="6" name="テキスト 144">
          <a:extLst>
            <a:ext uri="{FF2B5EF4-FFF2-40B4-BE49-F238E27FC236}">
              <a16:creationId xmlns:a16="http://schemas.microsoft.com/office/drawing/2014/main" id="{94DC11AD-6812-4943-95D7-8A25F9367354}"/>
            </a:ext>
          </a:extLst>
        </xdr:cNvPr>
        <xdr:cNvSpPr txBox="1">
          <a:spLocks noChangeArrowheads="1"/>
        </xdr:cNvSpPr>
      </xdr:nvSpPr>
      <xdr:spPr bwMode="auto">
        <a:xfrm>
          <a:off x="14306550" y="63817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17</xdr:row>
      <xdr:rowOff>0</xdr:rowOff>
    </xdr:from>
    <xdr:to>
      <xdr:col>21</xdr:col>
      <xdr:colOff>0</xdr:colOff>
      <xdr:row>17</xdr:row>
      <xdr:rowOff>0</xdr:rowOff>
    </xdr:to>
    <xdr:grpSp>
      <xdr:nvGrpSpPr>
        <xdr:cNvPr id="290765" name="Group 6">
          <a:extLst>
            <a:ext uri="{FF2B5EF4-FFF2-40B4-BE49-F238E27FC236}">
              <a16:creationId xmlns:a16="http://schemas.microsoft.com/office/drawing/2014/main" id="{FF4FBC52-1122-4E58-A8E7-B5955E23B9E5}"/>
            </a:ext>
          </a:extLst>
        </xdr:cNvPr>
        <xdr:cNvGrpSpPr>
          <a:grpSpLocks/>
        </xdr:cNvGrpSpPr>
      </xdr:nvGrpSpPr>
      <xdr:grpSpPr bwMode="auto">
        <a:xfrm>
          <a:off x="16906875" y="3857625"/>
          <a:ext cx="0" cy="0"/>
          <a:chOff x="1369" y="654"/>
          <a:chExt cx="217" cy="58"/>
        </a:xfrm>
      </xdr:grpSpPr>
      <xdr:sp macro="" textlink="">
        <xdr:nvSpPr>
          <xdr:cNvPr id="8" name="テキスト 144">
            <a:extLst>
              <a:ext uri="{FF2B5EF4-FFF2-40B4-BE49-F238E27FC236}">
                <a16:creationId xmlns:a16="http://schemas.microsoft.com/office/drawing/2014/main" id="{E1E83571-376D-4512-BAA6-92F9298C0418}"/>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9" name="テキスト 146">
            <a:extLst>
              <a:ext uri="{FF2B5EF4-FFF2-40B4-BE49-F238E27FC236}">
                <a16:creationId xmlns:a16="http://schemas.microsoft.com/office/drawing/2014/main" id="{C5392B09-49A7-4591-B41B-4DB27A098477}"/>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0" name="テキスト 144">
            <a:extLst>
              <a:ext uri="{FF2B5EF4-FFF2-40B4-BE49-F238E27FC236}">
                <a16:creationId xmlns:a16="http://schemas.microsoft.com/office/drawing/2014/main" id="{CC98851C-DAE5-43AE-BF30-C6FEA7F75EE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 name="テキスト 94">
            <a:extLst>
              <a:ext uri="{FF2B5EF4-FFF2-40B4-BE49-F238E27FC236}">
                <a16:creationId xmlns:a16="http://schemas.microsoft.com/office/drawing/2014/main" id="{2B9619CF-E63F-47E9-903E-FF1214F9DC63}"/>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17</xdr:row>
      <xdr:rowOff>0</xdr:rowOff>
    </xdr:from>
    <xdr:to>
      <xdr:col>21</xdr:col>
      <xdr:colOff>0</xdr:colOff>
      <xdr:row>17</xdr:row>
      <xdr:rowOff>0</xdr:rowOff>
    </xdr:to>
    <xdr:grpSp>
      <xdr:nvGrpSpPr>
        <xdr:cNvPr id="290766" name="Group 11">
          <a:extLst>
            <a:ext uri="{FF2B5EF4-FFF2-40B4-BE49-F238E27FC236}">
              <a16:creationId xmlns:a16="http://schemas.microsoft.com/office/drawing/2014/main" id="{D9F26D93-C077-4A85-8B41-2E5924FAA639}"/>
            </a:ext>
          </a:extLst>
        </xdr:cNvPr>
        <xdr:cNvGrpSpPr>
          <a:grpSpLocks/>
        </xdr:cNvGrpSpPr>
      </xdr:nvGrpSpPr>
      <xdr:grpSpPr bwMode="auto">
        <a:xfrm>
          <a:off x="16906875" y="3857625"/>
          <a:ext cx="0" cy="0"/>
          <a:chOff x="1369" y="654"/>
          <a:chExt cx="217" cy="58"/>
        </a:xfrm>
      </xdr:grpSpPr>
      <xdr:sp macro="" textlink="">
        <xdr:nvSpPr>
          <xdr:cNvPr id="13" name="テキスト 144">
            <a:extLst>
              <a:ext uri="{FF2B5EF4-FFF2-40B4-BE49-F238E27FC236}">
                <a16:creationId xmlns:a16="http://schemas.microsoft.com/office/drawing/2014/main" id="{94A0C810-41D6-4F40-8154-5DF95D906CBC}"/>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 name="テキスト 146">
            <a:extLst>
              <a:ext uri="{FF2B5EF4-FFF2-40B4-BE49-F238E27FC236}">
                <a16:creationId xmlns:a16="http://schemas.microsoft.com/office/drawing/2014/main" id="{B8549B76-B9A4-40C8-B712-F96799F2E584}"/>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 name="テキスト 144">
            <a:extLst>
              <a:ext uri="{FF2B5EF4-FFF2-40B4-BE49-F238E27FC236}">
                <a16:creationId xmlns:a16="http://schemas.microsoft.com/office/drawing/2014/main" id="{333CE566-AA02-42B9-A7DB-2287856F02B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6" name="テキスト 94">
            <a:extLst>
              <a:ext uri="{FF2B5EF4-FFF2-40B4-BE49-F238E27FC236}">
                <a16:creationId xmlns:a16="http://schemas.microsoft.com/office/drawing/2014/main" id="{3BB183A5-C72F-4C75-BF1E-CE8A2A789F2E}"/>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16</xdr:row>
      <xdr:rowOff>85725</xdr:rowOff>
    </xdr:from>
    <xdr:to>
      <xdr:col>21</xdr:col>
      <xdr:colOff>0</xdr:colOff>
      <xdr:row>16</xdr:row>
      <xdr:rowOff>85725</xdr:rowOff>
    </xdr:to>
    <xdr:sp macro="" textlink="">
      <xdr:nvSpPr>
        <xdr:cNvPr id="17" name="テキスト 52">
          <a:extLst>
            <a:ext uri="{FF2B5EF4-FFF2-40B4-BE49-F238E27FC236}">
              <a16:creationId xmlns:a16="http://schemas.microsoft.com/office/drawing/2014/main" id="{A4D8BF3A-6AEB-474F-8EEA-BA75C0FE32D5}"/>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8" name="テキスト 61">
          <a:extLst>
            <a:ext uri="{FF2B5EF4-FFF2-40B4-BE49-F238E27FC236}">
              <a16:creationId xmlns:a16="http://schemas.microsoft.com/office/drawing/2014/main" id="{6D1C390E-2C4D-41E1-9B70-343F3886828F}"/>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9" name="テキスト 79">
          <a:extLst>
            <a:ext uri="{FF2B5EF4-FFF2-40B4-BE49-F238E27FC236}">
              <a16:creationId xmlns:a16="http://schemas.microsoft.com/office/drawing/2014/main" id="{2AD15B65-185C-4D48-9F6C-534A6C342B92}"/>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20" name="テキスト 88">
          <a:extLst>
            <a:ext uri="{FF2B5EF4-FFF2-40B4-BE49-F238E27FC236}">
              <a16:creationId xmlns:a16="http://schemas.microsoft.com/office/drawing/2014/main" id="{B24D45BD-DEC0-4981-B9B7-D84822AA60A0}"/>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21" name="テキスト 114">
          <a:extLst>
            <a:ext uri="{FF2B5EF4-FFF2-40B4-BE49-F238E27FC236}">
              <a16:creationId xmlns:a16="http://schemas.microsoft.com/office/drawing/2014/main" id="{D974C75D-FBCD-4C1C-ADAC-02B74645AA24}"/>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22" name="テキスト 123">
          <a:extLst>
            <a:ext uri="{FF2B5EF4-FFF2-40B4-BE49-F238E27FC236}">
              <a16:creationId xmlns:a16="http://schemas.microsoft.com/office/drawing/2014/main" id="{F6621C3A-2D1A-4BDF-9362-2DD08FE3954C}"/>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28575</xdr:rowOff>
    </xdr:from>
    <xdr:to>
      <xdr:col>21</xdr:col>
      <xdr:colOff>0</xdr:colOff>
      <xdr:row>17</xdr:row>
      <xdr:rowOff>0</xdr:rowOff>
    </xdr:to>
    <xdr:sp macro="" textlink="">
      <xdr:nvSpPr>
        <xdr:cNvPr id="23" name="テキスト 255">
          <a:extLst>
            <a:ext uri="{FF2B5EF4-FFF2-40B4-BE49-F238E27FC236}">
              <a16:creationId xmlns:a16="http://schemas.microsoft.com/office/drawing/2014/main" id="{E8B23B3B-19DC-4BC0-8E79-BA3833DC2C3B}"/>
            </a:ext>
          </a:extLst>
        </xdr:cNvPr>
        <xdr:cNvSpPr txBox="1">
          <a:spLocks noChangeArrowheads="1"/>
        </xdr:cNvSpPr>
      </xdr:nvSpPr>
      <xdr:spPr bwMode="auto">
        <a:xfrm>
          <a:off x="16659225" y="37147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16</xdr:row>
      <xdr:rowOff>0</xdr:rowOff>
    </xdr:from>
    <xdr:to>
      <xdr:col>21</xdr:col>
      <xdr:colOff>0</xdr:colOff>
      <xdr:row>17</xdr:row>
      <xdr:rowOff>0</xdr:rowOff>
    </xdr:to>
    <xdr:sp macro="" textlink="">
      <xdr:nvSpPr>
        <xdr:cNvPr id="24" name="テキスト 267">
          <a:extLst>
            <a:ext uri="{FF2B5EF4-FFF2-40B4-BE49-F238E27FC236}">
              <a16:creationId xmlns:a16="http://schemas.microsoft.com/office/drawing/2014/main" id="{2BDD9778-56A1-4862-B533-1B3D91B3D1BB}"/>
            </a:ext>
          </a:extLst>
        </xdr:cNvPr>
        <xdr:cNvSpPr txBox="1">
          <a:spLocks noChangeArrowheads="1"/>
        </xdr:cNvSpPr>
      </xdr:nvSpPr>
      <xdr:spPr bwMode="auto">
        <a:xfrm>
          <a:off x="16659225" y="36861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16</xdr:row>
      <xdr:rowOff>38100</xdr:rowOff>
    </xdr:from>
    <xdr:to>
      <xdr:col>21</xdr:col>
      <xdr:colOff>0</xdr:colOff>
      <xdr:row>17</xdr:row>
      <xdr:rowOff>0</xdr:rowOff>
    </xdr:to>
    <xdr:sp macro="" textlink="">
      <xdr:nvSpPr>
        <xdr:cNvPr id="25" name="テキスト 269">
          <a:extLst>
            <a:ext uri="{FF2B5EF4-FFF2-40B4-BE49-F238E27FC236}">
              <a16:creationId xmlns:a16="http://schemas.microsoft.com/office/drawing/2014/main" id="{2CA59994-0549-4C64-AD39-B13DFF19215A}"/>
            </a:ext>
          </a:extLst>
        </xdr:cNvPr>
        <xdr:cNvSpPr txBox="1">
          <a:spLocks noChangeArrowheads="1"/>
        </xdr:cNvSpPr>
      </xdr:nvSpPr>
      <xdr:spPr bwMode="auto">
        <a:xfrm>
          <a:off x="16659225" y="372427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17</xdr:row>
      <xdr:rowOff>0</xdr:rowOff>
    </xdr:from>
    <xdr:to>
      <xdr:col>18</xdr:col>
      <xdr:colOff>0</xdr:colOff>
      <xdr:row>17</xdr:row>
      <xdr:rowOff>0</xdr:rowOff>
    </xdr:to>
    <xdr:sp macro="" textlink="">
      <xdr:nvSpPr>
        <xdr:cNvPr id="26" name="テキスト 92">
          <a:extLst>
            <a:ext uri="{FF2B5EF4-FFF2-40B4-BE49-F238E27FC236}">
              <a16:creationId xmlns:a16="http://schemas.microsoft.com/office/drawing/2014/main" id="{0DEAE0EF-B77F-4E90-AD8C-FF1AE635199C}"/>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27" name="テキスト 93">
          <a:extLst>
            <a:ext uri="{FF2B5EF4-FFF2-40B4-BE49-F238E27FC236}">
              <a16:creationId xmlns:a16="http://schemas.microsoft.com/office/drawing/2014/main" id="{B0C0CA06-C7D5-4AB7-841B-814ED4F1AD3A}"/>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28" name="テキスト 94">
          <a:extLst>
            <a:ext uri="{FF2B5EF4-FFF2-40B4-BE49-F238E27FC236}">
              <a16:creationId xmlns:a16="http://schemas.microsoft.com/office/drawing/2014/main" id="{5DCF79DC-CE64-48B9-9538-B3F66C3A1AC1}"/>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29" name="テキスト 95">
          <a:extLst>
            <a:ext uri="{FF2B5EF4-FFF2-40B4-BE49-F238E27FC236}">
              <a16:creationId xmlns:a16="http://schemas.microsoft.com/office/drawing/2014/main" id="{70034F5A-6DBA-42B1-B09F-0DA41D03510B}"/>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30" name="テキスト 144">
          <a:extLst>
            <a:ext uri="{FF2B5EF4-FFF2-40B4-BE49-F238E27FC236}">
              <a16:creationId xmlns:a16="http://schemas.microsoft.com/office/drawing/2014/main" id="{11236E11-94C5-4BD3-B1A8-DA9C3976F9B9}"/>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3</xdr:row>
      <xdr:rowOff>0</xdr:rowOff>
    </xdr:from>
    <xdr:to>
      <xdr:col>19</xdr:col>
      <xdr:colOff>0</xdr:colOff>
      <xdr:row>3</xdr:row>
      <xdr:rowOff>0</xdr:rowOff>
    </xdr:to>
    <xdr:sp macro="" textlink="">
      <xdr:nvSpPr>
        <xdr:cNvPr id="31" name="テキスト 144">
          <a:extLst>
            <a:ext uri="{FF2B5EF4-FFF2-40B4-BE49-F238E27FC236}">
              <a16:creationId xmlns:a16="http://schemas.microsoft.com/office/drawing/2014/main" id="{ADDBABD1-C87D-4875-990D-4DE9570DD378}"/>
            </a:ext>
          </a:extLst>
        </xdr:cNvPr>
        <xdr:cNvSpPr txBox="1">
          <a:spLocks noChangeArrowheads="1"/>
        </xdr:cNvSpPr>
      </xdr:nvSpPr>
      <xdr:spPr bwMode="auto">
        <a:xfrm>
          <a:off x="13439775" y="638175"/>
          <a:ext cx="1371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3</xdr:row>
      <xdr:rowOff>0</xdr:rowOff>
    </xdr:from>
    <xdr:to>
      <xdr:col>2</xdr:col>
      <xdr:colOff>0</xdr:colOff>
      <xdr:row>3</xdr:row>
      <xdr:rowOff>0</xdr:rowOff>
    </xdr:to>
    <xdr:sp macro="" textlink="">
      <xdr:nvSpPr>
        <xdr:cNvPr id="32" name="テキスト 92">
          <a:extLst>
            <a:ext uri="{FF2B5EF4-FFF2-40B4-BE49-F238E27FC236}">
              <a16:creationId xmlns:a16="http://schemas.microsoft.com/office/drawing/2014/main" id="{4235BFC6-643B-4E0B-B0B8-D789CE38F3CF}"/>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33" name="テキスト 93">
          <a:extLst>
            <a:ext uri="{FF2B5EF4-FFF2-40B4-BE49-F238E27FC236}">
              <a16:creationId xmlns:a16="http://schemas.microsoft.com/office/drawing/2014/main" id="{A3BBAC02-A9D3-498F-ABA2-1342A8FC0F95}"/>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34" name="テキスト 94">
          <a:extLst>
            <a:ext uri="{FF2B5EF4-FFF2-40B4-BE49-F238E27FC236}">
              <a16:creationId xmlns:a16="http://schemas.microsoft.com/office/drawing/2014/main" id="{7383A3AA-0DED-4DF3-825A-C81F183096C7}"/>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35" name="テキスト 95">
          <a:extLst>
            <a:ext uri="{FF2B5EF4-FFF2-40B4-BE49-F238E27FC236}">
              <a16:creationId xmlns:a16="http://schemas.microsoft.com/office/drawing/2014/main" id="{97585DCF-121B-450F-A3CB-E1601A0F1C84}"/>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66675</xdr:rowOff>
    </xdr:to>
    <xdr:sp macro="" textlink="">
      <xdr:nvSpPr>
        <xdr:cNvPr id="36" name="テキスト 144">
          <a:extLst>
            <a:ext uri="{FF2B5EF4-FFF2-40B4-BE49-F238E27FC236}">
              <a16:creationId xmlns:a16="http://schemas.microsoft.com/office/drawing/2014/main" id="{71E4B74A-8C5F-4ECC-B926-CC01ACCBFBC8}"/>
            </a:ext>
          </a:extLst>
        </xdr:cNvPr>
        <xdr:cNvSpPr txBox="1">
          <a:spLocks noChangeArrowheads="1"/>
        </xdr:cNvSpPr>
      </xdr:nvSpPr>
      <xdr:spPr bwMode="auto">
        <a:xfrm>
          <a:off x="1057275" y="63817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3</xdr:row>
      <xdr:rowOff>0</xdr:rowOff>
    </xdr:from>
    <xdr:to>
      <xdr:col>18</xdr:col>
      <xdr:colOff>0</xdr:colOff>
      <xdr:row>3</xdr:row>
      <xdr:rowOff>0</xdr:rowOff>
    </xdr:to>
    <xdr:sp macro="" textlink="">
      <xdr:nvSpPr>
        <xdr:cNvPr id="72" name="テキスト 92">
          <a:extLst>
            <a:ext uri="{FF2B5EF4-FFF2-40B4-BE49-F238E27FC236}">
              <a16:creationId xmlns:a16="http://schemas.microsoft.com/office/drawing/2014/main" id="{C8016C98-6989-4FC6-8E80-6F4D32F74BD5}"/>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73" name="テキスト 93">
          <a:extLst>
            <a:ext uri="{FF2B5EF4-FFF2-40B4-BE49-F238E27FC236}">
              <a16:creationId xmlns:a16="http://schemas.microsoft.com/office/drawing/2014/main" id="{63F51DF5-F0A1-4520-A332-7789AD2585D5}"/>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74" name="テキスト 94">
          <a:extLst>
            <a:ext uri="{FF2B5EF4-FFF2-40B4-BE49-F238E27FC236}">
              <a16:creationId xmlns:a16="http://schemas.microsoft.com/office/drawing/2014/main" id="{D67E02BC-3815-4369-AA44-7541BC7DFA6D}"/>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75" name="テキスト 95">
          <a:extLst>
            <a:ext uri="{FF2B5EF4-FFF2-40B4-BE49-F238E27FC236}">
              <a16:creationId xmlns:a16="http://schemas.microsoft.com/office/drawing/2014/main" id="{B2C92CC0-0D65-4DC2-B7C1-AEAEA87585ED}"/>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47625</xdr:rowOff>
    </xdr:to>
    <xdr:sp macro="" textlink="">
      <xdr:nvSpPr>
        <xdr:cNvPr id="76" name="テキスト 144">
          <a:extLst>
            <a:ext uri="{FF2B5EF4-FFF2-40B4-BE49-F238E27FC236}">
              <a16:creationId xmlns:a16="http://schemas.microsoft.com/office/drawing/2014/main" id="{63B8EE9C-4A5E-470C-A6D1-AE33855D770B}"/>
            </a:ext>
          </a:extLst>
        </xdr:cNvPr>
        <xdr:cNvSpPr txBox="1">
          <a:spLocks noChangeArrowheads="1"/>
        </xdr:cNvSpPr>
      </xdr:nvSpPr>
      <xdr:spPr bwMode="auto">
        <a:xfrm>
          <a:off x="14306550" y="63817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17</xdr:row>
      <xdr:rowOff>0</xdr:rowOff>
    </xdr:from>
    <xdr:to>
      <xdr:col>21</xdr:col>
      <xdr:colOff>0</xdr:colOff>
      <xdr:row>17</xdr:row>
      <xdr:rowOff>0</xdr:rowOff>
    </xdr:to>
    <xdr:grpSp>
      <xdr:nvGrpSpPr>
        <xdr:cNvPr id="290792" name="Group 6">
          <a:extLst>
            <a:ext uri="{FF2B5EF4-FFF2-40B4-BE49-F238E27FC236}">
              <a16:creationId xmlns:a16="http://schemas.microsoft.com/office/drawing/2014/main" id="{78B4FBA2-5881-48AC-918A-251046E02299}"/>
            </a:ext>
          </a:extLst>
        </xdr:cNvPr>
        <xdr:cNvGrpSpPr>
          <a:grpSpLocks/>
        </xdr:cNvGrpSpPr>
      </xdr:nvGrpSpPr>
      <xdr:grpSpPr bwMode="auto">
        <a:xfrm>
          <a:off x="16906875" y="3857625"/>
          <a:ext cx="0" cy="0"/>
          <a:chOff x="1369" y="654"/>
          <a:chExt cx="217" cy="58"/>
        </a:xfrm>
      </xdr:grpSpPr>
      <xdr:sp macro="" textlink="">
        <xdr:nvSpPr>
          <xdr:cNvPr id="78" name="テキスト 144">
            <a:extLst>
              <a:ext uri="{FF2B5EF4-FFF2-40B4-BE49-F238E27FC236}">
                <a16:creationId xmlns:a16="http://schemas.microsoft.com/office/drawing/2014/main" id="{B3236182-D330-4A71-8228-7B57B74E5A44}"/>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79" name="テキスト 146">
            <a:extLst>
              <a:ext uri="{FF2B5EF4-FFF2-40B4-BE49-F238E27FC236}">
                <a16:creationId xmlns:a16="http://schemas.microsoft.com/office/drawing/2014/main" id="{BACB2244-7254-4B94-8FDA-3A75639B2A70}"/>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0" name="テキスト 144">
            <a:extLst>
              <a:ext uri="{FF2B5EF4-FFF2-40B4-BE49-F238E27FC236}">
                <a16:creationId xmlns:a16="http://schemas.microsoft.com/office/drawing/2014/main" id="{F8AFF4F5-0605-4DB5-B12B-83A0DA6668D5}"/>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1" name="テキスト 94">
            <a:extLst>
              <a:ext uri="{FF2B5EF4-FFF2-40B4-BE49-F238E27FC236}">
                <a16:creationId xmlns:a16="http://schemas.microsoft.com/office/drawing/2014/main" id="{B72FC8FB-953C-4D48-85DE-EC878F4C3964}"/>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17</xdr:row>
      <xdr:rowOff>0</xdr:rowOff>
    </xdr:from>
    <xdr:to>
      <xdr:col>21</xdr:col>
      <xdr:colOff>0</xdr:colOff>
      <xdr:row>17</xdr:row>
      <xdr:rowOff>0</xdr:rowOff>
    </xdr:to>
    <xdr:grpSp>
      <xdr:nvGrpSpPr>
        <xdr:cNvPr id="290793" name="Group 11">
          <a:extLst>
            <a:ext uri="{FF2B5EF4-FFF2-40B4-BE49-F238E27FC236}">
              <a16:creationId xmlns:a16="http://schemas.microsoft.com/office/drawing/2014/main" id="{4097D2BB-2BCE-4C54-81A4-73CC664E0386}"/>
            </a:ext>
          </a:extLst>
        </xdr:cNvPr>
        <xdr:cNvGrpSpPr>
          <a:grpSpLocks/>
        </xdr:cNvGrpSpPr>
      </xdr:nvGrpSpPr>
      <xdr:grpSpPr bwMode="auto">
        <a:xfrm>
          <a:off x="16906875" y="3857625"/>
          <a:ext cx="0" cy="0"/>
          <a:chOff x="1369" y="654"/>
          <a:chExt cx="217" cy="58"/>
        </a:xfrm>
      </xdr:grpSpPr>
      <xdr:sp macro="" textlink="">
        <xdr:nvSpPr>
          <xdr:cNvPr id="83" name="テキスト 144">
            <a:extLst>
              <a:ext uri="{FF2B5EF4-FFF2-40B4-BE49-F238E27FC236}">
                <a16:creationId xmlns:a16="http://schemas.microsoft.com/office/drawing/2014/main" id="{A2D9A0F9-C988-4FEE-9384-216E9F2DCE4B}"/>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84" name="テキスト 146">
            <a:extLst>
              <a:ext uri="{FF2B5EF4-FFF2-40B4-BE49-F238E27FC236}">
                <a16:creationId xmlns:a16="http://schemas.microsoft.com/office/drawing/2014/main" id="{21B28544-58EB-4120-B3E0-174AB7456D01}"/>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5" name="テキスト 144">
            <a:extLst>
              <a:ext uri="{FF2B5EF4-FFF2-40B4-BE49-F238E27FC236}">
                <a16:creationId xmlns:a16="http://schemas.microsoft.com/office/drawing/2014/main" id="{3FD4952A-E62E-4BB9-807A-40C077C56D6F}"/>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6" name="テキスト 94">
            <a:extLst>
              <a:ext uri="{FF2B5EF4-FFF2-40B4-BE49-F238E27FC236}">
                <a16:creationId xmlns:a16="http://schemas.microsoft.com/office/drawing/2014/main" id="{F2AB34CE-D42D-4B95-BB89-714ABC443751}"/>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16</xdr:row>
      <xdr:rowOff>85725</xdr:rowOff>
    </xdr:from>
    <xdr:to>
      <xdr:col>21</xdr:col>
      <xdr:colOff>0</xdr:colOff>
      <xdr:row>16</xdr:row>
      <xdr:rowOff>85725</xdr:rowOff>
    </xdr:to>
    <xdr:sp macro="" textlink="">
      <xdr:nvSpPr>
        <xdr:cNvPr id="87" name="テキスト 52">
          <a:extLst>
            <a:ext uri="{FF2B5EF4-FFF2-40B4-BE49-F238E27FC236}">
              <a16:creationId xmlns:a16="http://schemas.microsoft.com/office/drawing/2014/main" id="{E033B126-5431-43E4-8D00-43AD8A8256A2}"/>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88" name="テキスト 61">
          <a:extLst>
            <a:ext uri="{FF2B5EF4-FFF2-40B4-BE49-F238E27FC236}">
              <a16:creationId xmlns:a16="http://schemas.microsoft.com/office/drawing/2014/main" id="{9F3CD432-13C9-4CA8-BFBB-E37B5B2BFFD0}"/>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89" name="テキスト 79">
          <a:extLst>
            <a:ext uri="{FF2B5EF4-FFF2-40B4-BE49-F238E27FC236}">
              <a16:creationId xmlns:a16="http://schemas.microsoft.com/office/drawing/2014/main" id="{9B48776F-B293-43B0-80B8-F30C031C6046}"/>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90" name="テキスト 88">
          <a:extLst>
            <a:ext uri="{FF2B5EF4-FFF2-40B4-BE49-F238E27FC236}">
              <a16:creationId xmlns:a16="http://schemas.microsoft.com/office/drawing/2014/main" id="{0303F041-1CA9-4AE9-9195-8217FB7EF66D}"/>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91" name="テキスト 114">
          <a:extLst>
            <a:ext uri="{FF2B5EF4-FFF2-40B4-BE49-F238E27FC236}">
              <a16:creationId xmlns:a16="http://schemas.microsoft.com/office/drawing/2014/main" id="{34DBDA30-7114-4FB8-B6BB-5FF5BAC27918}"/>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92" name="テキスト 123">
          <a:extLst>
            <a:ext uri="{FF2B5EF4-FFF2-40B4-BE49-F238E27FC236}">
              <a16:creationId xmlns:a16="http://schemas.microsoft.com/office/drawing/2014/main" id="{4C17B098-82E3-4F83-81D7-DA29D98764C3}"/>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28575</xdr:rowOff>
    </xdr:from>
    <xdr:to>
      <xdr:col>21</xdr:col>
      <xdr:colOff>0</xdr:colOff>
      <xdr:row>17</xdr:row>
      <xdr:rowOff>0</xdr:rowOff>
    </xdr:to>
    <xdr:sp macro="" textlink="">
      <xdr:nvSpPr>
        <xdr:cNvPr id="93" name="テキスト 255">
          <a:extLst>
            <a:ext uri="{FF2B5EF4-FFF2-40B4-BE49-F238E27FC236}">
              <a16:creationId xmlns:a16="http://schemas.microsoft.com/office/drawing/2014/main" id="{FCAD3671-7122-49ED-A667-BEA676B59FFE}"/>
            </a:ext>
          </a:extLst>
        </xdr:cNvPr>
        <xdr:cNvSpPr txBox="1">
          <a:spLocks noChangeArrowheads="1"/>
        </xdr:cNvSpPr>
      </xdr:nvSpPr>
      <xdr:spPr bwMode="auto">
        <a:xfrm>
          <a:off x="16659225" y="37147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16</xdr:row>
      <xdr:rowOff>0</xdr:rowOff>
    </xdr:from>
    <xdr:to>
      <xdr:col>21</xdr:col>
      <xdr:colOff>0</xdr:colOff>
      <xdr:row>17</xdr:row>
      <xdr:rowOff>0</xdr:rowOff>
    </xdr:to>
    <xdr:sp macro="" textlink="">
      <xdr:nvSpPr>
        <xdr:cNvPr id="94" name="テキスト 267">
          <a:extLst>
            <a:ext uri="{FF2B5EF4-FFF2-40B4-BE49-F238E27FC236}">
              <a16:creationId xmlns:a16="http://schemas.microsoft.com/office/drawing/2014/main" id="{F60B14C6-D735-44D2-B355-3AE2F0C32B4D}"/>
            </a:ext>
          </a:extLst>
        </xdr:cNvPr>
        <xdr:cNvSpPr txBox="1">
          <a:spLocks noChangeArrowheads="1"/>
        </xdr:cNvSpPr>
      </xdr:nvSpPr>
      <xdr:spPr bwMode="auto">
        <a:xfrm>
          <a:off x="16659225" y="36861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16</xdr:row>
      <xdr:rowOff>38100</xdr:rowOff>
    </xdr:from>
    <xdr:to>
      <xdr:col>21</xdr:col>
      <xdr:colOff>0</xdr:colOff>
      <xdr:row>17</xdr:row>
      <xdr:rowOff>0</xdr:rowOff>
    </xdr:to>
    <xdr:sp macro="" textlink="">
      <xdr:nvSpPr>
        <xdr:cNvPr id="95" name="テキスト 269">
          <a:extLst>
            <a:ext uri="{FF2B5EF4-FFF2-40B4-BE49-F238E27FC236}">
              <a16:creationId xmlns:a16="http://schemas.microsoft.com/office/drawing/2014/main" id="{CE4553EE-9731-4AD7-80BE-326F11963502}"/>
            </a:ext>
          </a:extLst>
        </xdr:cNvPr>
        <xdr:cNvSpPr txBox="1">
          <a:spLocks noChangeArrowheads="1"/>
        </xdr:cNvSpPr>
      </xdr:nvSpPr>
      <xdr:spPr bwMode="auto">
        <a:xfrm>
          <a:off x="16659225" y="372427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17</xdr:row>
      <xdr:rowOff>0</xdr:rowOff>
    </xdr:from>
    <xdr:to>
      <xdr:col>18</xdr:col>
      <xdr:colOff>0</xdr:colOff>
      <xdr:row>17</xdr:row>
      <xdr:rowOff>0</xdr:rowOff>
    </xdr:to>
    <xdr:sp macro="" textlink="">
      <xdr:nvSpPr>
        <xdr:cNvPr id="96" name="テキスト 92">
          <a:extLst>
            <a:ext uri="{FF2B5EF4-FFF2-40B4-BE49-F238E27FC236}">
              <a16:creationId xmlns:a16="http://schemas.microsoft.com/office/drawing/2014/main" id="{4BFAF6B2-1061-49AE-B6D9-AF60CCD84847}"/>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97" name="テキスト 93">
          <a:extLst>
            <a:ext uri="{FF2B5EF4-FFF2-40B4-BE49-F238E27FC236}">
              <a16:creationId xmlns:a16="http://schemas.microsoft.com/office/drawing/2014/main" id="{77B1AEF7-9EA0-4FDD-9302-2036B64E961D}"/>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98" name="テキスト 94">
          <a:extLst>
            <a:ext uri="{FF2B5EF4-FFF2-40B4-BE49-F238E27FC236}">
              <a16:creationId xmlns:a16="http://schemas.microsoft.com/office/drawing/2014/main" id="{8F82D458-F71F-4614-91EC-DC94FE5574AD}"/>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99" name="テキスト 95">
          <a:extLst>
            <a:ext uri="{FF2B5EF4-FFF2-40B4-BE49-F238E27FC236}">
              <a16:creationId xmlns:a16="http://schemas.microsoft.com/office/drawing/2014/main" id="{6CAB2438-AB6F-482B-A50B-FC61C3B9EF2B}"/>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00" name="テキスト 144">
          <a:extLst>
            <a:ext uri="{FF2B5EF4-FFF2-40B4-BE49-F238E27FC236}">
              <a16:creationId xmlns:a16="http://schemas.microsoft.com/office/drawing/2014/main" id="{BC54F3CD-57DB-47C1-902A-4C2E6E2A9663}"/>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3</xdr:row>
      <xdr:rowOff>0</xdr:rowOff>
    </xdr:from>
    <xdr:to>
      <xdr:col>19</xdr:col>
      <xdr:colOff>0</xdr:colOff>
      <xdr:row>3</xdr:row>
      <xdr:rowOff>0</xdr:rowOff>
    </xdr:to>
    <xdr:sp macro="" textlink="">
      <xdr:nvSpPr>
        <xdr:cNvPr id="101" name="テキスト 144">
          <a:extLst>
            <a:ext uri="{FF2B5EF4-FFF2-40B4-BE49-F238E27FC236}">
              <a16:creationId xmlns:a16="http://schemas.microsoft.com/office/drawing/2014/main" id="{FB715B72-3146-4738-9819-E01CC27D2F09}"/>
            </a:ext>
          </a:extLst>
        </xdr:cNvPr>
        <xdr:cNvSpPr txBox="1">
          <a:spLocks noChangeArrowheads="1"/>
        </xdr:cNvSpPr>
      </xdr:nvSpPr>
      <xdr:spPr bwMode="auto">
        <a:xfrm>
          <a:off x="13439775" y="638175"/>
          <a:ext cx="1371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3</xdr:row>
      <xdr:rowOff>0</xdr:rowOff>
    </xdr:from>
    <xdr:to>
      <xdr:col>2</xdr:col>
      <xdr:colOff>0</xdr:colOff>
      <xdr:row>3</xdr:row>
      <xdr:rowOff>0</xdr:rowOff>
    </xdr:to>
    <xdr:sp macro="" textlink="">
      <xdr:nvSpPr>
        <xdr:cNvPr id="102" name="テキスト 92">
          <a:extLst>
            <a:ext uri="{FF2B5EF4-FFF2-40B4-BE49-F238E27FC236}">
              <a16:creationId xmlns:a16="http://schemas.microsoft.com/office/drawing/2014/main" id="{F84AFA7F-15DA-41D4-A678-95A9F103F2B9}"/>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03" name="テキスト 93">
          <a:extLst>
            <a:ext uri="{FF2B5EF4-FFF2-40B4-BE49-F238E27FC236}">
              <a16:creationId xmlns:a16="http://schemas.microsoft.com/office/drawing/2014/main" id="{31747925-8C57-4CA0-98BC-111610E7CD24}"/>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04" name="テキスト 94">
          <a:extLst>
            <a:ext uri="{FF2B5EF4-FFF2-40B4-BE49-F238E27FC236}">
              <a16:creationId xmlns:a16="http://schemas.microsoft.com/office/drawing/2014/main" id="{037465D8-B7E6-4FCC-A8A1-DEC2A8503E2C}"/>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05" name="テキスト 95">
          <a:extLst>
            <a:ext uri="{FF2B5EF4-FFF2-40B4-BE49-F238E27FC236}">
              <a16:creationId xmlns:a16="http://schemas.microsoft.com/office/drawing/2014/main" id="{FC3A68CC-6CE1-425F-9B3B-2CF3102F79D6}"/>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66675</xdr:rowOff>
    </xdr:to>
    <xdr:sp macro="" textlink="">
      <xdr:nvSpPr>
        <xdr:cNvPr id="106" name="テキスト 144">
          <a:extLst>
            <a:ext uri="{FF2B5EF4-FFF2-40B4-BE49-F238E27FC236}">
              <a16:creationId xmlns:a16="http://schemas.microsoft.com/office/drawing/2014/main" id="{2EDA88FB-C130-463A-BFFE-244FAA601928}"/>
            </a:ext>
          </a:extLst>
        </xdr:cNvPr>
        <xdr:cNvSpPr txBox="1">
          <a:spLocks noChangeArrowheads="1"/>
        </xdr:cNvSpPr>
      </xdr:nvSpPr>
      <xdr:spPr bwMode="auto">
        <a:xfrm>
          <a:off x="1057275" y="63817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3</xdr:row>
      <xdr:rowOff>0</xdr:rowOff>
    </xdr:from>
    <xdr:to>
      <xdr:col>18</xdr:col>
      <xdr:colOff>0</xdr:colOff>
      <xdr:row>3</xdr:row>
      <xdr:rowOff>0</xdr:rowOff>
    </xdr:to>
    <xdr:sp macro="" textlink="">
      <xdr:nvSpPr>
        <xdr:cNvPr id="77" name="テキスト 92">
          <a:extLst>
            <a:ext uri="{FF2B5EF4-FFF2-40B4-BE49-F238E27FC236}">
              <a16:creationId xmlns:a16="http://schemas.microsoft.com/office/drawing/2014/main" id="{BBD47B05-0173-457C-BF73-5A650AC44A99}"/>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82" name="テキスト 93">
          <a:extLst>
            <a:ext uri="{FF2B5EF4-FFF2-40B4-BE49-F238E27FC236}">
              <a16:creationId xmlns:a16="http://schemas.microsoft.com/office/drawing/2014/main" id="{F374DBEF-AC83-4CD5-AC20-D7C9F57C56A4}"/>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107" name="テキスト 94">
          <a:extLst>
            <a:ext uri="{FF2B5EF4-FFF2-40B4-BE49-F238E27FC236}">
              <a16:creationId xmlns:a16="http://schemas.microsoft.com/office/drawing/2014/main" id="{1C676F5C-8C82-4B23-AD2C-22063EF5A175}"/>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108" name="テキスト 95">
          <a:extLst>
            <a:ext uri="{FF2B5EF4-FFF2-40B4-BE49-F238E27FC236}">
              <a16:creationId xmlns:a16="http://schemas.microsoft.com/office/drawing/2014/main" id="{DB5E4B72-522E-4E15-A108-4F4A00C12D1A}"/>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47625</xdr:rowOff>
    </xdr:to>
    <xdr:sp macro="" textlink="">
      <xdr:nvSpPr>
        <xdr:cNvPr id="109" name="テキスト 144">
          <a:extLst>
            <a:ext uri="{FF2B5EF4-FFF2-40B4-BE49-F238E27FC236}">
              <a16:creationId xmlns:a16="http://schemas.microsoft.com/office/drawing/2014/main" id="{8448D084-A70C-4517-A9EF-F21AC9B80AA2}"/>
            </a:ext>
          </a:extLst>
        </xdr:cNvPr>
        <xdr:cNvSpPr txBox="1">
          <a:spLocks noChangeArrowheads="1"/>
        </xdr:cNvSpPr>
      </xdr:nvSpPr>
      <xdr:spPr bwMode="auto">
        <a:xfrm>
          <a:off x="14306550" y="63817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17</xdr:row>
      <xdr:rowOff>0</xdr:rowOff>
    </xdr:from>
    <xdr:to>
      <xdr:col>21</xdr:col>
      <xdr:colOff>0</xdr:colOff>
      <xdr:row>17</xdr:row>
      <xdr:rowOff>0</xdr:rowOff>
    </xdr:to>
    <xdr:grpSp>
      <xdr:nvGrpSpPr>
        <xdr:cNvPr id="292867" name="Group 6">
          <a:extLst>
            <a:ext uri="{FF2B5EF4-FFF2-40B4-BE49-F238E27FC236}">
              <a16:creationId xmlns:a16="http://schemas.microsoft.com/office/drawing/2014/main" id="{83794B0A-D333-4856-AEEA-436DAB7FCF0D}"/>
            </a:ext>
          </a:extLst>
        </xdr:cNvPr>
        <xdr:cNvGrpSpPr>
          <a:grpSpLocks/>
        </xdr:cNvGrpSpPr>
      </xdr:nvGrpSpPr>
      <xdr:grpSpPr bwMode="auto">
        <a:xfrm>
          <a:off x="16906875" y="3857625"/>
          <a:ext cx="0" cy="0"/>
          <a:chOff x="1369" y="654"/>
          <a:chExt cx="217" cy="58"/>
        </a:xfrm>
      </xdr:grpSpPr>
      <xdr:sp macro="" textlink="">
        <xdr:nvSpPr>
          <xdr:cNvPr id="111" name="テキスト 144">
            <a:extLst>
              <a:ext uri="{FF2B5EF4-FFF2-40B4-BE49-F238E27FC236}">
                <a16:creationId xmlns:a16="http://schemas.microsoft.com/office/drawing/2014/main" id="{7585D56E-A513-4F15-81F4-127CBB5B068D}"/>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2" name="テキスト 146">
            <a:extLst>
              <a:ext uri="{FF2B5EF4-FFF2-40B4-BE49-F238E27FC236}">
                <a16:creationId xmlns:a16="http://schemas.microsoft.com/office/drawing/2014/main" id="{40600C8D-A3A6-468E-A21F-328959BDC51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13" name="テキスト 144">
            <a:extLst>
              <a:ext uri="{FF2B5EF4-FFF2-40B4-BE49-F238E27FC236}">
                <a16:creationId xmlns:a16="http://schemas.microsoft.com/office/drawing/2014/main" id="{8752CE2F-D218-4A50-A856-F0B4BB4D18A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4" name="テキスト 94">
            <a:extLst>
              <a:ext uri="{FF2B5EF4-FFF2-40B4-BE49-F238E27FC236}">
                <a16:creationId xmlns:a16="http://schemas.microsoft.com/office/drawing/2014/main" id="{DA6E667D-481B-4D66-9776-3BA2E45510AB}"/>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17</xdr:row>
      <xdr:rowOff>0</xdr:rowOff>
    </xdr:from>
    <xdr:to>
      <xdr:col>21</xdr:col>
      <xdr:colOff>0</xdr:colOff>
      <xdr:row>17</xdr:row>
      <xdr:rowOff>0</xdr:rowOff>
    </xdr:to>
    <xdr:grpSp>
      <xdr:nvGrpSpPr>
        <xdr:cNvPr id="292868" name="Group 11">
          <a:extLst>
            <a:ext uri="{FF2B5EF4-FFF2-40B4-BE49-F238E27FC236}">
              <a16:creationId xmlns:a16="http://schemas.microsoft.com/office/drawing/2014/main" id="{C1CD22FD-5510-49FC-A2CC-A8854340176C}"/>
            </a:ext>
          </a:extLst>
        </xdr:cNvPr>
        <xdr:cNvGrpSpPr>
          <a:grpSpLocks/>
        </xdr:cNvGrpSpPr>
      </xdr:nvGrpSpPr>
      <xdr:grpSpPr bwMode="auto">
        <a:xfrm>
          <a:off x="16906875" y="3857625"/>
          <a:ext cx="0" cy="0"/>
          <a:chOff x="1369" y="654"/>
          <a:chExt cx="217" cy="58"/>
        </a:xfrm>
      </xdr:grpSpPr>
      <xdr:sp macro="" textlink="">
        <xdr:nvSpPr>
          <xdr:cNvPr id="116" name="テキスト 144">
            <a:extLst>
              <a:ext uri="{FF2B5EF4-FFF2-40B4-BE49-F238E27FC236}">
                <a16:creationId xmlns:a16="http://schemas.microsoft.com/office/drawing/2014/main" id="{81D3447B-FB7F-4404-9B3B-9CC0F143C41C}"/>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7" name="テキスト 146">
            <a:extLst>
              <a:ext uri="{FF2B5EF4-FFF2-40B4-BE49-F238E27FC236}">
                <a16:creationId xmlns:a16="http://schemas.microsoft.com/office/drawing/2014/main" id="{3CA0CF10-BE6B-49BF-A853-D70C1F2E5FAC}"/>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18" name="テキスト 144">
            <a:extLst>
              <a:ext uri="{FF2B5EF4-FFF2-40B4-BE49-F238E27FC236}">
                <a16:creationId xmlns:a16="http://schemas.microsoft.com/office/drawing/2014/main" id="{BC21004F-A23A-43B5-942E-8A5E302600CB}"/>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9" name="テキスト 94">
            <a:extLst>
              <a:ext uri="{FF2B5EF4-FFF2-40B4-BE49-F238E27FC236}">
                <a16:creationId xmlns:a16="http://schemas.microsoft.com/office/drawing/2014/main" id="{2621AA9D-F6E8-4080-B037-52BA9E531F72}"/>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16</xdr:row>
      <xdr:rowOff>85725</xdr:rowOff>
    </xdr:from>
    <xdr:to>
      <xdr:col>21</xdr:col>
      <xdr:colOff>0</xdr:colOff>
      <xdr:row>16</xdr:row>
      <xdr:rowOff>85725</xdr:rowOff>
    </xdr:to>
    <xdr:sp macro="" textlink="">
      <xdr:nvSpPr>
        <xdr:cNvPr id="120" name="テキスト 52">
          <a:extLst>
            <a:ext uri="{FF2B5EF4-FFF2-40B4-BE49-F238E27FC236}">
              <a16:creationId xmlns:a16="http://schemas.microsoft.com/office/drawing/2014/main" id="{61AE3B3D-42A8-46CB-A2FD-C86433751490}"/>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21" name="テキスト 61">
          <a:extLst>
            <a:ext uri="{FF2B5EF4-FFF2-40B4-BE49-F238E27FC236}">
              <a16:creationId xmlns:a16="http://schemas.microsoft.com/office/drawing/2014/main" id="{073D1E7A-DCBD-4042-9825-3A47DCD741C8}"/>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22" name="テキスト 79">
          <a:extLst>
            <a:ext uri="{FF2B5EF4-FFF2-40B4-BE49-F238E27FC236}">
              <a16:creationId xmlns:a16="http://schemas.microsoft.com/office/drawing/2014/main" id="{EB7EC1E4-1067-4F66-81AC-30465EF67514}"/>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23" name="テキスト 88">
          <a:extLst>
            <a:ext uri="{FF2B5EF4-FFF2-40B4-BE49-F238E27FC236}">
              <a16:creationId xmlns:a16="http://schemas.microsoft.com/office/drawing/2014/main" id="{DAD7C487-EF43-4303-8CC2-5AC07ECFEA38}"/>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24" name="テキスト 114">
          <a:extLst>
            <a:ext uri="{FF2B5EF4-FFF2-40B4-BE49-F238E27FC236}">
              <a16:creationId xmlns:a16="http://schemas.microsoft.com/office/drawing/2014/main" id="{CF289837-4230-4238-9B63-86F74A70032C}"/>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25" name="テキスト 123">
          <a:extLst>
            <a:ext uri="{FF2B5EF4-FFF2-40B4-BE49-F238E27FC236}">
              <a16:creationId xmlns:a16="http://schemas.microsoft.com/office/drawing/2014/main" id="{E851190D-D70A-43A5-BC7A-149CA5188A3F}"/>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28575</xdr:rowOff>
    </xdr:from>
    <xdr:to>
      <xdr:col>21</xdr:col>
      <xdr:colOff>0</xdr:colOff>
      <xdr:row>17</xdr:row>
      <xdr:rowOff>0</xdr:rowOff>
    </xdr:to>
    <xdr:sp macro="" textlink="">
      <xdr:nvSpPr>
        <xdr:cNvPr id="126" name="テキスト 255">
          <a:extLst>
            <a:ext uri="{FF2B5EF4-FFF2-40B4-BE49-F238E27FC236}">
              <a16:creationId xmlns:a16="http://schemas.microsoft.com/office/drawing/2014/main" id="{0EA7802A-F7B9-4B8E-8F39-E7EA9E2218A9}"/>
            </a:ext>
          </a:extLst>
        </xdr:cNvPr>
        <xdr:cNvSpPr txBox="1">
          <a:spLocks noChangeArrowheads="1"/>
        </xdr:cNvSpPr>
      </xdr:nvSpPr>
      <xdr:spPr bwMode="auto">
        <a:xfrm>
          <a:off x="16659225" y="37147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16</xdr:row>
      <xdr:rowOff>0</xdr:rowOff>
    </xdr:from>
    <xdr:to>
      <xdr:col>21</xdr:col>
      <xdr:colOff>0</xdr:colOff>
      <xdr:row>17</xdr:row>
      <xdr:rowOff>0</xdr:rowOff>
    </xdr:to>
    <xdr:sp macro="" textlink="">
      <xdr:nvSpPr>
        <xdr:cNvPr id="127" name="テキスト 267">
          <a:extLst>
            <a:ext uri="{FF2B5EF4-FFF2-40B4-BE49-F238E27FC236}">
              <a16:creationId xmlns:a16="http://schemas.microsoft.com/office/drawing/2014/main" id="{BDEC82FC-2C53-4C4A-B0F4-BB349A28CC0C}"/>
            </a:ext>
          </a:extLst>
        </xdr:cNvPr>
        <xdr:cNvSpPr txBox="1">
          <a:spLocks noChangeArrowheads="1"/>
        </xdr:cNvSpPr>
      </xdr:nvSpPr>
      <xdr:spPr bwMode="auto">
        <a:xfrm>
          <a:off x="16659225" y="36861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16</xdr:row>
      <xdr:rowOff>38100</xdr:rowOff>
    </xdr:from>
    <xdr:to>
      <xdr:col>21</xdr:col>
      <xdr:colOff>0</xdr:colOff>
      <xdr:row>17</xdr:row>
      <xdr:rowOff>0</xdr:rowOff>
    </xdr:to>
    <xdr:sp macro="" textlink="">
      <xdr:nvSpPr>
        <xdr:cNvPr id="128" name="テキスト 269">
          <a:extLst>
            <a:ext uri="{FF2B5EF4-FFF2-40B4-BE49-F238E27FC236}">
              <a16:creationId xmlns:a16="http://schemas.microsoft.com/office/drawing/2014/main" id="{3A132DB4-D457-4011-B53C-78BDEC090282}"/>
            </a:ext>
          </a:extLst>
        </xdr:cNvPr>
        <xdr:cNvSpPr txBox="1">
          <a:spLocks noChangeArrowheads="1"/>
        </xdr:cNvSpPr>
      </xdr:nvSpPr>
      <xdr:spPr bwMode="auto">
        <a:xfrm>
          <a:off x="16659225" y="372427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29" name="テキスト 92">
          <a:extLst>
            <a:ext uri="{FF2B5EF4-FFF2-40B4-BE49-F238E27FC236}">
              <a16:creationId xmlns:a16="http://schemas.microsoft.com/office/drawing/2014/main" id="{875C69A5-DDAA-4470-AFA8-D0D1EA2ADBCA}"/>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30" name="テキスト 93">
          <a:extLst>
            <a:ext uri="{FF2B5EF4-FFF2-40B4-BE49-F238E27FC236}">
              <a16:creationId xmlns:a16="http://schemas.microsoft.com/office/drawing/2014/main" id="{49F8B253-943D-4C43-906A-DAB874526093}"/>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31" name="テキスト 94">
          <a:extLst>
            <a:ext uri="{FF2B5EF4-FFF2-40B4-BE49-F238E27FC236}">
              <a16:creationId xmlns:a16="http://schemas.microsoft.com/office/drawing/2014/main" id="{6AB182B6-A786-4DB9-AC4B-BCB688D015B6}"/>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32" name="テキスト 95">
          <a:extLst>
            <a:ext uri="{FF2B5EF4-FFF2-40B4-BE49-F238E27FC236}">
              <a16:creationId xmlns:a16="http://schemas.microsoft.com/office/drawing/2014/main" id="{AE9CE920-A90C-4667-85DB-1B40C1E19456}"/>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33" name="テキスト 144">
          <a:extLst>
            <a:ext uri="{FF2B5EF4-FFF2-40B4-BE49-F238E27FC236}">
              <a16:creationId xmlns:a16="http://schemas.microsoft.com/office/drawing/2014/main" id="{1CFD87FF-DBA4-4884-8980-BE38A4160785}"/>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3</xdr:row>
      <xdr:rowOff>0</xdr:rowOff>
    </xdr:from>
    <xdr:to>
      <xdr:col>19</xdr:col>
      <xdr:colOff>0</xdr:colOff>
      <xdr:row>3</xdr:row>
      <xdr:rowOff>0</xdr:rowOff>
    </xdr:to>
    <xdr:sp macro="" textlink="">
      <xdr:nvSpPr>
        <xdr:cNvPr id="134" name="テキスト 144">
          <a:extLst>
            <a:ext uri="{FF2B5EF4-FFF2-40B4-BE49-F238E27FC236}">
              <a16:creationId xmlns:a16="http://schemas.microsoft.com/office/drawing/2014/main" id="{AF715D6C-7B82-4C78-8E22-8DB42527676A}"/>
            </a:ext>
          </a:extLst>
        </xdr:cNvPr>
        <xdr:cNvSpPr txBox="1">
          <a:spLocks noChangeArrowheads="1"/>
        </xdr:cNvSpPr>
      </xdr:nvSpPr>
      <xdr:spPr bwMode="auto">
        <a:xfrm>
          <a:off x="13439775" y="638175"/>
          <a:ext cx="1371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3</xdr:row>
      <xdr:rowOff>0</xdr:rowOff>
    </xdr:from>
    <xdr:to>
      <xdr:col>2</xdr:col>
      <xdr:colOff>0</xdr:colOff>
      <xdr:row>3</xdr:row>
      <xdr:rowOff>0</xdr:rowOff>
    </xdr:to>
    <xdr:sp macro="" textlink="">
      <xdr:nvSpPr>
        <xdr:cNvPr id="135" name="テキスト 92">
          <a:extLst>
            <a:ext uri="{FF2B5EF4-FFF2-40B4-BE49-F238E27FC236}">
              <a16:creationId xmlns:a16="http://schemas.microsoft.com/office/drawing/2014/main" id="{308B090F-E0F9-4BC2-B87B-C04D1AFDB509}"/>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36" name="テキスト 93">
          <a:extLst>
            <a:ext uri="{FF2B5EF4-FFF2-40B4-BE49-F238E27FC236}">
              <a16:creationId xmlns:a16="http://schemas.microsoft.com/office/drawing/2014/main" id="{9A40BD59-B432-4411-A173-878033B411C2}"/>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37" name="テキスト 94">
          <a:extLst>
            <a:ext uri="{FF2B5EF4-FFF2-40B4-BE49-F238E27FC236}">
              <a16:creationId xmlns:a16="http://schemas.microsoft.com/office/drawing/2014/main" id="{8DCD51E0-2DC0-4695-A673-1BD0FEB32D92}"/>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38" name="テキスト 95">
          <a:extLst>
            <a:ext uri="{FF2B5EF4-FFF2-40B4-BE49-F238E27FC236}">
              <a16:creationId xmlns:a16="http://schemas.microsoft.com/office/drawing/2014/main" id="{23396160-6082-4191-91CE-1D70FB166456}"/>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66675</xdr:rowOff>
    </xdr:to>
    <xdr:sp macro="" textlink="">
      <xdr:nvSpPr>
        <xdr:cNvPr id="139" name="テキスト 144">
          <a:extLst>
            <a:ext uri="{FF2B5EF4-FFF2-40B4-BE49-F238E27FC236}">
              <a16:creationId xmlns:a16="http://schemas.microsoft.com/office/drawing/2014/main" id="{6F178D62-CA62-405E-A692-EAAD83454945}"/>
            </a:ext>
          </a:extLst>
        </xdr:cNvPr>
        <xdr:cNvSpPr txBox="1">
          <a:spLocks noChangeArrowheads="1"/>
        </xdr:cNvSpPr>
      </xdr:nvSpPr>
      <xdr:spPr bwMode="auto">
        <a:xfrm>
          <a:off x="1057275" y="63817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3</xdr:row>
      <xdr:rowOff>0</xdr:rowOff>
    </xdr:from>
    <xdr:to>
      <xdr:col>18</xdr:col>
      <xdr:colOff>0</xdr:colOff>
      <xdr:row>3</xdr:row>
      <xdr:rowOff>0</xdr:rowOff>
    </xdr:to>
    <xdr:sp macro="" textlink="">
      <xdr:nvSpPr>
        <xdr:cNvPr id="140" name="テキスト 92">
          <a:extLst>
            <a:ext uri="{FF2B5EF4-FFF2-40B4-BE49-F238E27FC236}">
              <a16:creationId xmlns:a16="http://schemas.microsoft.com/office/drawing/2014/main" id="{AF4A8B76-ACBC-4789-974D-A28029DD634C}"/>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141" name="テキスト 93">
          <a:extLst>
            <a:ext uri="{FF2B5EF4-FFF2-40B4-BE49-F238E27FC236}">
              <a16:creationId xmlns:a16="http://schemas.microsoft.com/office/drawing/2014/main" id="{2B54913E-D59B-481A-A400-B04DE068EA00}"/>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142" name="テキスト 94">
          <a:extLst>
            <a:ext uri="{FF2B5EF4-FFF2-40B4-BE49-F238E27FC236}">
              <a16:creationId xmlns:a16="http://schemas.microsoft.com/office/drawing/2014/main" id="{D3D09C3A-47C3-4D55-8D86-4E1551D5E8B1}"/>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0</xdr:rowOff>
    </xdr:to>
    <xdr:sp macro="" textlink="">
      <xdr:nvSpPr>
        <xdr:cNvPr id="143" name="テキスト 95">
          <a:extLst>
            <a:ext uri="{FF2B5EF4-FFF2-40B4-BE49-F238E27FC236}">
              <a16:creationId xmlns:a16="http://schemas.microsoft.com/office/drawing/2014/main" id="{0434A032-1ACC-4A85-BCB5-8AF2BE9483FE}"/>
            </a:ext>
          </a:extLst>
        </xdr:cNvPr>
        <xdr:cNvSpPr txBox="1">
          <a:spLocks noChangeArrowheads="1"/>
        </xdr:cNvSpPr>
      </xdr:nvSpPr>
      <xdr:spPr bwMode="auto">
        <a:xfrm>
          <a:off x="14306550"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3</xdr:row>
      <xdr:rowOff>0</xdr:rowOff>
    </xdr:from>
    <xdr:to>
      <xdr:col>18</xdr:col>
      <xdr:colOff>0</xdr:colOff>
      <xdr:row>3</xdr:row>
      <xdr:rowOff>47625</xdr:rowOff>
    </xdr:to>
    <xdr:sp macro="" textlink="">
      <xdr:nvSpPr>
        <xdr:cNvPr id="144" name="テキスト 144">
          <a:extLst>
            <a:ext uri="{FF2B5EF4-FFF2-40B4-BE49-F238E27FC236}">
              <a16:creationId xmlns:a16="http://schemas.microsoft.com/office/drawing/2014/main" id="{70A0FD3C-2F28-49CA-BED7-2EC5FB89222B}"/>
            </a:ext>
          </a:extLst>
        </xdr:cNvPr>
        <xdr:cNvSpPr txBox="1">
          <a:spLocks noChangeArrowheads="1"/>
        </xdr:cNvSpPr>
      </xdr:nvSpPr>
      <xdr:spPr bwMode="auto">
        <a:xfrm>
          <a:off x="14306550" y="63817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17</xdr:row>
      <xdr:rowOff>0</xdr:rowOff>
    </xdr:from>
    <xdr:to>
      <xdr:col>21</xdr:col>
      <xdr:colOff>0</xdr:colOff>
      <xdr:row>17</xdr:row>
      <xdr:rowOff>0</xdr:rowOff>
    </xdr:to>
    <xdr:grpSp>
      <xdr:nvGrpSpPr>
        <xdr:cNvPr id="292894" name="Group 6">
          <a:extLst>
            <a:ext uri="{FF2B5EF4-FFF2-40B4-BE49-F238E27FC236}">
              <a16:creationId xmlns:a16="http://schemas.microsoft.com/office/drawing/2014/main" id="{4CDA810C-A8A6-42E6-AD0C-86FBC084A972}"/>
            </a:ext>
          </a:extLst>
        </xdr:cNvPr>
        <xdr:cNvGrpSpPr>
          <a:grpSpLocks/>
        </xdr:cNvGrpSpPr>
      </xdr:nvGrpSpPr>
      <xdr:grpSpPr bwMode="auto">
        <a:xfrm>
          <a:off x="16906875" y="3857625"/>
          <a:ext cx="0" cy="0"/>
          <a:chOff x="1369" y="654"/>
          <a:chExt cx="217" cy="58"/>
        </a:xfrm>
      </xdr:grpSpPr>
      <xdr:sp macro="" textlink="">
        <xdr:nvSpPr>
          <xdr:cNvPr id="146" name="テキスト 144">
            <a:extLst>
              <a:ext uri="{FF2B5EF4-FFF2-40B4-BE49-F238E27FC236}">
                <a16:creationId xmlns:a16="http://schemas.microsoft.com/office/drawing/2014/main" id="{18A8118A-FF8D-4409-89BD-05FDAE77336D}"/>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7" name="テキスト 146">
            <a:extLst>
              <a:ext uri="{FF2B5EF4-FFF2-40B4-BE49-F238E27FC236}">
                <a16:creationId xmlns:a16="http://schemas.microsoft.com/office/drawing/2014/main" id="{72A81F19-B4ED-48C2-A889-B94364406AA6}"/>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48" name="テキスト 144">
            <a:extLst>
              <a:ext uri="{FF2B5EF4-FFF2-40B4-BE49-F238E27FC236}">
                <a16:creationId xmlns:a16="http://schemas.microsoft.com/office/drawing/2014/main" id="{F5D709CD-72F4-4615-944C-5658B5A9AC24}"/>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49" name="テキスト 94">
            <a:extLst>
              <a:ext uri="{FF2B5EF4-FFF2-40B4-BE49-F238E27FC236}">
                <a16:creationId xmlns:a16="http://schemas.microsoft.com/office/drawing/2014/main" id="{34B7DED6-3966-487A-A4FD-052591EF9630}"/>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17</xdr:row>
      <xdr:rowOff>0</xdr:rowOff>
    </xdr:from>
    <xdr:to>
      <xdr:col>21</xdr:col>
      <xdr:colOff>0</xdr:colOff>
      <xdr:row>17</xdr:row>
      <xdr:rowOff>0</xdr:rowOff>
    </xdr:to>
    <xdr:grpSp>
      <xdr:nvGrpSpPr>
        <xdr:cNvPr id="292895" name="Group 11">
          <a:extLst>
            <a:ext uri="{FF2B5EF4-FFF2-40B4-BE49-F238E27FC236}">
              <a16:creationId xmlns:a16="http://schemas.microsoft.com/office/drawing/2014/main" id="{B45AA24E-DABD-4374-B381-28EBE1A5E29E}"/>
            </a:ext>
          </a:extLst>
        </xdr:cNvPr>
        <xdr:cNvGrpSpPr>
          <a:grpSpLocks/>
        </xdr:cNvGrpSpPr>
      </xdr:nvGrpSpPr>
      <xdr:grpSpPr bwMode="auto">
        <a:xfrm>
          <a:off x="16906875" y="3857625"/>
          <a:ext cx="0" cy="0"/>
          <a:chOff x="1369" y="654"/>
          <a:chExt cx="217" cy="58"/>
        </a:xfrm>
      </xdr:grpSpPr>
      <xdr:sp macro="" textlink="">
        <xdr:nvSpPr>
          <xdr:cNvPr id="151" name="テキスト 144">
            <a:extLst>
              <a:ext uri="{FF2B5EF4-FFF2-40B4-BE49-F238E27FC236}">
                <a16:creationId xmlns:a16="http://schemas.microsoft.com/office/drawing/2014/main" id="{35E0668E-9ACC-4C3A-9E20-343A402B23C3}"/>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52" name="テキスト 146">
            <a:extLst>
              <a:ext uri="{FF2B5EF4-FFF2-40B4-BE49-F238E27FC236}">
                <a16:creationId xmlns:a16="http://schemas.microsoft.com/office/drawing/2014/main" id="{76A6D015-9892-4400-976F-9616C754044C}"/>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3" name="テキスト 144">
            <a:extLst>
              <a:ext uri="{FF2B5EF4-FFF2-40B4-BE49-F238E27FC236}">
                <a16:creationId xmlns:a16="http://schemas.microsoft.com/office/drawing/2014/main" id="{B6AFB95D-AD82-4655-A319-B8AEB44B0B81}"/>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54" name="テキスト 94">
            <a:extLst>
              <a:ext uri="{FF2B5EF4-FFF2-40B4-BE49-F238E27FC236}">
                <a16:creationId xmlns:a16="http://schemas.microsoft.com/office/drawing/2014/main" id="{33C0ECEE-CF02-460C-A7AC-3578C594D2CF}"/>
              </a:ext>
            </a:extLst>
          </xdr:cNvPr>
          <xdr:cNvSpPr txBox="1">
            <a:spLocks noChangeArrowheads="1"/>
          </xdr:cNvSpPr>
        </xdr:nvSpPr>
        <xdr:spPr bwMode="auto">
          <a:xfrm>
            <a:off x="16906875" y="3857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16</xdr:row>
      <xdr:rowOff>85725</xdr:rowOff>
    </xdr:from>
    <xdr:to>
      <xdr:col>21</xdr:col>
      <xdr:colOff>0</xdr:colOff>
      <xdr:row>16</xdr:row>
      <xdr:rowOff>85725</xdr:rowOff>
    </xdr:to>
    <xdr:sp macro="" textlink="">
      <xdr:nvSpPr>
        <xdr:cNvPr id="155" name="テキスト 52">
          <a:extLst>
            <a:ext uri="{FF2B5EF4-FFF2-40B4-BE49-F238E27FC236}">
              <a16:creationId xmlns:a16="http://schemas.microsoft.com/office/drawing/2014/main" id="{90F596E8-7390-4D70-BF7A-7AD579C27E0B}"/>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56" name="テキスト 61">
          <a:extLst>
            <a:ext uri="{FF2B5EF4-FFF2-40B4-BE49-F238E27FC236}">
              <a16:creationId xmlns:a16="http://schemas.microsoft.com/office/drawing/2014/main" id="{CAB8A733-9003-4367-8693-343A2C694330}"/>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57" name="テキスト 79">
          <a:extLst>
            <a:ext uri="{FF2B5EF4-FFF2-40B4-BE49-F238E27FC236}">
              <a16:creationId xmlns:a16="http://schemas.microsoft.com/office/drawing/2014/main" id="{F342942C-3F22-472C-B248-FB8EDFB86283}"/>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58" name="テキスト 88">
          <a:extLst>
            <a:ext uri="{FF2B5EF4-FFF2-40B4-BE49-F238E27FC236}">
              <a16:creationId xmlns:a16="http://schemas.microsoft.com/office/drawing/2014/main" id="{8A9E5B24-E30F-4056-A061-7089C04DDFFD}"/>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59" name="テキスト 114">
          <a:extLst>
            <a:ext uri="{FF2B5EF4-FFF2-40B4-BE49-F238E27FC236}">
              <a16:creationId xmlns:a16="http://schemas.microsoft.com/office/drawing/2014/main" id="{72FBAECF-9E2F-4CF9-977D-CA37A744DAFC}"/>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85725</xdr:rowOff>
    </xdr:from>
    <xdr:to>
      <xdr:col>21</xdr:col>
      <xdr:colOff>0</xdr:colOff>
      <xdr:row>16</xdr:row>
      <xdr:rowOff>85725</xdr:rowOff>
    </xdr:to>
    <xdr:sp macro="" textlink="">
      <xdr:nvSpPr>
        <xdr:cNvPr id="160" name="テキスト 123">
          <a:extLst>
            <a:ext uri="{FF2B5EF4-FFF2-40B4-BE49-F238E27FC236}">
              <a16:creationId xmlns:a16="http://schemas.microsoft.com/office/drawing/2014/main" id="{F6ADBC4D-AA99-4354-AAF0-DEEC2449A8FA}"/>
            </a:ext>
          </a:extLst>
        </xdr:cNvPr>
        <xdr:cNvSpPr txBox="1">
          <a:spLocks noChangeArrowheads="1"/>
        </xdr:cNvSpPr>
      </xdr:nvSpPr>
      <xdr:spPr bwMode="auto">
        <a:xfrm>
          <a:off x="16659225" y="3771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16</xdr:row>
      <xdr:rowOff>28575</xdr:rowOff>
    </xdr:from>
    <xdr:to>
      <xdr:col>21</xdr:col>
      <xdr:colOff>0</xdr:colOff>
      <xdr:row>17</xdr:row>
      <xdr:rowOff>0</xdr:rowOff>
    </xdr:to>
    <xdr:sp macro="" textlink="">
      <xdr:nvSpPr>
        <xdr:cNvPr id="161" name="テキスト 255">
          <a:extLst>
            <a:ext uri="{FF2B5EF4-FFF2-40B4-BE49-F238E27FC236}">
              <a16:creationId xmlns:a16="http://schemas.microsoft.com/office/drawing/2014/main" id="{9D8FE736-FCD8-4A30-80CD-804BC616EDF0}"/>
            </a:ext>
          </a:extLst>
        </xdr:cNvPr>
        <xdr:cNvSpPr txBox="1">
          <a:spLocks noChangeArrowheads="1"/>
        </xdr:cNvSpPr>
      </xdr:nvSpPr>
      <xdr:spPr bwMode="auto">
        <a:xfrm>
          <a:off x="16659225" y="3714750"/>
          <a:ext cx="0" cy="2190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16</xdr:row>
      <xdr:rowOff>0</xdr:rowOff>
    </xdr:from>
    <xdr:to>
      <xdr:col>21</xdr:col>
      <xdr:colOff>0</xdr:colOff>
      <xdr:row>17</xdr:row>
      <xdr:rowOff>0</xdr:rowOff>
    </xdr:to>
    <xdr:sp macro="" textlink="">
      <xdr:nvSpPr>
        <xdr:cNvPr id="162" name="テキスト 267">
          <a:extLst>
            <a:ext uri="{FF2B5EF4-FFF2-40B4-BE49-F238E27FC236}">
              <a16:creationId xmlns:a16="http://schemas.microsoft.com/office/drawing/2014/main" id="{EDF2D27D-C094-4687-93DC-BE9258EA9085}"/>
            </a:ext>
          </a:extLst>
        </xdr:cNvPr>
        <xdr:cNvSpPr txBox="1">
          <a:spLocks noChangeArrowheads="1"/>
        </xdr:cNvSpPr>
      </xdr:nvSpPr>
      <xdr:spPr bwMode="auto">
        <a:xfrm>
          <a:off x="16659225" y="36861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16</xdr:row>
      <xdr:rowOff>38100</xdr:rowOff>
    </xdr:from>
    <xdr:to>
      <xdr:col>21</xdr:col>
      <xdr:colOff>0</xdr:colOff>
      <xdr:row>17</xdr:row>
      <xdr:rowOff>0</xdr:rowOff>
    </xdr:to>
    <xdr:sp macro="" textlink="">
      <xdr:nvSpPr>
        <xdr:cNvPr id="163" name="テキスト 269">
          <a:extLst>
            <a:ext uri="{FF2B5EF4-FFF2-40B4-BE49-F238E27FC236}">
              <a16:creationId xmlns:a16="http://schemas.microsoft.com/office/drawing/2014/main" id="{180B3F61-990B-4B5C-BDD1-7E9B8BA799A4}"/>
            </a:ext>
          </a:extLst>
        </xdr:cNvPr>
        <xdr:cNvSpPr txBox="1">
          <a:spLocks noChangeArrowheads="1"/>
        </xdr:cNvSpPr>
      </xdr:nvSpPr>
      <xdr:spPr bwMode="auto">
        <a:xfrm>
          <a:off x="16659225" y="3724275"/>
          <a:ext cx="0" cy="2095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64" name="テキスト 92">
          <a:extLst>
            <a:ext uri="{FF2B5EF4-FFF2-40B4-BE49-F238E27FC236}">
              <a16:creationId xmlns:a16="http://schemas.microsoft.com/office/drawing/2014/main" id="{8072508B-068B-409F-9DF7-FA143E3FA292}"/>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65" name="テキスト 93">
          <a:extLst>
            <a:ext uri="{FF2B5EF4-FFF2-40B4-BE49-F238E27FC236}">
              <a16:creationId xmlns:a16="http://schemas.microsoft.com/office/drawing/2014/main" id="{A290F68D-CC8D-41CF-A370-36A1EC28DD8D}"/>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66" name="テキスト 94">
          <a:extLst>
            <a:ext uri="{FF2B5EF4-FFF2-40B4-BE49-F238E27FC236}">
              <a16:creationId xmlns:a16="http://schemas.microsoft.com/office/drawing/2014/main" id="{91637BF9-784C-495D-A91E-B3ACA58EDC1E}"/>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67" name="テキスト 95">
          <a:extLst>
            <a:ext uri="{FF2B5EF4-FFF2-40B4-BE49-F238E27FC236}">
              <a16:creationId xmlns:a16="http://schemas.microsoft.com/office/drawing/2014/main" id="{47B3D0C1-9454-4086-BB82-360A98A384A8}"/>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17</xdr:row>
      <xdr:rowOff>0</xdr:rowOff>
    </xdr:from>
    <xdr:to>
      <xdr:col>18</xdr:col>
      <xdr:colOff>0</xdr:colOff>
      <xdr:row>17</xdr:row>
      <xdr:rowOff>0</xdr:rowOff>
    </xdr:to>
    <xdr:sp macro="" textlink="">
      <xdr:nvSpPr>
        <xdr:cNvPr id="168" name="テキスト 144">
          <a:extLst>
            <a:ext uri="{FF2B5EF4-FFF2-40B4-BE49-F238E27FC236}">
              <a16:creationId xmlns:a16="http://schemas.microsoft.com/office/drawing/2014/main" id="{73D99FB9-6B19-41BD-B4DD-9F428B6F1B7A}"/>
            </a:ext>
          </a:extLst>
        </xdr:cNvPr>
        <xdr:cNvSpPr txBox="1">
          <a:spLocks noChangeArrowheads="1"/>
        </xdr:cNvSpPr>
      </xdr:nvSpPr>
      <xdr:spPr bwMode="auto">
        <a:xfrm>
          <a:off x="14306550" y="39338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3</xdr:row>
      <xdr:rowOff>0</xdr:rowOff>
    </xdr:from>
    <xdr:to>
      <xdr:col>19</xdr:col>
      <xdr:colOff>0</xdr:colOff>
      <xdr:row>3</xdr:row>
      <xdr:rowOff>0</xdr:rowOff>
    </xdr:to>
    <xdr:sp macro="" textlink="">
      <xdr:nvSpPr>
        <xdr:cNvPr id="169" name="テキスト 144">
          <a:extLst>
            <a:ext uri="{FF2B5EF4-FFF2-40B4-BE49-F238E27FC236}">
              <a16:creationId xmlns:a16="http://schemas.microsoft.com/office/drawing/2014/main" id="{73EEBA9D-F6A0-48F3-8AFB-C3CC50BBCF94}"/>
            </a:ext>
          </a:extLst>
        </xdr:cNvPr>
        <xdr:cNvSpPr txBox="1">
          <a:spLocks noChangeArrowheads="1"/>
        </xdr:cNvSpPr>
      </xdr:nvSpPr>
      <xdr:spPr bwMode="auto">
        <a:xfrm>
          <a:off x="13439775" y="638175"/>
          <a:ext cx="13716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3</xdr:row>
      <xdr:rowOff>0</xdr:rowOff>
    </xdr:from>
    <xdr:to>
      <xdr:col>2</xdr:col>
      <xdr:colOff>0</xdr:colOff>
      <xdr:row>3</xdr:row>
      <xdr:rowOff>0</xdr:rowOff>
    </xdr:to>
    <xdr:sp macro="" textlink="">
      <xdr:nvSpPr>
        <xdr:cNvPr id="170" name="テキスト 92">
          <a:extLst>
            <a:ext uri="{FF2B5EF4-FFF2-40B4-BE49-F238E27FC236}">
              <a16:creationId xmlns:a16="http://schemas.microsoft.com/office/drawing/2014/main" id="{E2F30F80-AF88-4500-86A4-05C7292D12D6}"/>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71" name="テキスト 93">
          <a:extLst>
            <a:ext uri="{FF2B5EF4-FFF2-40B4-BE49-F238E27FC236}">
              <a16:creationId xmlns:a16="http://schemas.microsoft.com/office/drawing/2014/main" id="{64FDD4AA-D0FE-44ED-8C88-1179BDFA2FE5}"/>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72" name="テキスト 94">
          <a:extLst>
            <a:ext uri="{FF2B5EF4-FFF2-40B4-BE49-F238E27FC236}">
              <a16:creationId xmlns:a16="http://schemas.microsoft.com/office/drawing/2014/main" id="{7AD8E91D-7C9D-4C63-8271-72B807B47AE2}"/>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173" name="テキスト 95">
          <a:extLst>
            <a:ext uri="{FF2B5EF4-FFF2-40B4-BE49-F238E27FC236}">
              <a16:creationId xmlns:a16="http://schemas.microsoft.com/office/drawing/2014/main" id="{C74161A3-9150-4980-BFA7-F666CC58A007}"/>
            </a:ext>
          </a:extLst>
        </xdr:cNvPr>
        <xdr:cNvSpPr txBox="1">
          <a:spLocks noChangeArrowheads="1"/>
        </xdr:cNvSpPr>
      </xdr:nvSpPr>
      <xdr:spPr bwMode="auto">
        <a:xfrm>
          <a:off x="1057275" y="638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3</xdr:row>
      <xdr:rowOff>0</xdr:rowOff>
    </xdr:from>
    <xdr:to>
      <xdr:col>2</xdr:col>
      <xdr:colOff>0</xdr:colOff>
      <xdr:row>3</xdr:row>
      <xdr:rowOff>66675</xdr:rowOff>
    </xdr:to>
    <xdr:sp macro="" textlink="">
      <xdr:nvSpPr>
        <xdr:cNvPr id="174" name="テキスト 144">
          <a:extLst>
            <a:ext uri="{FF2B5EF4-FFF2-40B4-BE49-F238E27FC236}">
              <a16:creationId xmlns:a16="http://schemas.microsoft.com/office/drawing/2014/main" id="{9F948596-C2A5-4E2A-AF57-A45BA613F787}"/>
            </a:ext>
          </a:extLst>
        </xdr:cNvPr>
        <xdr:cNvSpPr txBox="1">
          <a:spLocks noChangeArrowheads="1"/>
        </xdr:cNvSpPr>
      </xdr:nvSpPr>
      <xdr:spPr bwMode="auto">
        <a:xfrm>
          <a:off x="1057275" y="63817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2</xdr:row>
      <xdr:rowOff>0</xdr:rowOff>
    </xdr:from>
    <xdr:to>
      <xdr:col>18</xdr:col>
      <xdr:colOff>0</xdr:colOff>
      <xdr:row>2</xdr:row>
      <xdr:rowOff>0</xdr:rowOff>
    </xdr:to>
    <xdr:sp macro="" textlink="">
      <xdr:nvSpPr>
        <xdr:cNvPr id="2" name="テキスト 92">
          <a:extLst>
            <a:ext uri="{FF2B5EF4-FFF2-40B4-BE49-F238E27FC236}">
              <a16:creationId xmlns:a16="http://schemas.microsoft.com/office/drawing/2014/main" id="{A5A969D2-3744-438A-909B-A2FE5849E3CA}"/>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3" name="テキスト 93">
          <a:extLst>
            <a:ext uri="{FF2B5EF4-FFF2-40B4-BE49-F238E27FC236}">
              <a16:creationId xmlns:a16="http://schemas.microsoft.com/office/drawing/2014/main" id="{F5F9C9B3-38C1-41A4-A691-4AF875134972}"/>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4" name="テキスト 94">
          <a:extLst>
            <a:ext uri="{FF2B5EF4-FFF2-40B4-BE49-F238E27FC236}">
              <a16:creationId xmlns:a16="http://schemas.microsoft.com/office/drawing/2014/main" id="{43944EA1-826E-44F5-A6A8-84AEEA1D0A4E}"/>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5" name="テキスト 95">
          <a:extLst>
            <a:ext uri="{FF2B5EF4-FFF2-40B4-BE49-F238E27FC236}">
              <a16:creationId xmlns:a16="http://schemas.microsoft.com/office/drawing/2014/main" id="{A7801623-455B-42BB-8736-10F377C74D7D}"/>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6" name="テキスト 144">
          <a:extLst>
            <a:ext uri="{FF2B5EF4-FFF2-40B4-BE49-F238E27FC236}">
              <a16:creationId xmlns:a16="http://schemas.microsoft.com/office/drawing/2014/main" id="{73223732-E52D-4219-8928-D2E91099CBAE}"/>
            </a:ext>
          </a:extLst>
        </xdr:cNvPr>
        <xdr:cNvSpPr txBox="1">
          <a:spLocks noChangeArrowheads="1"/>
        </xdr:cNvSpPr>
      </xdr:nvSpPr>
      <xdr:spPr bwMode="auto">
        <a:xfrm>
          <a:off x="1429702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7</xdr:row>
      <xdr:rowOff>0</xdr:rowOff>
    </xdr:from>
    <xdr:to>
      <xdr:col>21</xdr:col>
      <xdr:colOff>0</xdr:colOff>
      <xdr:row>7</xdr:row>
      <xdr:rowOff>0</xdr:rowOff>
    </xdr:to>
    <xdr:grpSp>
      <xdr:nvGrpSpPr>
        <xdr:cNvPr id="292413" name="Group 6">
          <a:extLst>
            <a:ext uri="{FF2B5EF4-FFF2-40B4-BE49-F238E27FC236}">
              <a16:creationId xmlns:a16="http://schemas.microsoft.com/office/drawing/2014/main" id="{71E99F93-39E9-42D3-8DB7-7647B7ECCD5B}"/>
            </a:ext>
          </a:extLst>
        </xdr:cNvPr>
        <xdr:cNvGrpSpPr>
          <a:grpSpLocks/>
        </xdr:cNvGrpSpPr>
      </xdr:nvGrpSpPr>
      <xdr:grpSpPr bwMode="auto">
        <a:xfrm>
          <a:off x="15792450" y="1838325"/>
          <a:ext cx="0" cy="0"/>
          <a:chOff x="1369" y="654"/>
          <a:chExt cx="217" cy="58"/>
        </a:xfrm>
      </xdr:grpSpPr>
      <xdr:sp macro="" textlink="">
        <xdr:nvSpPr>
          <xdr:cNvPr id="8" name="テキスト 144">
            <a:extLst>
              <a:ext uri="{FF2B5EF4-FFF2-40B4-BE49-F238E27FC236}">
                <a16:creationId xmlns:a16="http://schemas.microsoft.com/office/drawing/2014/main" id="{DBEDF18A-C13F-4BAC-9E0D-EBBBDF64155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9" name="テキスト 146">
            <a:extLst>
              <a:ext uri="{FF2B5EF4-FFF2-40B4-BE49-F238E27FC236}">
                <a16:creationId xmlns:a16="http://schemas.microsoft.com/office/drawing/2014/main" id="{6C9E6F98-DCF0-4DBC-9BBA-C94CC710C9AE}"/>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0" name="テキスト 144">
            <a:extLst>
              <a:ext uri="{FF2B5EF4-FFF2-40B4-BE49-F238E27FC236}">
                <a16:creationId xmlns:a16="http://schemas.microsoft.com/office/drawing/2014/main" id="{85820915-FB75-449A-B80D-620A3087A02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 name="テキスト 94">
            <a:extLst>
              <a:ext uri="{FF2B5EF4-FFF2-40B4-BE49-F238E27FC236}">
                <a16:creationId xmlns:a16="http://schemas.microsoft.com/office/drawing/2014/main" id="{63497BE1-54FB-4197-BA1B-2DDF81F6FFD4}"/>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grpSp>
      <xdr:nvGrpSpPr>
        <xdr:cNvPr id="292414" name="Group 11">
          <a:extLst>
            <a:ext uri="{FF2B5EF4-FFF2-40B4-BE49-F238E27FC236}">
              <a16:creationId xmlns:a16="http://schemas.microsoft.com/office/drawing/2014/main" id="{75D53458-7747-4DD6-8416-06FEA025248E}"/>
            </a:ext>
          </a:extLst>
        </xdr:cNvPr>
        <xdr:cNvGrpSpPr>
          <a:grpSpLocks/>
        </xdr:cNvGrpSpPr>
      </xdr:nvGrpSpPr>
      <xdr:grpSpPr bwMode="auto">
        <a:xfrm>
          <a:off x="15792450" y="1838325"/>
          <a:ext cx="0" cy="0"/>
          <a:chOff x="1369" y="654"/>
          <a:chExt cx="217" cy="58"/>
        </a:xfrm>
      </xdr:grpSpPr>
      <xdr:sp macro="" textlink="">
        <xdr:nvSpPr>
          <xdr:cNvPr id="13" name="テキスト 144">
            <a:extLst>
              <a:ext uri="{FF2B5EF4-FFF2-40B4-BE49-F238E27FC236}">
                <a16:creationId xmlns:a16="http://schemas.microsoft.com/office/drawing/2014/main" id="{754725A6-E554-495C-8CFB-956AFB8379C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 name="テキスト 146">
            <a:extLst>
              <a:ext uri="{FF2B5EF4-FFF2-40B4-BE49-F238E27FC236}">
                <a16:creationId xmlns:a16="http://schemas.microsoft.com/office/drawing/2014/main" id="{E37894C3-B230-4751-9722-D70FE7ACB76F}"/>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 name="テキスト 144">
            <a:extLst>
              <a:ext uri="{FF2B5EF4-FFF2-40B4-BE49-F238E27FC236}">
                <a16:creationId xmlns:a16="http://schemas.microsoft.com/office/drawing/2014/main" id="{C5BC234A-DEA6-4A05-A9F4-5DA5C26D16FB}"/>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6" name="テキスト 94">
            <a:extLst>
              <a:ext uri="{FF2B5EF4-FFF2-40B4-BE49-F238E27FC236}">
                <a16:creationId xmlns:a16="http://schemas.microsoft.com/office/drawing/2014/main" id="{7281192A-C976-476A-ACDC-F8479DECC49A}"/>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sp macro="" textlink="">
      <xdr:nvSpPr>
        <xdr:cNvPr id="17" name="テキスト 52">
          <a:extLst>
            <a:ext uri="{FF2B5EF4-FFF2-40B4-BE49-F238E27FC236}">
              <a16:creationId xmlns:a16="http://schemas.microsoft.com/office/drawing/2014/main" id="{044F537D-DB23-4645-B15D-CE85838E7984}"/>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8" name="テキスト 61">
          <a:extLst>
            <a:ext uri="{FF2B5EF4-FFF2-40B4-BE49-F238E27FC236}">
              <a16:creationId xmlns:a16="http://schemas.microsoft.com/office/drawing/2014/main" id="{1D59ED5C-FD75-4980-A019-2E571C9D99D9}"/>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9" name="テキスト 79">
          <a:extLst>
            <a:ext uri="{FF2B5EF4-FFF2-40B4-BE49-F238E27FC236}">
              <a16:creationId xmlns:a16="http://schemas.microsoft.com/office/drawing/2014/main" id="{1FBCE411-AC55-456D-8656-2841BE419128}"/>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20" name="テキスト 88">
          <a:extLst>
            <a:ext uri="{FF2B5EF4-FFF2-40B4-BE49-F238E27FC236}">
              <a16:creationId xmlns:a16="http://schemas.microsoft.com/office/drawing/2014/main" id="{87B1C58E-C9F5-4D11-BED1-367E28A49DA4}"/>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21" name="テキスト 114">
          <a:extLst>
            <a:ext uri="{FF2B5EF4-FFF2-40B4-BE49-F238E27FC236}">
              <a16:creationId xmlns:a16="http://schemas.microsoft.com/office/drawing/2014/main" id="{9477BB32-F3B6-4417-92D8-C27735EF709A}"/>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22" name="テキスト 123">
          <a:extLst>
            <a:ext uri="{FF2B5EF4-FFF2-40B4-BE49-F238E27FC236}">
              <a16:creationId xmlns:a16="http://schemas.microsoft.com/office/drawing/2014/main" id="{C8143257-D025-4B5F-96B2-80A9306D7DE6}"/>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23" name="テキスト 255">
          <a:extLst>
            <a:ext uri="{FF2B5EF4-FFF2-40B4-BE49-F238E27FC236}">
              <a16:creationId xmlns:a16="http://schemas.microsoft.com/office/drawing/2014/main" id="{8F742E4F-D195-41AC-8F47-F2E45E2861FE}"/>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24" name="テキスト 267">
          <a:extLst>
            <a:ext uri="{FF2B5EF4-FFF2-40B4-BE49-F238E27FC236}">
              <a16:creationId xmlns:a16="http://schemas.microsoft.com/office/drawing/2014/main" id="{913C849F-B275-4860-8724-AE9CC0F96EF6}"/>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25" name="テキスト 269">
          <a:extLst>
            <a:ext uri="{FF2B5EF4-FFF2-40B4-BE49-F238E27FC236}">
              <a16:creationId xmlns:a16="http://schemas.microsoft.com/office/drawing/2014/main" id="{FE1E8240-E03A-47F6-91AD-0C08E90705F0}"/>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7</xdr:row>
      <xdr:rowOff>0</xdr:rowOff>
    </xdr:from>
    <xdr:to>
      <xdr:col>18</xdr:col>
      <xdr:colOff>0</xdr:colOff>
      <xdr:row>7</xdr:row>
      <xdr:rowOff>0</xdr:rowOff>
    </xdr:to>
    <xdr:sp macro="" textlink="">
      <xdr:nvSpPr>
        <xdr:cNvPr id="26" name="テキスト 92">
          <a:extLst>
            <a:ext uri="{FF2B5EF4-FFF2-40B4-BE49-F238E27FC236}">
              <a16:creationId xmlns:a16="http://schemas.microsoft.com/office/drawing/2014/main" id="{BC4F57B0-7A23-4E8A-A26B-090E922EA4DE}"/>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27" name="テキスト 93">
          <a:extLst>
            <a:ext uri="{FF2B5EF4-FFF2-40B4-BE49-F238E27FC236}">
              <a16:creationId xmlns:a16="http://schemas.microsoft.com/office/drawing/2014/main" id="{EEC255CF-879E-4333-BA51-1859BC77E986}"/>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28" name="テキスト 94">
          <a:extLst>
            <a:ext uri="{FF2B5EF4-FFF2-40B4-BE49-F238E27FC236}">
              <a16:creationId xmlns:a16="http://schemas.microsoft.com/office/drawing/2014/main" id="{F8D5E5A8-5FC2-4EC5-BA49-2946BD99DA0A}"/>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29" name="テキスト 95">
          <a:extLst>
            <a:ext uri="{FF2B5EF4-FFF2-40B4-BE49-F238E27FC236}">
              <a16:creationId xmlns:a16="http://schemas.microsoft.com/office/drawing/2014/main" id="{17AB8E31-BAE0-43BC-A67D-BEC1482BE8D9}"/>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30" name="テキスト 144">
          <a:extLst>
            <a:ext uri="{FF2B5EF4-FFF2-40B4-BE49-F238E27FC236}">
              <a16:creationId xmlns:a16="http://schemas.microsoft.com/office/drawing/2014/main" id="{159EC57D-8CC4-4C7E-9FC8-B5B754525745}"/>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2</xdr:row>
      <xdr:rowOff>0</xdr:rowOff>
    </xdr:from>
    <xdr:to>
      <xdr:col>19</xdr:col>
      <xdr:colOff>0</xdr:colOff>
      <xdr:row>2</xdr:row>
      <xdr:rowOff>0</xdr:rowOff>
    </xdr:to>
    <xdr:sp macro="" textlink="">
      <xdr:nvSpPr>
        <xdr:cNvPr id="31" name="テキスト 144">
          <a:extLst>
            <a:ext uri="{FF2B5EF4-FFF2-40B4-BE49-F238E27FC236}">
              <a16:creationId xmlns:a16="http://schemas.microsoft.com/office/drawing/2014/main" id="{99ADB889-8632-49C4-9C08-649BC22831FA}"/>
            </a:ext>
          </a:extLst>
        </xdr:cNvPr>
        <xdr:cNvSpPr txBox="1">
          <a:spLocks noChangeArrowheads="1"/>
        </xdr:cNvSpPr>
      </xdr:nvSpPr>
      <xdr:spPr bwMode="auto">
        <a:xfrm>
          <a:off x="13582650" y="923925"/>
          <a:ext cx="1219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32" name="テキスト 92">
          <a:extLst>
            <a:ext uri="{FF2B5EF4-FFF2-40B4-BE49-F238E27FC236}">
              <a16:creationId xmlns:a16="http://schemas.microsoft.com/office/drawing/2014/main" id="{06014411-E655-481D-8855-DD71B7F03B2C}"/>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3" name="テキスト 93">
          <a:extLst>
            <a:ext uri="{FF2B5EF4-FFF2-40B4-BE49-F238E27FC236}">
              <a16:creationId xmlns:a16="http://schemas.microsoft.com/office/drawing/2014/main" id="{B379218B-DE80-4B8B-8F3A-52B6622632E7}"/>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4" name="テキスト 94">
          <a:extLst>
            <a:ext uri="{FF2B5EF4-FFF2-40B4-BE49-F238E27FC236}">
              <a16:creationId xmlns:a16="http://schemas.microsoft.com/office/drawing/2014/main" id="{711792CA-CA0E-4DE7-82D8-1ACB145B6539}"/>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5" name="テキスト 95">
          <a:extLst>
            <a:ext uri="{FF2B5EF4-FFF2-40B4-BE49-F238E27FC236}">
              <a16:creationId xmlns:a16="http://schemas.microsoft.com/office/drawing/2014/main" id="{F5D606A8-E52D-4172-9E77-1E667D1C488F}"/>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36" name="テキスト 144">
          <a:extLst>
            <a:ext uri="{FF2B5EF4-FFF2-40B4-BE49-F238E27FC236}">
              <a16:creationId xmlns:a16="http://schemas.microsoft.com/office/drawing/2014/main" id="{D0CA015B-B6CD-492F-AF3A-179DD6C4E222}"/>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2</xdr:row>
      <xdr:rowOff>0</xdr:rowOff>
    </xdr:from>
    <xdr:to>
      <xdr:col>18</xdr:col>
      <xdr:colOff>0</xdr:colOff>
      <xdr:row>2</xdr:row>
      <xdr:rowOff>0</xdr:rowOff>
    </xdr:to>
    <xdr:sp macro="" textlink="">
      <xdr:nvSpPr>
        <xdr:cNvPr id="72" name="テキスト 92">
          <a:extLst>
            <a:ext uri="{FF2B5EF4-FFF2-40B4-BE49-F238E27FC236}">
              <a16:creationId xmlns:a16="http://schemas.microsoft.com/office/drawing/2014/main" id="{617C944C-1E06-4E72-9E6A-C35F5423F0E1}"/>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73" name="テキスト 93">
          <a:extLst>
            <a:ext uri="{FF2B5EF4-FFF2-40B4-BE49-F238E27FC236}">
              <a16:creationId xmlns:a16="http://schemas.microsoft.com/office/drawing/2014/main" id="{44E1CA36-4277-40D3-BD1A-A6F0380CAE9B}"/>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74" name="テキスト 94">
          <a:extLst>
            <a:ext uri="{FF2B5EF4-FFF2-40B4-BE49-F238E27FC236}">
              <a16:creationId xmlns:a16="http://schemas.microsoft.com/office/drawing/2014/main" id="{08F54966-DEF1-4611-BF37-C1AB96410439}"/>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75" name="テキスト 95">
          <a:extLst>
            <a:ext uri="{FF2B5EF4-FFF2-40B4-BE49-F238E27FC236}">
              <a16:creationId xmlns:a16="http://schemas.microsoft.com/office/drawing/2014/main" id="{F8B65FEC-3084-482E-8824-27F1517C7A41}"/>
            </a:ext>
          </a:extLst>
        </xdr:cNvPr>
        <xdr:cNvSpPr txBox="1">
          <a:spLocks noChangeArrowheads="1"/>
        </xdr:cNvSpPr>
      </xdr:nvSpPr>
      <xdr:spPr bwMode="auto">
        <a:xfrm>
          <a:off x="1429702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76" name="テキスト 144">
          <a:extLst>
            <a:ext uri="{FF2B5EF4-FFF2-40B4-BE49-F238E27FC236}">
              <a16:creationId xmlns:a16="http://schemas.microsoft.com/office/drawing/2014/main" id="{A5217BC4-647D-403A-B427-1F581D7235D3}"/>
            </a:ext>
          </a:extLst>
        </xdr:cNvPr>
        <xdr:cNvSpPr txBox="1">
          <a:spLocks noChangeArrowheads="1"/>
        </xdr:cNvSpPr>
      </xdr:nvSpPr>
      <xdr:spPr bwMode="auto">
        <a:xfrm>
          <a:off x="1429702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7</xdr:row>
      <xdr:rowOff>0</xdr:rowOff>
    </xdr:from>
    <xdr:to>
      <xdr:col>21</xdr:col>
      <xdr:colOff>0</xdr:colOff>
      <xdr:row>7</xdr:row>
      <xdr:rowOff>0</xdr:rowOff>
    </xdr:to>
    <xdr:grpSp>
      <xdr:nvGrpSpPr>
        <xdr:cNvPr id="292440" name="Group 6">
          <a:extLst>
            <a:ext uri="{FF2B5EF4-FFF2-40B4-BE49-F238E27FC236}">
              <a16:creationId xmlns:a16="http://schemas.microsoft.com/office/drawing/2014/main" id="{D7130118-B557-4190-87D4-2705465FE432}"/>
            </a:ext>
          </a:extLst>
        </xdr:cNvPr>
        <xdr:cNvGrpSpPr>
          <a:grpSpLocks/>
        </xdr:cNvGrpSpPr>
      </xdr:nvGrpSpPr>
      <xdr:grpSpPr bwMode="auto">
        <a:xfrm>
          <a:off x="15792450" y="1838325"/>
          <a:ext cx="0" cy="0"/>
          <a:chOff x="1369" y="654"/>
          <a:chExt cx="217" cy="58"/>
        </a:xfrm>
      </xdr:grpSpPr>
      <xdr:sp macro="" textlink="">
        <xdr:nvSpPr>
          <xdr:cNvPr id="78" name="テキスト 144">
            <a:extLst>
              <a:ext uri="{FF2B5EF4-FFF2-40B4-BE49-F238E27FC236}">
                <a16:creationId xmlns:a16="http://schemas.microsoft.com/office/drawing/2014/main" id="{AF1865B8-93F3-4BAB-B031-6BA06E47DB94}"/>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79" name="テキスト 146">
            <a:extLst>
              <a:ext uri="{FF2B5EF4-FFF2-40B4-BE49-F238E27FC236}">
                <a16:creationId xmlns:a16="http://schemas.microsoft.com/office/drawing/2014/main" id="{E57E10A5-AB9F-4EC6-82EB-BD84937B1AC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0" name="テキスト 144">
            <a:extLst>
              <a:ext uri="{FF2B5EF4-FFF2-40B4-BE49-F238E27FC236}">
                <a16:creationId xmlns:a16="http://schemas.microsoft.com/office/drawing/2014/main" id="{E5432C39-FB73-42C0-8D86-FE69EE7ECB22}"/>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1" name="テキスト 94">
            <a:extLst>
              <a:ext uri="{FF2B5EF4-FFF2-40B4-BE49-F238E27FC236}">
                <a16:creationId xmlns:a16="http://schemas.microsoft.com/office/drawing/2014/main" id="{AD90D29B-E683-484A-A77C-B4F5A358964C}"/>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grpSp>
      <xdr:nvGrpSpPr>
        <xdr:cNvPr id="292441" name="Group 11">
          <a:extLst>
            <a:ext uri="{FF2B5EF4-FFF2-40B4-BE49-F238E27FC236}">
              <a16:creationId xmlns:a16="http://schemas.microsoft.com/office/drawing/2014/main" id="{EA3F4F64-5ECF-4AFA-87BB-3BDC8C5F9CE6}"/>
            </a:ext>
          </a:extLst>
        </xdr:cNvPr>
        <xdr:cNvGrpSpPr>
          <a:grpSpLocks/>
        </xdr:cNvGrpSpPr>
      </xdr:nvGrpSpPr>
      <xdr:grpSpPr bwMode="auto">
        <a:xfrm>
          <a:off x="15792450" y="1838325"/>
          <a:ext cx="0" cy="0"/>
          <a:chOff x="1369" y="654"/>
          <a:chExt cx="217" cy="58"/>
        </a:xfrm>
      </xdr:grpSpPr>
      <xdr:sp macro="" textlink="">
        <xdr:nvSpPr>
          <xdr:cNvPr id="83" name="テキスト 144">
            <a:extLst>
              <a:ext uri="{FF2B5EF4-FFF2-40B4-BE49-F238E27FC236}">
                <a16:creationId xmlns:a16="http://schemas.microsoft.com/office/drawing/2014/main" id="{E9D12683-B814-4866-9F63-7563E8552A5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84" name="テキスト 146">
            <a:extLst>
              <a:ext uri="{FF2B5EF4-FFF2-40B4-BE49-F238E27FC236}">
                <a16:creationId xmlns:a16="http://schemas.microsoft.com/office/drawing/2014/main" id="{31228210-5EB5-47F5-A85D-B7E3A47EB39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85" name="テキスト 144">
            <a:extLst>
              <a:ext uri="{FF2B5EF4-FFF2-40B4-BE49-F238E27FC236}">
                <a16:creationId xmlns:a16="http://schemas.microsoft.com/office/drawing/2014/main" id="{C0E962B6-F08E-4AAE-9BBB-90D39824028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86" name="テキスト 94">
            <a:extLst>
              <a:ext uri="{FF2B5EF4-FFF2-40B4-BE49-F238E27FC236}">
                <a16:creationId xmlns:a16="http://schemas.microsoft.com/office/drawing/2014/main" id="{A8437FB6-B0C9-4F4D-BD0B-A61556DFFE9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sp macro="" textlink="">
      <xdr:nvSpPr>
        <xdr:cNvPr id="87" name="テキスト 52">
          <a:extLst>
            <a:ext uri="{FF2B5EF4-FFF2-40B4-BE49-F238E27FC236}">
              <a16:creationId xmlns:a16="http://schemas.microsoft.com/office/drawing/2014/main" id="{0F7D9389-0BCB-43EC-AD9A-2AD706C8C49B}"/>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88" name="テキスト 61">
          <a:extLst>
            <a:ext uri="{FF2B5EF4-FFF2-40B4-BE49-F238E27FC236}">
              <a16:creationId xmlns:a16="http://schemas.microsoft.com/office/drawing/2014/main" id="{418B46B6-3904-4134-B063-A3480342C0DA}"/>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89" name="テキスト 79">
          <a:extLst>
            <a:ext uri="{FF2B5EF4-FFF2-40B4-BE49-F238E27FC236}">
              <a16:creationId xmlns:a16="http://schemas.microsoft.com/office/drawing/2014/main" id="{95A168E2-D1CC-4408-98BF-B13D07320271}"/>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90" name="テキスト 88">
          <a:extLst>
            <a:ext uri="{FF2B5EF4-FFF2-40B4-BE49-F238E27FC236}">
              <a16:creationId xmlns:a16="http://schemas.microsoft.com/office/drawing/2014/main" id="{D4D41876-7C89-4B90-A832-ECC051A15535}"/>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91" name="テキスト 114">
          <a:extLst>
            <a:ext uri="{FF2B5EF4-FFF2-40B4-BE49-F238E27FC236}">
              <a16:creationId xmlns:a16="http://schemas.microsoft.com/office/drawing/2014/main" id="{80D5C99C-850E-4E1F-919F-AC332350252E}"/>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92" name="テキスト 123">
          <a:extLst>
            <a:ext uri="{FF2B5EF4-FFF2-40B4-BE49-F238E27FC236}">
              <a16:creationId xmlns:a16="http://schemas.microsoft.com/office/drawing/2014/main" id="{60FFF59C-8355-40C5-830C-AC3A7CE6D625}"/>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93" name="テキスト 255">
          <a:extLst>
            <a:ext uri="{FF2B5EF4-FFF2-40B4-BE49-F238E27FC236}">
              <a16:creationId xmlns:a16="http://schemas.microsoft.com/office/drawing/2014/main" id="{034B39EC-F11B-40A3-BA59-205D9EDC257E}"/>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94" name="テキスト 267">
          <a:extLst>
            <a:ext uri="{FF2B5EF4-FFF2-40B4-BE49-F238E27FC236}">
              <a16:creationId xmlns:a16="http://schemas.microsoft.com/office/drawing/2014/main" id="{489526A0-2078-4BDA-A3F9-B8ED605C80EC}"/>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95" name="テキスト 269">
          <a:extLst>
            <a:ext uri="{FF2B5EF4-FFF2-40B4-BE49-F238E27FC236}">
              <a16:creationId xmlns:a16="http://schemas.microsoft.com/office/drawing/2014/main" id="{0E9CE1D3-9942-46AF-A25D-2D888B7A21FF}"/>
            </a:ext>
          </a:extLst>
        </xdr:cNvPr>
        <xdr:cNvSpPr txBox="1">
          <a:spLocks noChangeArrowheads="1"/>
        </xdr:cNvSpPr>
      </xdr:nvSpPr>
      <xdr:spPr bwMode="auto">
        <a:xfrm>
          <a:off x="1664970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7</xdr:row>
      <xdr:rowOff>0</xdr:rowOff>
    </xdr:from>
    <xdr:to>
      <xdr:col>18</xdr:col>
      <xdr:colOff>0</xdr:colOff>
      <xdr:row>7</xdr:row>
      <xdr:rowOff>0</xdr:rowOff>
    </xdr:to>
    <xdr:sp macro="" textlink="">
      <xdr:nvSpPr>
        <xdr:cNvPr id="96" name="テキスト 92">
          <a:extLst>
            <a:ext uri="{FF2B5EF4-FFF2-40B4-BE49-F238E27FC236}">
              <a16:creationId xmlns:a16="http://schemas.microsoft.com/office/drawing/2014/main" id="{D32716E3-AE46-47CC-AC6E-5F6B90BFE810}"/>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97" name="テキスト 93">
          <a:extLst>
            <a:ext uri="{FF2B5EF4-FFF2-40B4-BE49-F238E27FC236}">
              <a16:creationId xmlns:a16="http://schemas.microsoft.com/office/drawing/2014/main" id="{6A2DAB80-DD47-4EDC-A915-F6D34ADDE9EE}"/>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98" name="テキスト 94">
          <a:extLst>
            <a:ext uri="{FF2B5EF4-FFF2-40B4-BE49-F238E27FC236}">
              <a16:creationId xmlns:a16="http://schemas.microsoft.com/office/drawing/2014/main" id="{E6FEC9BC-B853-452F-98E7-847DB22AD126}"/>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99" name="テキスト 95">
          <a:extLst>
            <a:ext uri="{FF2B5EF4-FFF2-40B4-BE49-F238E27FC236}">
              <a16:creationId xmlns:a16="http://schemas.microsoft.com/office/drawing/2014/main" id="{10E304DE-96D0-405C-AE2C-54980F07C0A8}"/>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00" name="テキスト 144">
          <a:extLst>
            <a:ext uri="{FF2B5EF4-FFF2-40B4-BE49-F238E27FC236}">
              <a16:creationId xmlns:a16="http://schemas.microsoft.com/office/drawing/2014/main" id="{8FD21A94-65BC-4CFF-A986-B35BBEA5A54E}"/>
            </a:ext>
          </a:extLst>
        </xdr:cNvPr>
        <xdr:cNvSpPr txBox="1">
          <a:spLocks noChangeArrowheads="1"/>
        </xdr:cNvSpPr>
      </xdr:nvSpPr>
      <xdr:spPr bwMode="auto">
        <a:xfrm>
          <a:off x="1429702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2</xdr:row>
      <xdr:rowOff>0</xdr:rowOff>
    </xdr:from>
    <xdr:to>
      <xdr:col>19</xdr:col>
      <xdr:colOff>0</xdr:colOff>
      <xdr:row>2</xdr:row>
      <xdr:rowOff>0</xdr:rowOff>
    </xdr:to>
    <xdr:sp macro="" textlink="">
      <xdr:nvSpPr>
        <xdr:cNvPr id="101" name="テキスト 144">
          <a:extLst>
            <a:ext uri="{FF2B5EF4-FFF2-40B4-BE49-F238E27FC236}">
              <a16:creationId xmlns:a16="http://schemas.microsoft.com/office/drawing/2014/main" id="{BD3F0CC4-B10B-4E1E-86B9-936426DC860B}"/>
            </a:ext>
          </a:extLst>
        </xdr:cNvPr>
        <xdr:cNvSpPr txBox="1">
          <a:spLocks noChangeArrowheads="1"/>
        </xdr:cNvSpPr>
      </xdr:nvSpPr>
      <xdr:spPr bwMode="auto">
        <a:xfrm>
          <a:off x="13582650" y="923925"/>
          <a:ext cx="1219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102" name="テキスト 92">
          <a:extLst>
            <a:ext uri="{FF2B5EF4-FFF2-40B4-BE49-F238E27FC236}">
              <a16:creationId xmlns:a16="http://schemas.microsoft.com/office/drawing/2014/main" id="{13A1E402-221A-4E71-9F72-B0B073C8DC23}"/>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03" name="テキスト 93">
          <a:extLst>
            <a:ext uri="{FF2B5EF4-FFF2-40B4-BE49-F238E27FC236}">
              <a16:creationId xmlns:a16="http://schemas.microsoft.com/office/drawing/2014/main" id="{E1BB4DF1-3384-4423-8038-FA36B0DF5CAC}"/>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04" name="テキスト 94">
          <a:extLst>
            <a:ext uri="{FF2B5EF4-FFF2-40B4-BE49-F238E27FC236}">
              <a16:creationId xmlns:a16="http://schemas.microsoft.com/office/drawing/2014/main" id="{6011ECEE-BA04-4184-99E3-D8FAC6E904B7}"/>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05" name="テキスト 95">
          <a:extLst>
            <a:ext uri="{FF2B5EF4-FFF2-40B4-BE49-F238E27FC236}">
              <a16:creationId xmlns:a16="http://schemas.microsoft.com/office/drawing/2014/main" id="{312E02EF-AB12-4CBD-A374-821285B1FCCB}"/>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106" name="テキスト 144">
          <a:extLst>
            <a:ext uri="{FF2B5EF4-FFF2-40B4-BE49-F238E27FC236}">
              <a16:creationId xmlns:a16="http://schemas.microsoft.com/office/drawing/2014/main" id="{9713E33E-B0B4-4207-9821-389527E91FCC}"/>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2</xdr:row>
      <xdr:rowOff>0</xdr:rowOff>
    </xdr:from>
    <xdr:to>
      <xdr:col>18</xdr:col>
      <xdr:colOff>0</xdr:colOff>
      <xdr:row>2</xdr:row>
      <xdr:rowOff>0</xdr:rowOff>
    </xdr:to>
    <xdr:sp macro="" textlink="">
      <xdr:nvSpPr>
        <xdr:cNvPr id="77" name="テキスト 92">
          <a:extLst>
            <a:ext uri="{FF2B5EF4-FFF2-40B4-BE49-F238E27FC236}">
              <a16:creationId xmlns:a16="http://schemas.microsoft.com/office/drawing/2014/main" id="{34AFBEBA-5C3D-4B13-99A3-51AB12696120}"/>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82" name="テキスト 93">
          <a:extLst>
            <a:ext uri="{FF2B5EF4-FFF2-40B4-BE49-F238E27FC236}">
              <a16:creationId xmlns:a16="http://schemas.microsoft.com/office/drawing/2014/main" id="{DFAF6B3B-BCF0-4CA3-942F-01231EC4057C}"/>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07" name="テキスト 94">
          <a:extLst>
            <a:ext uri="{FF2B5EF4-FFF2-40B4-BE49-F238E27FC236}">
              <a16:creationId xmlns:a16="http://schemas.microsoft.com/office/drawing/2014/main" id="{A47C43C3-9BA9-4E2E-8770-08EABF8051CC}"/>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08" name="テキスト 95">
          <a:extLst>
            <a:ext uri="{FF2B5EF4-FFF2-40B4-BE49-F238E27FC236}">
              <a16:creationId xmlns:a16="http://schemas.microsoft.com/office/drawing/2014/main" id="{8046A332-F5A3-4C7F-9B24-0E0BAF99C2A1}"/>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109" name="テキスト 144">
          <a:extLst>
            <a:ext uri="{FF2B5EF4-FFF2-40B4-BE49-F238E27FC236}">
              <a16:creationId xmlns:a16="http://schemas.microsoft.com/office/drawing/2014/main" id="{727E0AF0-D3C8-4491-9A60-3C954A444639}"/>
            </a:ext>
          </a:extLst>
        </xdr:cNvPr>
        <xdr:cNvSpPr txBox="1">
          <a:spLocks noChangeArrowheads="1"/>
        </xdr:cNvSpPr>
      </xdr:nvSpPr>
      <xdr:spPr bwMode="auto">
        <a:xfrm>
          <a:off x="1343977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7</xdr:row>
      <xdr:rowOff>0</xdr:rowOff>
    </xdr:from>
    <xdr:to>
      <xdr:col>21</xdr:col>
      <xdr:colOff>0</xdr:colOff>
      <xdr:row>7</xdr:row>
      <xdr:rowOff>0</xdr:rowOff>
    </xdr:to>
    <xdr:grpSp>
      <xdr:nvGrpSpPr>
        <xdr:cNvPr id="292467" name="Group 6">
          <a:extLst>
            <a:ext uri="{FF2B5EF4-FFF2-40B4-BE49-F238E27FC236}">
              <a16:creationId xmlns:a16="http://schemas.microsoft.com/office/drawing/2014/main" id="{57F9E66A-9931-4152-8804-28FB7CDFEC60}"/>
            </a:ext>
          </a:extLst>
        </xdr:cNvPr>
        <xdr:cNvGrpSpPr>
          <a:grpSpLocks/>
        </xdr:cNvGrpSpPr>
      </xdr:nvGrpSpPr>
      <xdr:grpSpPr bwMode="auto">
        <a:xfrm>
          <a:off x="15792450" y="1838325"/>
          <a:ext cx="0" cy="0"/>
          <a:chOff x="1369" y="654"/>
          <a:chExt cx="217" cy="58"/>
        </a:xfrm>
      </xdr:grpSpPr>
      <xdr:sp macro="" textlink="">
        <xdr:nvSpPr>
          <xdr:cNvPr id="111" name="テキスト 144">
            <a:extLst>
              <a:ext uri="{FF2B5EF4-FFF2-40B4-BE49-F238E27FC236}">
                <a16:creationId xmlns:a16="http://schemas.microsoft.com/office/drawing/2014/main" id="{982C2791-D151-466A-A224-2B1A2E8FB6C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2" name="テキスト 146">
            <a:extLst>
              <a:ext uri="{FF2B5EF4-FFF2-40B4-BE49-F238E27FC236}">
                <a16:creationId xmlns:a16="http://schemas.microsoft.com/office/drawing/2014/main" id="{15C6D226-C8B1-4201-9403-03F6D3550EC9}"/>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13" name="テキスト 144">
            <a:extLst>
              <a:ext uri="{FF2B5EF4-FFF2-40B4-BE49-F238E27FC236}">
                <a16:creationId xmlns:a16="http://schemas.microsoft.com/office/drawing/2014/main" id="{208C5274-F041-4E5D-AA62-60691AD31218}"/>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4" name="テキスト 94">
            <a:extLst>
              <a:ext uri="{FF2B5EF4-FFF2-40B4-BE49-F238E27FC236}">
                <a16:creationId xmlns:a16="http://schemas.microsoft.com/office/drawing/2014/main" id="{600C534C-963B-47B1-A4FC-A51DFE12C1F5}"/>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grpSp>
      <xdr:nvGrpSpPr>
        <xdr:cNvPr id="292468" name="Group 11">
          <a:extLst>
            <a:ext uri="{FF2B5EF4-FFF2-40B4-BE49-F238E27FC236}">
              <a16:creationId xmlns:a16="http://schemas.microsoft.com/office/drawing/2014/main" id="{8E8A2223-02AC-4DBB-AE16-414F3267C661}"/>
            </a:ext>
          </a:extLst>
        </xdr:cNvPr>
        <xdr:cNvGrpSpPr>
          <a:grpSpLocks/>
        </xdr:cNvGrpSpPr>
      </xdr:nvGrpSpPr>
      <xdr:grpSpPr bwMode="auto">
        <a:xfrm>
          <a:off x="15792450" y="1838325"/>
          <a:ext cx="0" cy="0"/>
          <a:chOff x="1369" y="654"/>
          <a:chExt cx="217" cy="58"/>
        </a:xfrm>
      </xdr:grpSpPr>
      <xdr:sp macro="" textlink="">
        <xdr:nvSpPr>
          <xdr:cNvPr id="116" name="テキスト 144">
            <a:extLst>
              <a:ext uri="{FF2B5EF4-FFF2-40B4-BE49-F238E27FC236}">
                <a16:creationId xmlns:a16="http://schemas.microsoft.com/office/drawing/2014/main" id="{7F6A6BFD-9A49-4ECE-ACE2-27C9AD814515}"/>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17" name="テキスト 146">
            <a:extLst>
              <a:ext uri="{FF2B5EF4-FFF2-40B4-BE49-F238E27FC236}">
                <a16:creationId xmlns:a16="http://schemas.microsoft.com/office/drawing/2014/main" id="{05119DAD-B854-4DFA-B92A-4FE0AE4720C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18" name="テキスト 144">
            <a:extLst>
              <a:ext uri="{FF2B5EF4-FFF2-40B4-BE49-F238E27FC236}">
                <a16:creationId xmlns:a16="http://schemas.microsoft.com/office/drawing/2014/main" id="{7E1D0D13-F8F9-4F7B-BAD0-DC62C4E4CE0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9" name="テキスト 94">
            <a:extLst>
              <a:ext uri="{FF2B5EF4-FFF2-40B4-BE49-F238E27FC236}">
                <a16:creationId xmlns:a16="http://schemas.microsoft.com/office/drawing/2014/main" id="{90395705-2FDF-45E1-A863-EE7115608CCD}"/>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sp macro="" textlink="">
      <xdr:nvSpPr>
        <xdr:cNvPr id="120" name="テキスト 52">
          <a:extLst>
            <a:ext uri="{FF2B5EF4-FFF2-40B4-BE49-F238E27FC236}">
              <a16:creationId xmlns:a16="http://schemas.microsoft.com/office/drawing/2014/main" id="{304BDAD3-F3BF-45A3-80D7-E0F85814EA2D}"/>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1" name="テキスト 61">
          <a:extLst>
            <a:ext uri="{FF2B5EF4-FFF2-40B4-BE49-F238E27FC236}">
              <a16:creationId xmlns:a16="http://schemas.microsoft.com/office/drawing/2014/main" id="{40AEFE31-7CDE-44DC-A9FD-D6590362FFD9}"/>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2" name="テキスト 79">
          <a:extLst>
            <a:ext uri="{FF2B5EF4-FFF2-40B4-BE49-F238E27FC236}">
              <a16:creationId xmlns:a16="http://schemas.microsoft.com/office/drawing/2014/main" id="{77D928C1-49EB-4FC9-8E82-E249A4F190CD}"/>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3" name="テキスト 88">
          <a:extLst>
            <a:ext uri="{FF2B5EF4-FFF2-40B4-BE49-F238E27FC236}">
              <a16:creationId xmlns:a16="http://schemas.microsoft.com/office/drawing/2014/main" id="{72253F14-D612-4FDE-B5A2-61F19DE2E0B8}"/>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4" name="テキスト 114">
          <a:extLst>
            <a:ext uri="{FF2B5EF4-FFF2-40B4-BE49-F238E27FC236}">
              <a16:creationId xmlns:a16="http://schemas.microsoft.com/office/drawing/2014/main" id="{3D610365-E2AC-4B77-A26C-6D9A3C828753}"/>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5" name="テキスト 123">
          <a:extLst>
            <a:ext uri="{FF2B5EF4-FFF2-40B4-BE49-F238E27FC236}">
              <a16:creationId xmlns:a16="http://schemas.microsoft.com/office/drawing/2014/main" id="{5C433248-4ED3-4755-906F-B3646F2D3D71}"/>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6" name="テキスト 255">
          <a:extLst>
            <a:ext uri="{FF2B5EF4-FFF2-40B4-BE49-F238E27FC236}">
              <a16:creationId xmlns:a16="http://schemas.microsoft.com/office/drawing/2014/main" id="{8A40EE84-0D4E-4388-8795-21C40E830800}"/>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7" name="テキスト 267">
          <a:extLst>
            <a:ext uri="{FF2B5EF4-FFF2-40B4-BE49-F238E27FC236}">
              <a16:creationId xmlns:a16="http://schemas.microsoft.com/office/drawing/2014/main" id="{75B039E1-D849-4948-B599-1C8B0489F483}"/>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28" name="テキスト 269">
          <a:extLst>
            <a:ext uri="{FF2B5EF4-FFF2-40B4-BE49-F238E27FC236}">
              <a16:creationId xmlns:a16="http://schemas.microsoft.com/office/drawing/2014/main" id="{99CE9798-3D67-47E7-A7B1-41EF4BAD6043}"/>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7</xdr:row>
      <xdr:rowOff>0</xdr:rowOff>
    </xdr:from>
    <xdr:to>
      <xdr:col>18</xdr:col>
      <xdr:colOff>0</xdr:colOff>
      <xdr:row>7</xdr:row>
      <xdr:rowOff>0</xdr:rowOff>
    </xdr:to>
    <xdr:sp macro="" textlink="">
      <xdr:nvSpPr>
        <xdr:cNvPr id="129" name="テキスト 92">
          <a:extLst>
            <a:ext uri="{FF2B5EF4-FFF2-40B4-BE49-F238E27FC236}">
              <a16:creationId xmlns:a16="http://schemas.microsoft.com/office/drawing/2014/main" id="{62054988-B98B-4B59-80B3-22579E1065A2}"/>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30" name="テキスト 93">
          <a:extLst>
            <a:ext uri="{FF2B5EF4-FFF2-40B4-BE49-F238E27FC236}">
              <a16:creationId xmlns:a16="http://schemas.microsoft.com/office/drawing/2014/main" id="{1CE3B99A-22CB-47E0-AA06-018FCC528792}"/>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31" name="テキスト 94">
          <a:extLst>
            <a:ext uri="{FF2B5EF4-FFF2-40B4-BE49-F238E27FC236}">
              <a16:creationId xmlns:a16="http://schemas.microsoft.com/office/drawing/2014/main" id="{18C690C0-ABA3-48C9-9968-F2B28682808D}"/>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32" name="テキスト 95">
          <a:extLst>
            <a:ext uri="{FF2B5EF4-FFF2-40B4-BE49-F238E27FC236}">
              <a16:creationId xmlns:a16="http://schemas.microsoft.com/office/drawing/2014/main" id="{CCCF021D-E629-4C6E-99A3-7612BB195EBB}"/>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33" name="テキスト 144">
          <a:extLst>
            <a:ext uri="{FF2B5EF4-FFF2-40B4-BE49-F238E27FC236}">
              <a16:creationId xmlns:a16="http://schemas.microsoft.com/office/drawing/2014/main" id="{6A9E5D43-4C3A-402F-85F3-6CDDD0FCA525}"/>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133350</xdr:colOff>
      <xdr:row>2</xdr:row>
      <xdr:rowOff>0</xdr:rowOff>
    </xdr:from>
    <xdr:to>
      <xdr:col>19</xdr:col>
      <xdr:colOff>0</xdr:colOff>
      <xdr:row>2</xdr:row>
      <xdr:rowOff>0</xdr:rowOff>
    </xdr:to>
    <xdr:sp macro="" textlink="">
      <xdr:nvSpPr>
        <xdr:cNvPr id="134" name="テキスト 144">
          <a:extLst>
            <a:ext uri="{FF2B5EF4-FFF2-40B4-BE49-F238E27FC236}">
              <a16:creationId xmlns:a16="http://schemas.microsoft.com/office/drawing/2014/main" id="{22788F80-A38D-4B49-8C47-B3C698D62F56}"/>
            </a:ext>
          </a:extLst>
        </xdr:cNvPr>
        <xdr:cNvSpPr txBox="1">
          <a:spLocks noChangeArrowheads="1"/>
        </xdr:cNvSpPr>
      </xdr:nvSpPr>
      <xdr:spPr bwMode="auto">
        <a:xfrm>
          <a:off x="12725400" y="923925"/>
          <a:ext cx="1219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単 位：</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135" name="テキスト 92">
          <a:extLst>
            <a:ext uri="{FF2B5EF4-FFF2-40B4-BE49-F238E27FC236}">
              <a16:creationId xmlns:a16="http://schemas.microsoft.com/office/drawing/2014/main" id="{2CCBE4B1-E1CE-4250-B2E4-924D402CD495}"/>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36" name="テキスト 93">
          <a:extLst>
            <a:ext uri="{FF2B5EF4-FFF2-40B4-BE49-F238E27FC236}">
              <a16:creationId xmlns:a16="http://schemas.microsoft.com/office/drawing/2014/main" id="{A9EFEEAC-C48E-49B6-B432-B9C3526AD9FF}"/>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37" name="テキスト 94">
          <a:extLst>
            <a:ext uri="{FF2B5EF4-FFF2-40B4-BE49-F238E27FC236}">
              <a16:creationId xmlns:a16="http://schemas.microsoft.com/office/drawing/2014/main" id="{E6DEAAF2-589E-4033-A01E-4614FE3AC110}"/>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38" name="テキスト 95">
          <a:extLst>
            <a:ext uri="{FF2B5EF4-FFF2-40B4-BE49-F238E27FC236}">
              <a16:creationId xmlns:a16="http://schemas.microsoft.com/office/drawing/2014/main" id="{7A77C184-FF87-4B26-9A65-C6214721D819}"/>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139" name="テキスト 144">
          <a:extLst>
            <a:ext uri="{FF2B5EF4-FFF2-40B4-BE49-F238E27FC236}">
              <a16:creationId xmlns:a16="http://schemas.microsoft.com/office/drawing/2014/main" id="{1EA18FAC-7F65-43CC-A618-027C2037E16C}"/>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18</xdr:col>
      <xdr:colOff>0</xdr:colOff>
      <xdr:row>2</xdr:row>
      <xdr:rowOff>0</xdr:rowOff>
    </xdr:from>
    <xdr:to>
      <xdr:col>18</xdr:col>
      <xdr:colOff>0</xdr:colOff>
      <xdr:row>2</xdr:row>
      <xdr:rowOff>0</xdr:rowOff>
    </xdr:to>
    <xdr:sp macro="" textlink="">
      <xdr:nvSpPr>
        <xdr:cNvPr id="140" name="テキスト 92">
          <a:extLst>
            <a:ext uri="{FF2B5EF4-FFF2-40B4-BE49-F238E27FC236}">
              <a16:creationId xmlns:a16="http://schemas.microsoft.com/office/drawing/2014/main" id="{13E2FCEB-4DDE-4648-AAC0-C47CB077C137}"/>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41" name="テキスト 93">
          <a:extLst>
            <a:ext uri="{FF2B5EF4-FFF2-40B4-BE49-F238E27FC236}">
              <a16:creationId xmlns:a16="http://schemas.microsoft.com/office/drawing/2014/main" id="{EFEBC1F8-2409-4BFA-8C17-CD60981C5762}"/>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42" name="テキスト 94">
          <a:extLst>
            <a:ext uri="{FF2B5EF4-FFF2-40B4-BE49-F238E27FC236}">
              <a16:creationId xmlns:a16="http://schemas.microsoft.com/office/drawing/2014/main" id="{072ADA64-B1D7-4FC2-815F-5E0D6249E5BB}"/>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0</xdr:rowOff>
    </xdr:to>
    <xdr:sp macro="" textlink="">
      <xdr:nvSpPr>
        <xdr:cNvPr id="143" name="テキスト 95">
          <a:extLst>
            <a:ext uri="{FF2B5EF4-FFF2-40B4-BE49-F238E27FC236}">
              <a16:creationId xmlns:a16="http://schemas.microsoft.com/office/drawing/2014/main" id="{8FFD5DAB-C03E-49DE-B7F0-F7C2AE040FE5}"/>
            </a:ext>
          </a:extLst>
        </xdr:cNvPr>
        <xdr:cNvSpPr txBox="1">
          <a:spLocks noChangeArrowheads="1"/>
        </xdr:cNvSpPr>
      </xdr:nvSpPr>
      <xdr:spPr bwMode="auto">
        <a:xfrm>
          <a:off x="134397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2</xdr:row>
      <xdr:rowOff>0</xdr:rowOff>
    </xdr:from>
    <xdr:to>
      <xdr:col>18</xdr:col>
      <xdr:colOff>0</xdr:colOff>
      <xdr:row>2</xdr:row>
      <xdr:rowOff>47625</xdr:rowOff>
    </xdr:to>
    <xdr:sp macro="" textlink="">
      <xdr:nvSpPr>
        <xdr:cNvPr id="144" name="テキスト 144">
          <a:extLst>
            <a:ext uri="{FF2B5EF4-FFF2-40B4-BE49-F238E27FC236}">
              <a16:creationId xmlns:a16="http://schemas.microsoft.com/office/drawing/2014/main" id="{9BC7C685-B9B7-444A-A627-17A0B6A8692B}"/>
            </a:ext>
          </a:extLst>
        </xdr:cNvPr>
        <xdr:cNvSpPr txBox="1">
          <a:spLocks noChangeArrowheads="1"/>
        </xdr:cNvSpPr>
      </xdr:nvSpPr>
      <xdr:spPr bwMode="auto">
        <a:xfrm>
          <a:off x="13439775" y="923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21</xdr:col>
      <xdr:colOff>0</xdr:colOff>
      <xdr:row>7</xdr:row>
      <xdr:rowOff>0</xdr:rowOff>
    </xdr:from>
    <xdr:to>
      <xdr:col>21</xdr:col>
      <xdr:colOff>0</xdr:colOff>
      <xdr:row>7</xdr:row>
      <xdr:rowOff>0</xdr:rowOff>
    </xdr:to>
    <xdr:grpSp>
      <xdr:nvGrpSpPr>
        <xdr:cNvPr id="292494" name="Group 6">
          <a:extLst>
            <a:ext uri="{FF2B5EF4-FFF2-40B4-BE49-F238E27FC236}">
              <a16:creationId xmlns:a16="http://schemas.microsoft.com/office/drawing/2014/main" id="{E4E251AC-1A82-4F41-A329-F961095540BB}"/>
            </a:ext>
          </a:extLst>
        </xdr:cNvPr>
        <xdr:cNvGrpSpPr>
          <a:grpSpLocks/>
        </xdr:cNvGrpSpPr>
      </xdr:nvGrpSpPr>
      <xdr:grpSpPr bwMode="auto">
        <a:xfrm>
          <a:off x="15792450" y="1838325"/>
          <a:ext cx="0" cy="0"/>
          <a:chOff x="1369" y="654"/>
          <a:chExt cx="217" cy="58"/>
        </a:xfrm>
      </xdr:grpSpPr>
      <xdr:sp macro="" textlink="">
        <xdr:nvSpPr>
          <xdr:cNvPr id="146" name="テキスト 144">
            <a:extLst>
              <a:ext uri="{FF2B5EF4-FFF2-40B4-BE49-F238E27FC236}">
                <a16:creationId xmlns:a16="http://schemas.microsoft.com/office/drawing/2014/main" id="{EF8DF098-635B-4D61-9D8E-CFCF87DC180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7" name="テキスト 146">
            <a:extLst>
              <a:ext uri="{FF2B5EF4-FFF2-40B4-BE49-F238E27FC236}">
                <a16:creationId xmlns:a16="http://schemas.microsoft.com/office/drawing/2014/main" id="{452233E7-800C-49B7-A282-A9566BD2372A}"/>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48" name="テキスト 144">
            <a:extLst>
              <a:ext uri="{FF2B5EF4-FFF2-40B4-BE49-F238E27FC236}">
                <a16:creationId xmlns:a16="http://schemas.microsoft.com/office/drawing/2014/main" id="{3E0D5464-724E-4BA3-A425-41B8DF32C954}"/>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49" name="テキスト 94">
            <a:extLst>
              <a:ext uri="{FF2B5EF4-FFF2-40B4-BE49-F238E27FC236}">
                <a16:creationId xmlns:a16="http://schemas.microsoft.com/office/drawing/2014/main" id="{2ACE2CF9-7FD5-4BC1-AF3F-E498CDCC8465}"/>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grpSp>
      <xdr:nvGrpSpPr>
        <xdr:cNvPr id="292495" name="Group 11">
          <a:extLst>
            <a:ext uri="{FF2B5EF4-FFF2-40B4-BE49-F238E27FC236}">
              <a16:creationId xmlns:a16="http://schemas.microsoft.com/office/drawing/2014/main" id="{9B855D1D-ACD3-42E6-9C5D-4F1AA266D819}"/>
            </a:ext>
          </a:extLst>
        </xdr:cNvPr>
        <xdr:cNvGrpSpPr>
          <a:grpSpLocks/>
        </xdr:cNvGrpSpPr>
      </xdr:nvGrpSpPr>
      <xdr:grpSpPr bwMode="auto">
        <a:xfrm>
          <a:off x="15792450" y="1838325"/>
          <a:ext cx="0" cy="0"/>
          <a:chOff x="1369" y="654"/>
          <a:chExt cx="217" cy="58"/>
        </a:xfrm>
      </xdr:grpSpPr>
      <xdr:sp macro="" textlink="">
        <xdr:nvSpPr>
          <xdr:cNvPr id="151" name="テキスト 144">
            <a:extLst>
              <a:ext uri="{FF2B5EF4-FFF2-40B4-BE49-F238E27FC236}">
                <a16:creationId xmlns:a16="http://schemas.microsoft.com/office/drawing/2014/main" id="{599976D6-F1FD-4F64-838B-E66D136317BE}"/>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52" name="テキスト 146">
            <a:extLst>
              <a:ext uri="{FF2B5EF4-FFF2-40B4-BE49-F238E27FC236}">
                <a16:creationId xmlns:a16="http://schemas.microsoft.com/office/drawing/2014/main" id="{4EE59AA9-9AB5-4CB2-AED0-F0A69E2F8343}"/>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3" name="テキスト 144">
            <a:extLst>
              <a:ext uri="{FF2B5EF4-FFF2-40B4-BE49-F238E27FC236}">
                <a16:creationId xmlns:a16="http://schemas.microsoft.com/office/drawing/2014/main" id="{005F4BC0-57D0-4FAE-953B-6AD305D15BE6}"/>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54" name="テキスト 94">
            <a:extLst>
              <a:ext uri="{FF2B5EF4-FFF2-40B4-BE49-F238E27FC236}">
                <a16:creationId xmlns:a16="http://schemas.microsoft.com/office/drawing/2014/main" id="{BD16CC07-BD34-4CC9-90A1-857EB3824BEC}"/>
              </a:ext>
            </a:extLst>
          </xdr:cNvPr>
          <xdr:cNvSpPr txBox="1">
            <a:spLocks noChangeArrowheads="1"/>
          </xdr:cNvSpPr>
        </xdr:nvSpPr>
        <xdr:spPr bwMode="auto">
          <a:xfrm>
            <a:off x="15792450" y="18383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21</xdr:col>
      <xdr:colOff>0</xdr:colOff>
      <xdr:row>7</xdr:row>
      <xdr:rowOff>0</xdr:rowOff>
    </xdr:from>
    <xdr:to>
      <xdr:col>21</xdr:col>
      <xdr:colOff>0</xdr:colOff>
      <xdr:row>7</xdr:row>
      <xdr:rowOff>0</xdr:rowOff>
    </xdr:to>
    <xdr:sp macro="" textlink="">
      <xdr:nvSpPr>
        <xdr:cNvPr id="155" name="テキスト 52">
          <a:extLst>
            <a:ext uri="{FF2B5EF4-FFF2-40B4-BE49-F238E27FC236}">
              <a16:creationId xmlns:a16="http://schemas.microsoft.com/office/drawing/2014/main" id="{B665474E-6CBF-45C0-9B21-6602C0E6B9A4}"/>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56" name="テキスト 61">
          <a:extLst>
            <a:ext uri="{FF2B5EF4-FFF2-40B4-BE49-F238E27FC236}">
              <a16:creationId xmlns:a16="http://schemas.microsoft.com/office/drawing/2014/main" id="{C51DF0D3-E260-44CF-8181-B130EA9F5411}"/>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57" name="テキスト 79">
          <a:extLst>
            <a:ext uri="{FF2B5EF4-FFF2-40B4-BE49-F238E27FC236}">
              <a16:creationId xmlns:a16="http://schemas.microsoft.com/office/drawing/2014/main" id="{1FDC229B-87EB-4363-8E38-F0A62ED10DD1}"/>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58" name="テキスト 88">
          <a:extLst>
            <a:ext uri="{FF2B5EF4-FFF2-40B4-BE49-F238E27FC236}">
              <a16:creationId xmlns:a16="http://schemas.microsoft.com/office/drawing/2014/main" id="{8D736BFA-DF75-41E8-B67A-9062F473BA44}"/>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59" name="テキスト 114">
          <a:extLst>
            <a:ext uri="{FF2B5EF4-FFF2-40B4-BE49-F238E27FC236}">
              <a16:creationId xmlns:a16="http://schemas.microsoft.com/office/drawing/2014/main" id="{82C695F7-9684-4CC3-A26C-4167EC1F1E5D}"/>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60" name="テキスト 123">
          <a:extLst>
            <a:ext uri="{FF2B5EF4-FFF2-40B4-BE49-F238E27FC236}">
              <a16:creationId xmlns:a16="http://schemas.microsoft.com/office/drawing/2014/main" id="{3B14FA0E-26CF-4D4E-AED1-4600735CA866}"/>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結果樹面積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61" name="テキスト 255">
          <a:extLst>
            <a:ext uri="{FF2B5EF4-FFF2-40B4-BE49-F238E27FC236}">
              <a16:creationId xmlns:a16="http://schemas.microsoft.com/office/drawing/2014/main" id="{6E87BB1C-896E-4790-9457-6449220834F0}"/>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単位</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62" name="テキスト 267">
          <a:extLst>
            <a:ext uri="{FF2B5EF4-FFF2-40B4-BE49-F238E27FC236}">
              <a16:creationId xmlns:a16="http://schemas.microsoft.com/office/drawing/2014/main" id="{5CF53298-889A-43AB-B503-52ADD341E9A8}"/>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明朝"/>
              <a:ea typeface="ＭＳ 明朝"/>
            </a:rPr>
            <a:t>{</a:t>
          </a:r>
        </a:p>
      </xdr:txBody>
    </xdr:sp>
    <xdr:clientData/>
  </xdr:twoCellAnchor>
  <xdr:twoCellAnchor>
    <xdr:from>
      <xdr:col>21</xdr:col>
      <xdr:colOff>0</xdr:colOff>
      <xdr:row>7</xdr:row>
      <xdr:rowOff>0</xdr:rowOff>
    </xdr:from>
    <xdr:to>
      <xdr:col>21</xdr:col>
      <xdr:colOff>0</xdr:colOff>
      <xdr:row>7</xdr:row>
      <xdr:rowOff>0</xdr:rowOff>
    </xdr:to>
    <xdr:sp macro="" textlink="">
      <xdr:nvSpPr>
        <xdr:cNvPr id="163" name="テキスト 269">
          <a:extLst>
            <a:ext uri="{FF2B5EF4-FFF2-40B4-BE49-F238E27FC236}">
              <a16:creationId xmlns:a16="http://schemas.microsoft.com/office/drawing/2014/main" id="{E0680E6E-1696-4345-969C-C7FDCFA74680}"/>
            </a:ext>
          </a:extLst>
        </xdr:cNvPr>
        <xdr:cNvSpPr txBox="1">
          <a:spLocks noChangeArrowheads="1"/>
        </xdr:cNvSpPr>
      </xdr:nvSpPr>
      <xdr:spPr bwMode="auto">
        <a:xfrm>
          <a:off x="15792450"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a:t>
          </a:r>
        </a:p>
      </xdr:txBody>
    </xdr:sp>
    <xdr:clientData/>
  </xdr:twoCellAnchor>
  <xdr:twoCellAnchor>
    <xdr:from>
      <xdr:col>18</xdr:col>
      <xdr:colOff>0</xdr:colOff>
      <xdr:row>7</xdr:row>
      <xdr:rowOff>0</xdr:rowOff>
    </xdr:from>
    <xdr:to>
      <xdr:col>18</xdr:col>
      <xdr:colOff>0</xdr:colOff>
      <xdr:row>7</xdr:row>
      <xdr:rowOff>0</xdr:rowOff>
    </xdr:to>
    <xdr:sp macro="" textlink="">
      <xdr:nvSpPr>
        <xdr:cNvPr id="164" name="テキスト 92">
          <a:extLst>
            <a:ext uri="{FF2B5EF4-FFF2-40B4-BE49-F238E27FC236}">
              <a16:creationId xmlns:a16="http://schemas.microsoft.com/office/drawing/2014/main" id="{1A60FB01-62B9-4169-AC28-D1D20027DF92}"/>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65" name="テキスト 93">
          <a:extLst>
            <a:ext uri="{FF2B5EF4-FFF2-40B4-BE49-F238E27FC236}">
              <a16:creationId xmlns:a16="http://schemas.microsoft.com/office/drawing/2014/main" id="{3E37D087-A1C0-4F86-A60A-3DC4908D1C70}"/>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66" name="テキスト 94">
          <a:extLst>
            <a:ext uri="{FF2B5EF4-FFF2-40B4-BE49-F238E27FC236}">
              <a16:creationId xmlns:a16="http://schemas.microsoft.com/office/drawing/2014/main" id="{58B78AF6-DEB5-4BD2-8BB6-CD150990751C}"/>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67" name="テキスト 95">
          <a:extLst>
            <a:ext uri="{FF2B5EF4-FFF2-40B4-BE49-F238E27FC236}">
              <a16:creationId xmlns:a16="http://schemas.microsoft.com/office/drawing/2014/main" id="{9456CDC3-E559-4B81-88E9-C0C8299DEE73}"/>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18</xdr:col>
      <xdr:colOff>0</xdr:colOff>
      <xdr:row>7</xdr:row>
      <xdr:rowOff>0</xdr:rowOff>
    </xdr:from>
    <xdr:to>
      <xdr:col>18</xdr:col>
      <xdr:colOff>0</xdr:colOff>
      <xdr:row>7</xdr:row>
      <xdr:rowOff>0</xdr:rowOff>
    </xdr:to>
    <xdr:sp macro="" textlink="">
      <xdr:nvSpPr>
        <xdr:cNvPr id="168" name="テキスト 144">
          <a:extLst>
            <a:ext uri="{FF2B5EF4-FFF2-40B4-BE49-F238E27FC236}">
              <a16:creationId xmlns:a16="http://schemas.microsoft.com/office/drawing/2014/main" id="{103ED988-FF58-4253-8757-07B8AB4078B9}"/>
            </a:ext>
          </a:extLst>
        </xdr:cNvPr>
        <xdr:cNvSpPr txBox="1">
          <a:spLocks noChangeArrowheads="1"/>
        </xdr:cNvSpPr>
      </xdr:nvSpPr>
      <xdr:spPr bwMode="auto">
        <a:xfrm>
          <a:off x="13439775" y="21812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170" name="テキスト 92">
          <a:extLst>
            <a:ext uri="{FF2B5EF4-FFF2-40B4-BE49-F238E27FC236}">
              <a16:creationId xmlns:a16="http://schemas.microsoft.com/office/drawing/2014/main" id="{742CF69E-0AF2-4803-90D8-223CEB6788E2}"/>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71" name="テキスト 93">
          <a:extLst>
            <a:ext uri="{FF2B5EF4-FFF2-40B4-BE49-F238E27FC236}">
              <a16:creationId xmlns:a16="http://schemas.microsoft.com/office/drawing/2014/main" id="{C49FCB67-ADA4-4AA0-B9A4-4B778BE0F3B1}"/>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72" name="テキスト 94">
          <a:extLst>
            <a:ext uri="{FF2B5EF4-FFF2-40B4-BE49-F238E27FC236}">
              <a16:creationId xmlns:a16="http://schemas.microsoft.com/office/drawing/2014/main" id="{C931AAFE-38B5-4CF0-A5C9-6519DA72B40D}"/>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173" name="テキスト 95">
          <a:extLst>
            <a:ext uri="{FF2B5EF4-FFF2-40B4-BE49-F238E27FC236}">
              <a16:creationId xmlns:a16="http://schemas.microsoft.com/office/drawing/2014/main" id="{D5D25C39-B3D2-44E4-8865-60251E12EAAA}"/>
            </a:ext>
          </a:extLst>
        </xdr:cNvPr>
        <xdr:cNvSpPr txBox="1">
          <a:spLocks noChangeArrowheads="1"/>
        </xdr:cNvSpPr>
      </xdr:nvSpPr>
      <xdr:spPr bwMode="auto">
        <a:xfrm>
          <a:off x="1057275" y="923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174" name="テキスト 144">
          <a:extLst>
            <a:ext uri="{FF2B5EF4-FFF2-40B4-BE49-F238E27FC236}">
              <a16:creationId xmlns:a16="http://schemas.microsoft.com/office/drawing/2014/main" id="{76D93CE9-0266-4301-8B39-79A5CAC4B154}"/>
            </a:ext>
          </a:extLst>
        </xdr:cNvPr>
        <xdr:cNvSpPr txBox="1">
          <a:spLocks noChangeArrowheads="1"/>
        </xdr:cNvSpPr>
      </xdr:nvSpPr>
      <xdr:spPr bwMode="auto">
        <a:xfrm>
          <a:off x="1057275" y="923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0</xdr:colOff>
      <xdr:row>2</xdr:row>
      <xdr:rowOff>0</xdr:rowOff>
    </xdr:to>
    <xdr:sp macro="" textlink="">
      <xdr:nvSpPr>
        <xdr:cNvPr id="2" name="テキスト 92">
          <a:extLst>
            <a:ext uri="{FF2B5EF4-FFF2-40B4-BE49-F238E27FC236}">
              <a16:creationId xmlns:a16="http://schemas.microsoft.com/office/drawing/2014/main" id="{53A45296-36C7-4206-A45E-4EA6FA32EDB2}"/>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3" name="テキスト 93">
          <a:extLst>
            <a:ext uri="{FF2B5EF4-FFF2-40B4-BE49-F238E27FC236}">
              <a16:creationId xmlns:a16="http://schemas.microsoft.com/office/drawing/2014/main" id="{D02A1475-C9A0-44E8-9EDA-2A997F14A326}"/>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4" name="テキスト 94">
          <a:extLst>
            <a:ext uri="{FF2B5EF4-FFF2-40B4-BE49-F238E27FC236}">
              <a16:creationId xmlns:a16="http://schemas.microsoft.com/office/drawing/2014/main" id="{52010469-1463-4D54-9F42-9097FC656294}"/>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 name="テキスト 95">
          <a:extLst>
            <a:ext uri="{FF2B5EF4-FFF2-40B4-BE49-F238E27FC236}">
              <a16:creationId xmlns:a16="http://schemas.microsoft.com/office/drawing/2014/main" id="{52FCB348-591A-40E2-ADC1-842A4D284210}"/>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6" name="テキスト 144">
          <a:extLst>
            <a:ext uri="{FF2B5EF4-FFF2-40B4-BE49-F238E27FC236}">
              <a16:creationId xmlns:a16="http://schemas.microsoft.com/office/drawing/2014/main" id="{4DA4E496-D128-47F3-9E7C-952382196B60}"/>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9</xdr:row>
      <xdr:rowOff>0</xdr:rowOff>
    </xdr:from>
    <xdr:to>
      <xdr:col>11</xdr:col>
      <xdr:colOff>0</xdr:colOff>
      <xdr:row>9</xdr:row>
      <xdr:rowOff>0</xdr:rowOff>
    </xdr:to>
    <xdr:grpSp>
      <xdr:nvGrpSpPr>
        <xdr:cNvPr id="291508" name="Group 6">
          <a:extLst>
            <a:ext uri="{FF2B5EF4-FFF2-40B4-BE49-F238E27FC236}">
              <a16:creationId xmlns:a16="http://schemas.microsoft.com/office/drawing/2014/main" id="{4EBBB336-06D5-4F38-BBFF-785034CABBED}"/>
            </a:ext>
          </a:extLst>
        </xdr:cNvPr>
        <xdr:cNvGrpSpPr>
          <a:grpSpLocks/>
        </xdr:cNvGrpSpPr>
      </xdr:nvGrpSpPr>
      <xdr:grpSpPr bwMode="auto">
        <a:xfrm>
          <a:off x="7381875" y="1881188"/>
          <a:ext cx="0" cy="0"/>
          <a:chOff x="1369" y="654"/>
          <a:chExt cx="217" cy="58"/>
        </a:xfrm>
      </xdr:grpSpPr>
      <xdr:sp macro="" textlink="">
        <xdr:nvSpPr>
          <xdr:cNvPr id="8" name="テキスト 144">
            <a:extLst>
              <a:ext uri="{FF2B5EF4-FFF2-40B4-BE49-F238E27FC236}">
                <a16:creationId xmlns:a16="http://schemas.microsoft.com/office/drawing/2014/main" id="{98B131EF-343D-4E89-887E-333AF3FCA40E}"/>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9" name="テキスト 146">
            <a:extLst>
              <a:ext uri="{FF2B5EF4-FFF2-40B4-BE49-F238E27FC236}">
                <a16:creationId xmlns:a16="http://schemas.microsoft.com/office/drawing/2014/main" id="{86A22D01-5866-4B47-A0C7-56BCB6BA5F4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0" name="テキスト 144">
            <a:extLst>
              <a:ext uri="{FF2B5EF4-FFF2-40B4-BE49-F238E27FC236}">
                <a16:creationId xmlns:a16="http://schemas.microsoft.com/office/drawing/2014/main" id="{38A24048-5C33-48B2-8FD7-90F079FF809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1" name="テキスト 94">
            <a:extLst>
              <a:ext uri="{FF2B5EF4-FFF2-40B4-BE49-F238E27FC236}">
                <a16:creationId xmlns:a16="http://schemas.microsoft.com/office/drawing/2014/main" id="{DAF9B6B8-431C-41C0-B14E-8B5B9E17FD93}"/>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grpSp>
      <xdr:nvGrpSpPr>
        <xdr:cNvPr id="291509" name="Group 11">
          <a:extLst>
            <a:ext uri="{FF2B5EF4-FFF2-40B4-BE49-F238E27FC236}">
              <a16:creationId xmlns:a16="http://schemas.microsoft.com/office/drawing/2014/main" id="{36C0E896-B15E-4F26-B88D-4E31688AF40F}"/>
            </a:ext>
          </a:extLst>
        </xdr:cNvPr>
        <xdr:cNvGrpSpPr>
          <a:grpSpLocks/>
        </xdr:cNvGrpSpPr>
      </xdr:nvGrpSpPr>
      <xdr:grpSpPr bwMode="auto">
        <a:xfrm>
          <a:off x="7381875" y="1881188"/>
          <a:ext cx="0" cy="0"/>
          <a:chOff x="1369" y="654"/>
          <a:chExt cx="217" cy="58"/>
        </a:xfrm>
      </xdr:grpSpPr>
      <xdr:sp macro="" textlink="">
        <xdr:nvSpPr>
          <xdr:cNvPr id="13" name="テキスト 144">
            <a:extLst>
              <a:ext uri="{FF2B5EF4-FFF2-40B4-BE49-F238E27FC236}">
                <a16:creationId xmlns:a16="http://schemas.microsoft.com/office/drawing/2014/main" id="{CDE1570A-5816-48DA-9002-1042395F2EBB}"/>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14" name="テキスト 146">
            <a:extLst>
              <a:ext uri="{FF2B5EF4-FFF2-40B4-BE49-F238E27FC236}">
                <a16:creationId xmlns:a16="http://schemas.microsoft.com/office/drawing/2014/main" id="{59827EFB-31FC-428A-9E08-CCE7E620E8AA}"/>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15" name="テキスト 144">
            <a:extLst>
              <a:ext uri="{FF2B5EF4-FFF2-40B4-BE49-F238E27FC236}">
                <a16:creationId xmlns:a16="http://schemas.microsoft.com/office/drawing/2014/main" id="{F5EFD211-7622-4CD7-A841-6B4B7976AD2A}"/>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16" name="テキスト 94">
            <a:extLst>
              <a:ext uri="{FF2B5EF4-FFF2-40B4-BE49-F238E27FC236}">
                <a16:creationId xmlns:a16="http://schemas.microsoft.com/office/drawing/2014/main" id="{C1CB38F2-8174-4CF6-AE7C-ACB10A7F392B}"/>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sp macro="" textlink="">
      <xdr:nvSpPr>
        <xdr:cNvPr id="26" name="テキスト 92">
          <a:extLst>
            <a:ext uri="{FF2B5EF4-FFF2-40B4-BE49-F238E27FC236}">
              <a16:creationId xmlns:a16="http://schemas.microsoft.com/office/drawing/2014/main" id="{19D2C4EB-60F6-4722-AFC3-32CEAEDCB652}"/>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7" name="テキスト 93">
          <a:extLst>
            <a:ext uri="{FF2B5EF4-FFF2-40B4-BE49-F238E27FC236}">
              <a16:creationId xmlns:a16="http://schemas.microsoft.com/office/drawing/2014/main" id="{570567C7-ED3E-4909-9365-977F12B0427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8" name="テキスト 94">
          <a:extLst>
            <a:ext uri="{FF2B5EF4-FFF2-40B4-BE49-F238E27FC236}">
              <a16:creationId xmlns:a16="http://schemas.microsoft.com/office/drawing/2014/main" id="{59509F40-0F7F-498D-9545-339090869F81}"/>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9" name="テキスト 95">
          <a:extLst>
            <a:ext uri="{FF2B5EF4-FFF2-40B4-BE49-F238E27FC236}">
              <a16:creationId xmlns:a16="http://schemas.microsoft.com/office/drawing/2014/main" id="{4D79C21D-054A-47A0-9D00-AA88B0A8B12C}"/>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30" name="テキスト 144">
          <a:extLst>
            <a:ext uri="{FF2B5EF4-FFF2-40B4-BE49-F238E27FC236}">
              <a16:creationId xmlns:a16="http://schemas.microsoft.com/office/drawing/2014/main" id="{6270E24A-DF4A-430D-B076-484A7EB7A16B}"/>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31" name="テキスト 92">
          <a:extLst>
            <a:ext uri="{FF2B5EF4-FFF2-40B4-BE49-F238E27FC236}">
              <a16:creationId xmlns:a16="http://schemas.microsoft.com/office/drawing/2014/main" id="{B17D1DDF-DC83-482D-BF8F-C9DC6CF06DE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2" name="テキスト 93">
          <a:extLst>
            <a:ext uri="{FF2B5EF4-FFF2-40B4-BE49-F238E27FC236}">
              <a16:creationId xmlns:a16="http://schemas.microsoft.com/office/drawing/2014/main" id="{A6590E23-B4F8-4CC4-A28F-273F9EBED556}"/>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3" name="テキスト 94">
          <a:extLst>
            <a:ext uri="{FF2B5EF4-FFF2-40B4-BE49-F238E27FC236}">
              <a16:creationId xmlns:a16="http://schemas.microsoft.com/office/drawing/2014/main" id="{DECEE259-6935-425D-B61B-0672039D668F}"/>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4" name="テキスト 95">
          <a:extLst>
            <a:ext uri="{FF2B5EF4-FFF2-40B4-BE49-F238E27FC236}">
              <a16:creationId xmlns:a16="http://schemas.microsoft.com/office/drawing/2014/main" id="{B2237ADE-6218-4AA9-A874-28C47CF78D9B}"/>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35" name="テキスト 144">
          <a:extLst>
            <a:ext uri="{FF2B5EF4-FFF2-40B4-BE49-F238E27FC236}">
              <a16:creationId xmlns:a16="http://schemas.microsoft.com/office/drawing/2014/main" id="{5205CAE1-6F17-4B6D-982B-DAF125DB0F99}"/>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11</xdr:col>
      <xdr:colOff>0</xdr:colOff>
      <xdr:row>2</xdr:row>
      <xdr:rowOff>0</xdr:rowOff>
    </xdr:from>
    <xdr:to>
      <xdr:col>11</xdr:col>
      <xdr:colOff>0</xdr:colOff>
      <xdr:row>2</xdr:row>
      <xdr:rowOff>0</xdr:rowOff>
    </xdr:to>
    <xdr:sp macro="" textlink="">
      <xdr:nvSpPr>
        <xdr:cNvPr id="56" name="テキスト 92">
          <a:extLst>
            <a:ext uri="{FF2B5EF4-FFF2-40B4-BE49-F238E27FC236}">
              <a16:creationId xmlns:a16="http://schemas.microsoft.com/office/drawing/2014/main" id="{498B1830-7D0F-4013-ABA8-C6A3F557A8B3}"/>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7" name="テキスト 93">
          <a:extLst>
            <a:ext uri="{FF2B5EF4-FFF2-40B4-BE49-F238E27FC236}">
              <a16:creationId xmlns:a16="http://schemas.microsoft.com/office/drawing/2014/main" id="{F1B204A8-6618-4363-B17E-F8E3E028AF2D}"/>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8" name="テキスト 94">
          <a:extLst>
            <a:ext uri="{FF2B5EF4-FFF2-40B4-BE49-F238E27FC236}">
              <a16:creationId xmlns:a16="http://schemas.microsoft.com/office/drawing/2014/main" id="{E5CB2AF6-EDCB-43D3-B5CD-7F099B140075}"/>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59" name="テキスト 95">
          <a:extLst>
            <a:ext uri="{FF2B5EF4-FFF2-40B4-BE49-F238E27FC236}">
              <a16:creationId xmlns:a16="http://schemas.microsoft.com/office/drawing/2014/main" id="{91155E95-D6EE-4DBB-B0F4-B67E0AAC7BCB}"/>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60" name="テキスト 144">
          <a:extLst>
            <a:ext uri="{FF2B5EF4-FFF2-40B4-BE49-F238E27FC236}">
              <a16:creationId xmlns:a16="http://schemas.microsoft.com/office/drawing/2014/main" id="{7EF737DF-5F79-4CAA-BA66-0CCFC51FD33E}"/>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9</xdr:row>
      <xdr:rowOff>0</xdr:rowOff>
    </xdr:from>
    <xdr:to>
      <xdr:col>11</xdr:col>
      <xdr:colOff>0</xdr:colOff>
      <xdr:row>9</xdr:row>
      <xdr:rowOff>0</xdr:rowOff>
    </xdr:to>
    <xdr:grpSp>
      <xdr:nvGrpSpPr>
        <xdr:cNvPr id="291525" name="Group 6">
          <a:extLst>
            <a:ext uri="{FF2B5EF4-FFF2-40B4-BE49-F238E27FC236}">
              <a16:creationId xmlns:a16="http://schemas.microsoft.com/office/drawing/2014/main" id="{D1843DA9-44D8-4DED-BD27-5F47CFD900D9}"/>
            </a:ext>
          </a:extLst>
        </xdr:cNvPr>
        <xdr:cNvGrpSpPr>
          <a:grpSpLocks/>
        </xdr:cNvGrpSpPr>
      </xdr:nvGrpSpPr>
      <xdr:grpSpPr bwMode="auto">
        <a:xfrm>
          <a:off x="7381875" y="1881188"/>
          <a:ext cx="0" cy="0"/>
          <a:chOff x="1369" y="654"/>
          <a:chExt cx="217" cy="58"/>
        </a:xfrm>
      </xdr:grpSpPr>
      <xdr:sp macro="" textlink="">
        <xdr:nvSpPr>
          <xdr:cNvPr id="62" name="テキスト 144">
            <a:extLst>
              <a:ext uri="{FF2B5EF4-FFF2-40B4-BE49-F238E27FC236}">
                <a16:creationId xmlns:a16="http://schemas.microsoft.com/office/drawing/2014/main" id="{D6448356-39CF-4935-9F47-600807A89A9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63" name="テキスト 146">
            <a:extLst>
              <a:ext uri="{FF2B5EF4-FFF2-40B4-BE49-F238E27FC236}">
                <a16:creationId xmlns:a16="http://schemas.microsoft.com/office/drawing/2014/main" id="{EA1C0DEF-8A47-408B-99A5-5C0A439A8DF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64" name="テキスト 144">
            <a:extLst>
              <a:ext uri="{FF2B5EF4-FFF2-40B4-BE49-F238E27FC236}">
                <a16:creationId xmlns:a16="http://schemas.microsoft.com/office/drawing/2014/main" id="{FFB127F7-9F3E-4D11-9676-4A6CB2C60048}"/>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65" name="テキスト 94">
            <a:extLst>
              <a:ext uri="{FF2B5EF4-FFF2-40B4-BE49-F238E27FC236}">
                <a16:creationId xmlns:a16="http://schemas.microsoft.com/office/drawing/2014/main" id="{A53B47D9-F019-4E2C-A6B9-28C21FB76FE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grpSp>
      <xdr:nvGrpSpPr>
        <xdr:cNvPr id="291526" name="Group 11">
          <a:extLst>
            <a:ext uri="{FF2B5EF4-FFF2-40B4-BE49-F238E27FC236}">
              <a16:creationId xmlns:a16="http://schemas.microsoft.com/office/drawing/2014/main" id="{04D79D4B-7F1C-420B-A986-1240370017DC}"/>
            </a:ext>
          </a:extLst>
        </xdr:cNvPr>
        <xdr:cNvGrpSpPr>
          <a:grpSpLocks/>
        </xdr:cNvGrpSpPr>
      </xdr:nvGrpSpPr>
      <xdr:grpSpPr bwMode="auto">
        <a:xfrm>
          <a:off x="7381875" y="1881188"/>
          <a:ext cx="0" cy="0"/>
          <a:chOff x="1369" y="654"/>
          <a:chExt cx="217" cy="58"/>
        </a:xfrm>
      </xdr:grpSpPr>
      <xdr:sp macro="" textlink="">
        <xdr:nvSpPr>
          <xdr:cNvPr id="67" name="テキスト 144">
            <a:extLst>
              <a:ext uri="{FF2B5EF4-FFF2-40B4-BE49-F238E27FC236}">
                <a16:creationId xmlns:a16="http://schemas.microsoft.com/office/drawing/2014/main" id="{D242D417-ABE6-4AE3-85E1-ECBC12BE4911}"/>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68" name="テキスト 146">
            <a:extLst>
              <a:ext uri="{FF2B5EF4-FFF2-40B4-BE49-F238E27FC236}">
                <a16:creationId xmlns:a16="http://schemas.microsoft.com/office/drawing/2014/main" id="{6E3CD99A-F1C4-4BD3-A26A-64BADFFE0BD1}"/>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69" name="テキスト 144">
            <a:extLst>
              <a:ext uri="{FF2B5EF4-FFF2-40B4-BE49-F238E27FC236}">
                <a16:creationId xmlns:a16="http://schemas.microsoft.com/office/drawing/2014/main" id="{9394CCD1-1F5E-41C3-AC53-125F863AFC00}"/>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70" name="テキスト 94">
            <a:extLst>
              <a:ext uri="{FF2B5EF4-FFF2-40B4-BE49-F238E27FC236}">
                <a16:creationId xmlns:a16="http://schemas.microsoft.com/office/drawing/2014/main" id="{0A8C7698-2180-4673-BAC3-CD3D3B53C027}"/>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sp macro="" textlink="">
      <xdr:nvSpPr>
        <xdr:cNvPr id="80" name="テキスト 92">
          <a:extLst>
            <a:ext uri="{FF2B5EF4-FFF2-40B4-BE49-F238E27FC236}">
              <a16:creationId xmlns:a16="http://schemas.microsoft.com/office/drawing/2014/main" id="{2B38A7C8-C53C-413D-ABC8-BDD428D4D3A0}"/>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81" name="テキスト 93">
          <a:extLst>
            <a:ext uri="{FF2B5EF4-FFF2-40B4-BE49-F238E27FC236}">
              <a16:creationId xmlns:a16="http://schemas.microsoft.com/office/drawing/2014/main" id="{7CD0197D-1B78-460B-87C2-CBD8CC0C864F}"/>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82" name="テキスト 94">
          <a:extLst>
            <a:ext uri="{FF2B5EF4-FFF2-40B4-BE49-F238E27FC236}">
              <a16:creationId xmlns:a16="http://schemas.microsoft.com/office/drawing/2014/main" id="{E29D6A92-5E29-48F7-9C20-8B7CAC9FB68C}"/>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83" name="テキスト 95">
          <a:extLst>
            <a:ext uri="{FF2B5EF4-FFF2-40B4-BE49-F238E27FC236}">
              <a16:creationId xmlns:a16="http://schemas.microsoft.com/office/drawing/2014/main" id="{0927909F-075F-4808-8F8A-EC515A01E23D}"/>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84" name="テキスト 144">
          <a:extLst>
            <a:ext uri="{FF2B5EF4-FFF2-40B4-BE49-F238E27FC236}">
              <a16:creationId xmlns:a16="http://schemas.microsoft.com/office/drawing/2014/main" id="{B1DC4FF5-1260-4300-80C8-AC083EF694FE}"/>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85" name="テキスト 92">
          <a:extLst>
            <a:ext uri="{FF2B5EF4-FFF2-40B4-BE49-F238E27FC236}">
              <a16:creationId xmlns:a16="http://schemas.microsoft.com/office/drawing/2014/main" id="{E06CA83A-E2D3-46C5-A797-B3E4404B0174}"/>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86" name="テキスト 93">
          <a:extLst>
            <a:ext uri="{FF2B5EF4-FFF2-40B4-BE49-F238E27FC236}">
              <a16:creationId xmlns:a16="http://schemas.microsoft.com/office/drawing/2014/main" id="{4B8E6919-7FBF-4F50-A803-DCE7AD40AB44}"/>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87" name="テキスト 94">
          <a:extLst>
            <a:ext uri="{FF2B5EF4-FFF2-40B4-BE49-F238E27FC236}">
              <a16:creationId xmlns:a16="http://schemas.microsoft.com/office/drawing/2014/main" id="{ABED26E9-D7EB-48C2-AD67-ACAA02F9085A}"/>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88" name="テキスト 95">
          <a:extLst>
            <a:ext uri="{FF2B5EF4-FFF2-40B4-BE49-F238E27FC236}">
              <a16:creationId xmlns:a16="http://schemas.microsoft.com/office/drawing/2014/main" id="{98A5F0D1-F4D3-4FDC-A500-9D47E879D9AD}"/>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89" name="テキスト 144">
          <a:extLst>
            <a:ext uri="{FF2B5EF4-FFF2-40B4-BE49-F238E27FC236}">
              <a16:creationId xmlns:a16="http://schemas.microsoft.com/office/drawing/2014/main" id="{623B19ED-10EA-4813-8CC3-8FA9493BB13C}"/>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11</xdr:col>
      <xdr:colOff>0</xdr:colOff>
      <xdr:row>2</xdr:row>
      <xdr:rowOff>0</xdr:rowOff>
    </xdr:from>
    <xdr:to>
      <xdr:col>11</xdr:col>
      <xdr:colOff>0</xdr:colOff>
      <xdr:row>2</xdr:row>
      <xdr:rowOff>0</xdr:rowOff>
    </xdr:to>
    <xdr:sp macro="" textlink="">
      <xdr:nvSpPr>
        <xdr:cNvPr id="218" name="テキスト 92">
          <a:extLst>
            <a:ext uri="{FF2B5EF4-FFF2-40B4-BE49-F238E27FC236}">
              <a16:creationId xmlns:a16="http://schemas.microsoft.com/office/drawing/2014/main" id="{8EC62984-6DB5-4F82-B3CF-83FC64CAE5A4}"/>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19" name="テキスト 93">
          <a:extLst>
            <a:ext uri="{FF2B5EF4-FFF2-40B4-BE49-F238E27FC236}">
              <a16:creationId xmlns:a16="http://schemas.microsoft.com/office/drawing/2014/main" id="{5CD9311B-05E9-47ED-BF4B-6851E5E4955D}"/>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20" name="テキスト 94">
          <a:extLst>
            <a:ext uri="{FF2B5EF4-FFF2-40B4-BE49-F238E27FC236}">
              <a16:creationId xmlns:a16="http://schemas.microsoft.com/office/drawing/2014/main" id="{54953D56-6327-43B4-B00E-6E18023DDDE5}"/>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21" name="テキスト 95">
          <a:extLst>
            <a:ext uri="{FF2B5EF4-FFF2-40B4-BE49-F238E27FC236}">
              <a16:creationId xmlns:a16="http://schemas.microsoft.com/office/drawing/2014/main" id="{63CBE4CA-BE16-443D-BC92-E687B6F04B60}"/>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222" name="テキスト 144">
          <a:extLst>
            <a:ext uri="{FF2B5EF4-FFF2-40B4-BE49-F238E27FC236}">
              <a16:creationId xmlns:a16="http://schemas.microsoft.com/office/drawing/2014/main" id="{650667ED-BFBE-4DFF-A91B-1733A8D50501}"/>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9</xdr:row>
      <xdr:rowOff>0</xdr:rowOff>
    </xdr:from>
    <xdr:to>
      <xdr:col>11</xdr:col>
      <xdr:colOff>0</xdr:colOff>
      <xdr:row>9</xdr:row>
      <xdr:rowOff>0</xdr:rowOff>
    </xdr:to>
    <xdr:grpSp>
      <xdr:nvGrpSpPr>
        <xdr:cNvPr id="291542" name="Group 6">
          <a:extLst>
            <a:ext uri="{FF2B5EF4-FFF2-40B4-BE49-F238E27FC236}">
              <a16:creationId xmlns:a16="http://schemas.microsoft.com/office/drawing/2014/main" id="{609B6D03-55AE-4C09-9A77-08971C588D73}"/>
            </a:ext>
          </a:extLst>
        </xdr:cNvPr>
        <xdr:cNvGrpSpPr>
          <a:grpSpLocks/>
        </xdr:cNvGrpSpPr>
      </xdr:nvGrpSpPr>
      <xdr:grpSpPr bwMode="auto">
        <a:xfrm>
          <a:off x="7381875" y="1881188"/>
          <a:ext cx="0" cy="0"/>
          <a:chOff x="1369" y="654"/>
          <a:chExt cx="217" cy="58"/>
        </a:xfrm>
      </xdr:grpSpPr>
      <xdr:sp macro="" textlink="">
        <xdr:nvSpPr>
          <xdr:cNvPr id="224" name="テキスト 144">
            <a:extLst>
              <a:ext uri="{FF2B5EF4-FFF2-40B4-BE49-F238E27FC236}">
                <a16:creationId xmlns:a16="http://schemas.microsoft.com/office/drawing/2014/main" id="{DE517251-77E7-4C2B-9A00-14A29471DF2E}"/>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25" name="テキスト 146">
            <a:extLst>
              <a:ext uri="{FF2B5EF4-FFF2-40B4-BE49-F238E27FC236}">
                <a16:creationId xmlns:a16="http://schemas.microsoft.com/office/drawing/2014/main" id="{5841389D-C6F5-4E67-B98B-2E32B7534CBE}"/>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26" name="テキスト 144">
            <a:extLst>
              <a:ext uri="{FF2B5EF4-FFF2-40B4-BE49-F238E27FC236}">
                <a16:creationId xmlns:a16="http://schemas.microsoft.com/office/drawing/2014/main" id="{4ADFE758-747B-42AD-9BFC-3B99D406A09B}"/>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27" name="テキスト 94">
            <a:extLst>
              <a:ext uri="{FF2B5EF4-FFF2-40B4-BE49-F238E27FC236}">
                <a16:creationId xmlns:a16="http://schemas.microsoft.com/office/drawing/2014/main" id="{A177CD10-5488-426C-8815-734EA8EAC377}"/>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grpSp>
      <xdr:nvGrpSpPr>
        <xdr:cNvPr id="291543" name="Group 11">
          <a:extLst>
            <a:ext uri="{FF2B5EF4-FFF2-40B4-BE49-F238E27FC236}">
              <a16:creationId xmlns:a16="http://schemas.microsoft.com/office/drawing/2014/main" id="{D842DA68-19FB-4EBE-86F1-19F7EF91F5B6}"/>
            </a:ext>
          </a:extLst>
        </xdr:cNvPr>
        <xdr:cNvGrpSpPr>
          <a:grpSpLocks/>
        </xdr:cNvGrpSpPr>
      </xdr:nvGrpSpPr>
      <xdr:grpSpPr bwMode="auto">
        <a:xfrm>
          <a:off x="7381875" y="1881188"/>
          <a:ext cx="0" cy="0"/>
          <a:chOff x="1369" y="654"/>
          <a:chExt cx="217" cy="58"/>
        </a:xfrm>
      </xdr:grpSpPr>
      <xdr:sp macro="" textlink="">
        <xdr:nvSpPr>
          <xdr:cNvPr id="229" name="テキスト 144">
            <a:extLst>
              <a:ext uri="{FF2B5EF4-FFF2-40B4-BE49-F238E27FC236}">
                <a16:creationId xmlns:a16="http://schemas.microsoft.com/office/drawing/2014/main" id="{9301277B-1BE2-4B4A-A223-F9A830C73EE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30" name="テキスト 146">
            <a:extLst>
              <a:ext uri="{FF2B5EF4-FFF2-40B4-BE49-F238E27FC236}">
                <a16:creationId xmlns:a16="http://schemas.microsoft.com/office/drawing/2014/main" id="{27EC02CB-C40B-4BCE-9833-B033F668C42F}"/>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31" name="テキスト 144">
            <a:extLst>
              <a:ext uri="{FF2B5EF4-FFF2-40B4-BE49-F238E27FC236}">
                <a16:creationId xmlns:a16="http://schemas.microsoft.com/office/drawing/2014/main" id="{B391EEEA-0C0E-4C3B-9D1A-1E00376C0F5C}"/>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32" name="テキスト 94">
            <a:extLst>
              <a:ext uri="{FF2B5EF4-FFF2-40B4-BE49-F238E27FC236}">
                <a16:creationId xmlns:a16="http://schemas.microsoft.com/office/drawing/2014/main" id="{F354DF0E-1CDF-423B-A406-81A0EEB379F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sp macro="" textlink="">
      <xdr:nvSpPr>
        <xdr:cNvPr id="242" name="テキスト 92">
          <a:extLst>
            <a:ext uri="{FF2B5EF4-FFF2-40B4-BE49-F238E27FC236}">
              <a16:creationId xmlns:a16="http://schemas.microsoft.com/office/drawing/2014/main" id="{99BB8D40-3E40-40E3-A5C2-B7EBCD178AC7}"/>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43" name="テキスト 93">
          <a:extLst>
            <a:ext uri="{FF2B5EF4-FFF2-40B4-BE49-F238E27FC236}">
              <a16:creationId xmlns:a16="http://schemas.microsoft.com/office/drawing/2014/main" id="{41AA52B4-518C-4445-AB6D-23B653C2BD6E}"/>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44" name="テキスト 94">
          <a:extLst>
            <a:ext uri="{FF2B5EF4-FFF2-40B4-BE49-F238E27FC236}">
              <a16:creationId xmlns:a16="http://schemas.microsoft.com/office/drawing/2014/main" id="{9EBC89D0-5C66-48C8-B7D4-EF1498B50AC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45" name="テキスト 95">
          <a:extLst>
            <a:ext uri="{FF2B5EF4-FFF2-40B4-BE49-F238E27FC236}">
              <a16:creationId xmlns:a16="http://schemas.microsoft.com/office/drawing/2014/main" id="{0BD10DE1-CD1D-4CE5-8DCF-EF51BD97DAB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46" name="テキスト 144">
          <a:extLst>
            <a:ext uri="{FF2B5EF4-FFF2-40B4-BE49-F238E27FC236}">
              <a16:creationId xmlns:a16="http://schemas.microsoft.com/office/drawing/2014/main" id="{8D43AF2D-50AD-4859-8AE2-18F8A05541B6}"/>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247" name="テキスト 92">
          <a:extLst>
            <a:ext uri="{FF2B5EF4-FFF2-40B4-BE49-F238E27FC236}">
              <a16:creationId xmlns:a16="http://schemas.microsoft.com/office/drawing/2014/main" id="{8DCC8E3C-D0A8-4D66-9D7B-14E1E6D4E8E8}"/>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248" name="テキスト 93">
          <a:extLst>
            <a:ext uri="{FF2B5EF4-FFF2-40B4-BE49-F238E27FC236}">
              <a16:creationId xmlns:a16="http://schemas.microsoft.com/office/drawing/2014/main" id="{32DB18B9-F134-4007-8176-1AD76D0BAB5D}"/>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249" name="テキスト 94">
          <a:extLst>
            <a:ext uri="{FF2B5EF4-FFF2-40B4-BE49-F238E27FC236}">
              <a16:creationId xmlns:a16="http://schemas.microsoft.com/office/drawing/2014/main" id="{814B5FAB-B61F-4995-B7BB-76CF1919B6C0}"/>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250" name="テキスト 95">
          <a:extLst>
            <a:ext uri="{FF2B5EF4-FFF2-40B4-BE49-F238E27FC236}">
              <a16:creationId xmlns:a16="http://schemas.microsoft.com/office/drawing/2014/main" id="{FEB6B505-1652-4BFC-86D1-21D82CE08C6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251" name="テキスト 144">
          <a:extLst>
            <a:ext uri="{FF2B5EF4-FFF2-40B4-BE49-F238E27FC236}">
              <a16:creationId xmlns:a16="http://schemas.microsoft.com/office/drawing/2014/main" id="{6E93AA2C-027C-4785-965B-083CE8510E09}"/>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twoCellAnchor>
    <xdr:from>
      <xdr:col>11</xdr:col>
      <xdr:colOff>0</xdr:colOff>
      <xdr:row>2</xdr:row>
      <xdr:rowOff>0</xdr:rowOff>
    </xdr:from>
    <xdr:to>
      <xdr:col>11</xdr:col>
      <xdr:colOff>0</xdr:colOff>
      <xdr:row>2</xdr:row>
      <xdr:rowOff>0</xdr:rowOff>
    </xdr:to>
    <xdr:sp macro="" textlink="">
      <xdr:nvSpPr>
        <xdr:cNvPr id="272" name="テキスト 92">
          <a:extLst>
            <a:ext uri="{FF2B5EF4-FFF2-40B4-BE49-F238E27FC236}">
              <a16:creationId xmlns:a16="http://schemas.microsoft.com/office/drawing/2014/main" id="{D7C7D40E-3CC8-445C-93D1-B889F8C1AEC1}"/>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73" name="テキスト 93">
          <a:extLst>
            <a:ext uri="{FF2B5EF4-FFF2-40B4-BE49-F238E27FC236}">
              <a16:creationId xmlns:a16="http://schemas.microsoft.com/office/drawing/2014/main" id="{3629E7EB-74A4-4725-A943-BC4D653526D0}"/>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74" name="テキスト 94">
          <a:extLst>
            <a:ext uri="{FF2B5EF4-FFF2-40B4-BE49-F238E27FC236}">
              <a16:creationId xmlns:a16="http://schemas.microsoft.com/office/drawing/2014/main" id="{D2E7679B-0486-49D1-82C4-FB2C3FDFCD95}"/>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275" name="テキスト 95">
          <a:extLst>
            <a:ext uri="{FF2B5EF4-FFF2-40B4-BE49-F238E27FC236}">
              <a16:creationId xmlns:a16="http://schemas.microsoft.com/office/drawing/2014/main" id="{812A944D-7061-4366-983F-ACC4DD460ECD}"/>
            </a:ext>
          </a:extLst>
        </xdr:cNvPr>
        <xdr:cNvSpPr txBox="1">
          <a:spLocks noChangeArrowheads="1"/>
        </xdr:cNvSpPr>
      </xdr:nvSpPr>
      <xdr:spPr bwMode="auto">
        <a:xfrm>
          <a:off x="740092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2</xdr:row>
      <xdr:rowOff>0</xdr:rowOff>
    </xdr:from>
    <xdr:to>
      <xdr:col>11</xdr:col>
      <xdr:colOff>0</xdr:colOff>
      <xdr:row>2</xdr:row>
      <xdr:rowOff>47625</xdr:rowOff>
    </xdr:to>
    <xdr:sp macro="" textlink="">
      <xdr:nvSpPr>
        <xdr:cNvPr id="276" name="テキスト 144">
          <a:extLst>
            <a:ext uri="{FF2B5EF4-FFF2-40B4-BE49-F238E27FC236}">
              <a16:creationId xmlns:a16="http://schemas.microsoft.com/office/drawing/2014/main" id="{E83DBBA4-48DC-408A-A095-32B1A24355E7}"/>
            </a:ext>
          </a:extLst>
        </xdr:cNvPr>
        <xdr:cNvSpPr txBox="1">
          <a:spLocks noChangeArrowheads="1"/>
        </xdr:cNvSpPr>
      </xdr:nvSpPr>
      <xdr:spPr bwMode="auto">
        <a:xfrm>
          <a:off x="7400925" y="542925"/>
          <a:ext cx="0" cy="476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11</xdr:col>
      <xdr:colOff>0</xdr:colOff>
      <xdr:row>9</xdr:row>
      <xdr:rowOff>0</xdr:rowOff>
    </xdr:from>
    <xdr:to>
      <xdr:col>11</xdr:col>
      <xdr:colOff>0</xdr:colOff>
      <xdr:row>9</xdr:row>
      <xdr:rowOff>0</xdr:rowOff>
    </xdr:to>
    <xdr:grpSp>
      <xdr:nvGrpSpPr>
        <xdr:cNvPr id="291559" name="Group 6">
          <a:extLst>
            <a:ext uri="{FF2B5EF4-FFF2-40B4-BE49-F238E27FC236}">
              <a16:creationId xmlns:a16="http://schemas.microsoft.com/office/drawing/2014/main" id="{EEA27DB8-8068-4D6F-8A41-55BB7F3DE879}"/>
            </a:ext>
          </a:extLst>
        </xdr:cNvPr>
        <xdr:cNvGrpSpPr>
          <a:grpSpLocks/>
        </xdr:cNvGrpSpPr>
      </xdr:nvGrpSpPr>
      <xdr:grpSpPr bwMode="auto">
        <a:xfrm>
          <a:off x="7381875" y="1881188"/>
          <a:ext cx="0" cy="0"/>
          <a:chOff x="1369" y="654"/>
          <a:chExt cx="217" cy="58"/>
        </a:xfrm>
      </xdr:grpSpPr>
      <xdr:sp macro="" textlink="">
        <xdr:nvSpPr>
          <xdr:cNvPr id="278" name="テキスト 144">
            <a:extLst>
              <a:ext uri="{FF2B5EF4-FFF2-40B4-BE49-F238E27FC236}">
                <a16:creationId xmlns:a16="http://schemas.microsoft.com/office/drawing/2014/main" id="{A8C96E3A-1DBE-4551-B781-9D4680F3022F}"/>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79" name="テキスト 146">
            <a:extLst>
              <a:ext uri="{FF2B5EF4-FFF2-40B4-BE49-F238E27FC236}">
                <a16:creationId xmlns:a16="http://schemas.microsoft.com/office/drawing/2014/main" id="{D0C7EFD9-A46A-4D7E-971F-62AE00818243}"/>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80" name="テキスト 144">
            <a:extLst>
              <a:ext uri="{FF2B5EF4-FFF2-40B4-BE49-F238E27FC236}">
                <a16:creationId xmlns:a16="http://schemas.microsoft.com/office/drawing/2014/main" id="{9ABCEE88-AC98-406A-9F73-3CA151DEB094}"/>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81" name="テキスト 94">
            <a:extLst>
              <a:ext uri="{FF2B5EF4-FFF2-40B4-BE49-F238E27FC236}">
                <a16:creationId xmlns:a16="http://schemas.microsoft.com/office/drawing/2014/main" id="{07E837D7-DB26-49DD-9790-320036468AE8}"/>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grpSp>
      <xdr:nvGrpSpPr>
        <xdr:cNvPr id="291560" name="Group 11">
          <a:extLst>
            <a:ext uri="{FF2B5EF4-FFF2-40B4-BE49-F238E27FC236}">
              <a16:creationId xmlns:a16="http://schemas.microsoft.com/office/drawing/2014/main" id="{D5DBE7FE-740F-44A0-AE39-DE4C5170231A}"/>
            </a:ext>
          </a:extLst>
        </xdr:cNvPr>
        <xdr:cNvGrpSpPr>
          <a:grpSpLocks/>
        </xdr:cNvGrpSpPr>
      </xdr:nvGrpSpPr>
      <xdr:grpSpPr bwMode="auto">
        <a:xfrm>
          <a:off x="7381875" y="1881188"/>
          <a:ext cx="0" cy="0"/>
          <a:chOff x="1369" y="654"/>
          <a:chExt cx="217" cy="58"/>
        </a:xfrm>
      </xdr:grpSpPr>
      <xdr:sp macro="" textlink="">
        <xdr:nvSpPr>
          <xdr:cNvPr id="283" name="テキスト 144">
            <a:extLst>
              <a:ext uri="{FF2B5EF4-FFF2-40B4-BE49-F238E27FC236}">
                <a16:creationId xmlns:a16="http://schemas.microsoft.com/office/drawing/2014/main" id="{4913D52B-8451-45DE-9853-346429C6D81D}"/>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作 付 面 積 ： </a:t>
            </a:r>
            <a:r>
              <a:rPr lang="en-US" altLang="ja-JP" sz="900" b="0" i="0" u="none" strike="noStrike" baseline="0">
                <a:solidFill>
                  <a:srgbClr val="000000"/>
                </a:solidFill>
                <a:latin typeface="ＭＳ 明朝"/>
                <a:ea typeface="ＭＳ 明朝"/>
              </a:rPr>
              <a:t>ha</a:t>
            </a:r>
          </a:p>
        </xdr:txBody>
      </xdr:sp>
      <xdr:sp macro="" textlink="">
        <xdr:nvSpPr>
          <xdr:cNvPr id="284" name="テキスト 146">
            <a:extLst>
              <a:ext uri="{FF2B5EF4-FFF2-40B4-BE49-F238E27FC236}">
                <a16:creationId xmlns:a16="http://schemas.microsoft.com/office/drawing/2014/main" id="{B2B8076A-231B-4A93-AF42-18C2AA3515BF}"/>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位</a:t>
            </a:r>
          </a:p>
        </xdr:txBody>
      </xdr:sp>
      <xdr:sp macro="" textlink="">
        <xdr:nvSpPr>
          <xdr:cNvPr id="285" name="テキスト 144">
            <a:extLst>
              <a:ext uri="{FF2B5EF4-FFF2-40B4-BE49-F238E27FC236}">
                <a16:creationId xmlns:a16="http://schemas.microsoft.com/office/drawing/2014/main" id="{D6355D5C-4000-4612-AA6C-894051401FD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収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穫</a:t>
            </a:r>
            <a:r>
              <a:rPr lang="ja-JP" altLang="en-US" sz="8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量 ： </a:t>
            </a:r>
            <a:r>
              <a:rPr lang="en-US" altLang="ja-JP" sz="900" b="0" i="0" u="none" strike="noStrike" baseline="0">
                <a:solidFill>
                  <a:srgbClr val="000000"/>
                </a:solidFill>
                <a:latin typeface="ＭＳ 明朝"/>
                <a:ea typeface="ＭＳ 明朝"/>
              </a:rPr>
              <a:t>1,000</a:t>
            </a:r>
            <a:r>
              <a:rPr lang="ja-JP" altLang="en-US" sz="900" b="0" i="0" u="none" strike="noStrike" baseline="0">
                <a:solidFill>
                  <a:srgbClr val="000000"/>
                </a:solidFill>
                <a:latin typeface="ＭＳ 明朝"/>
                <a:ea typeface="ＭＳ 明朝"/>
              </a:rPr>
              <a:t>本</a:t>
            </a:r>
          </a:p>
        </xdr:txBody>
      </xdr:sp>
      <xdr:sp macro="" textlink="">
        <xdr:nvSpPr>
          <xdr:cNvPr id="286" name="テキスト 94">
            <a:extLst>
              <a:ext uri="{FF2B5EF4-FFF2-40B4-BE49-F238E27FC236}">
                <a16:creationId xmlns:a16="http://schemas.microsoft.com/office/drawing/2014/main" id="{257F00AE-0976-4C40-A4A5-8C3EDCBF0449}"/>
              </a:ext>
            </a:extLst>
          </xdr:cNvPr>
          <xdr:cNvSpPr txBox="1">
            <a:spLocks noChangeArrowheads="1"/>
          </xdr:cNvSpPr>
        </xdr:nvSpPr>
        <xdr:spPr bwMode="auto">
          <a:xfrm>
            <a:off x="7400925" y="1885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en-US" altLang="ja-JP" sz="2000" b="0" i="0" u="none" strike="noStrike" baseline="0">
                <a:solidFill>
                  <a:srgbClr val="000000"/>
                </a:solidFill>
                <a:latin typeface="ＭＳ 明朝"/>
                <a:ea typeface="ＭＳ 明朝"/>
              </a:rPr>
              <a:t>{</a:t>
            </a:r>
          </a:p>
        </xdr:txBody>
      </xdr:sp>
    </xdr:grpSp>
    <xdr:clientData/>
  </xdr:twoCellAnchor>
  <xdr:twoCellAnchor>
    <xdr:from>
      <xdr:col>11</xdr:col>
      <xdr:colOff>0</xdr:colOff>
      <xdr:row>9</xdr:row>
      <xdr:rowOff>0</xdr:rowOff>
    </xdr:from>
    <xdr:to>
      <xdr:col>11</xdr:col>
      <xdr:colOff>0</xdr:colOff>
      <xdr:row>9</xdr:row>
      <xdr:rowOff>0</xdr:rowOff>
    </xdr:to>
    <xdr:sp macro="" textlink="">
      <xdr:nvSpPr>
        <xdr:cNvPr id="296" name="テキスト 92">
          <a:extLst>
            <a:ext uri="{FF2B5EF4-FFF2-40B4-BE49-F238E27FC236}">
              <a16:creationId xmlns:a16="http://schemas.microsoft.com/office/drawing/2014/main" id="{C8F16C56-9B27-4A89-80AB-759B454C5D16}"/>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97" name="テキスト 93">
          <a:extLst>
            <a:ext uri="{FF2B5EF4-FFF2-40B4-BE49-F238E27FC236}">
              <a16:creationId xmlns:a16="http://schemas.microsoft.com/office/drawing/2014/main" id="{2090D511-EB82-4AFA-94C5-323077D0A576}"/>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98" name="テキスト 94">
          <a:extLst>
            <a:ext uri="{FF2B5EF4-FFF2-40B4-BE49-F238E27FC236}">
              <a16:creationId xmlns:a16="http://schemas.microsoft.com/office/drawing/2014/main" id="{6A2C25BC-74A8-4FAB-849E-A7D5BD90712F}"/>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299" name="テキスト 95">
          <a:extLst>
            <a:ext uri="{FF2B5EF4-FFF2-40B4-BE49-F238E27FC236}">
              <a16:creationId xmlns:a16="http://schemas.microsoft.com/office/drawing/2014/main" id="{FEF7BFCA-D797-481E-82E8-FE3FC1CAC9F4}"/>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11</xdr:col>
      <xdr:colOff>0</xdr:colOff>
      <xdr:row>9</xdr:row>
      <xdr:rowOff>0</xdr:rowOff>
    </xdr:from>
    <xdr:to>
      <xdr:col>11</xdr:col>
      <xdr:colOff>0</xdr:colOff>
      <xdr:row>9</xdr:row>
      <xdr:rowOff>0</xdr:rowOff>
    </xdr:to>
    <xdr:sp macro="" textlink="">
      <xdr:nvSpPr>
        <xdr:cNvPr id="300" name="テキスト 144">
          <a:extLst>
            <a:ext uri="{FF2B5EF4-FFF2-40B4-BE49-F238E27FC236}">
              <a16:creationId xmlns:a16="http://schemas.microsoft.com/office/drawing/2014/main" id="{E5DF296B-8728-4C41-B8DA-AF914A0DFB93}"/>
            </a:ext>
          </a:extLst>
        </xdr:cNvPr>
        <xdr:cNvSpPr txBox="1">
          <a:spLocks noChangeArrowheads="1"/>
        </xdr:cNvSpPr>
      </xdr:nvSpPr>
      <xdr:spPr bwMode="auto">
        <a:xfrm>
          <a:off x="7400925" y="1847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単 位 ： </a:t>
          </a:r>
          <a:r>
            <a:rPr lang="en-US" altLang="ja-JP" sz="1100" b="0" i="0" u="none" strike="noStrike" baseline="0">
              <a:solidFill>
                <a:srgbClr val="000000"/>
              </a:solidFill>
              <a:latin typeface="ＭＳ Ｐゴシック"/>
              <a:ea typeface="ＭＳ Ｐゴシック"/>
            </a:rPr>
            <a:t>1,000</a:t>
          </a: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xdr:row>
      <xdr:rowOff>0</xdr:rowOff>
    </xdr:from>
    <xdr:to>
      <xdr:col>2</xdr:col>
      <xdr:colOff>0</xdr:colOff>
      <xdr:row>2</xdr:row>
      <xdr:rowOff>0</xdr:rowOff>
    </xdr:to>
    <xdr:sp macro="" textlink="">
      <xdr:nvSpPr>
        <xdr:cNvPr id="301" name="テキスト 92">
          <a:extLst>
            <a:ext uri="{FF2B5EF4-FFF2-40B4-BE49-F238E27FC236}">
              <a16:creationId xmlns:a16="http://schemas.microsoft.com/office/drawing/2014/main" id="{21B27F59-9EEF-4E82-9582-240C4CC9C39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02" name="テキスト 93">
          <a:extLst>
            <a:ext uri="{FF2B5EF4-FFF2-40B4-BE49-F238E27FC236}">
              <a16:creationId xmlns:a16="http://schemas.microsoft.com/office/drawing/2014/main" id="{4565B2D4-6B91-4423-AB5D-535CF4D4AFEF}"/>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03" name="テキスト 94">
          <a:extLst>
            <a:ext uri="{FF2B5EF4-FFF2-40B4-BE49-F238E27FC236}">
              <a16:creationId xmlns:a16="http://schemas.microsoft.com/office/drawing/2014/main" id="{F15AAEEE-686F-4686-A17E-6F72416E915E}"/>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800" b="0" i="0" u="none" strike="noStrike" baseline="0">
              <a:solidFill>
                <a:srgbClr val="000000"/>
              </a:solidFill>
              <a:latin typeface="明朝"/>
            </a:rPr>
            <a:t>｛</a:t>
          </a:r>
        </a:p>
        <a:p>
          <a:pPr algn="l" rtl="0">
            <a:defRPr sz="1000"/>
          </a:pPr>
          <a:endParaRPr lang="ja-JP" altLang="en-US" sz="1800" b="0" i="0" u="none" strike="noStrike" baseline="0">
            <a:solidFill>
              <a:srgbClr val="000000"/>
            </a:solidFill>
            <a:latin typeface="明朝"/>
          </a:endParaRPr>
        </a:p>
        <a:p>
          <a:pPr algn="l" rtl="0">
            <a:defRPr sz="1000"/>
          </a:pPr>
          <a:endParaRPr lang="ja-JP" altLang="en-US" sz="18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0</xdr:rowOff>
    </xdr:to>
    <xdr:sp macro="" textlink="">
      <xdr:nvSpPr>
        <xdr:cNvPr id="304" name="テキスト 95">
          <a:extLst>
            <a:ext uri="{FF2B5EF4-FFF2-40B4-BE49-F238E27FC236}">
              <a16:creationId xmlns:a16="http://schemas.microsoft.com/office/drawing/2014/main" id="{5ED7C5A8-A675-4AEA-BB2C-38B38F3DF692}"/>
            </a:ext>
          </a:extLst>
        </xdr:cNvPr>
        <xdr:cNvSpPr txBox="1">
          <a:spLocks noChangeArrowheads="1"/>
        </xdr:cNvSpPr>
      </xdr:nvSpPr>
      <xdr:spPr bwMode="auto">
        <a:xfrm>
          <a:off x="1057275" y="5429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明朝"/>
            </a:rPr>
            <a:t>単位</a:t>
          </a:r>
        </a:p>
        <a:p>
          <a:pPr algn="l" rtl="0">
            <a:defRPr sz="1000"/>
          </a:pPr>
          <a:endParaRPr lang="ja-JP" altLang="en-US" sz="1000" b="0" i="0" u="none" strike="noStrike" baseline="0">
            <a:solidFill>
              <a:srgbClr val="000000"/>
            </a:solidFill>
            <a:latin typeface="明朝"/>
          </a:endParaRPr>
        </a:p>
      </xdr:txBody>
    </xdr:sp>
    <xdr:clientData/>
  </xdr:twoCellAnchor>
  <xdr:twoCellAnchor>
    <xdr:from>
      <xdr:col>2</xdr:col>
      <xdr:colOff>0</xdr:colOff>
      <xdr:row>2</xdr:row>
      <xdr:rowOff>0</xdr:rowOff>
    </xdr:from>
    <xdr:to>
      <xdr:col>2</xdr:col>
      <xdr:colOff>0</xdr:colOff>
      <xdr:row>2</xdr:row>
      <xdr:rowOff>66675</xdr:rowOff>
    </xdr:to>
    <xdr:sp macro="" textlink="">
      <xdr:nvSpPr>
        <xdr:cNvPr id="305" name="テキスト 144">
          <a:extLst>
            <a:ext uri="{FF2B5EF4-FFF2-40B4-BE49-F238E27FC236}">
              <a16:creationId xmlns:a16="http://schemas.microsoft.com/office/drawing/2014/main" id="{2B2AA42B-1C89-448B-9921-507ECC298B1E}"/>
            </a:ext>
          </a:extLst>
        </xdr:cNvPr>
        <xdr:cNvSpPr txBox="1">
          <a:spLocks noChangeArrowheads="1"/>
        </xdr:cNvSpPr>
      </xdr:nvSpPr>
      <xdr:spPr bwMode="auto">
        <a:xfrm>
          <a:off x="1057275" y="542925"/>
          <a:ext cx="0" cy="666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単</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位</a:t>
          </a:r>
          <a:r>
            <a:rPr lang="ja-JP" altLang="en-US" sz="6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1,000</a:t>
          </a:r>
          <a:r>
            <a:rPr lang="ja-JP" altLang="en-US" sz="1100" b="0" i="0" u="none" strike="noStrike" baseline="0">
              <a:solidFill>
                <a:srgbClr val="000000"/>
              </a:solidFill>
              <a:latin typeface="ＭＳ 明朝"/>
              <a:ea typeface="ＭＳ 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52"/>
  <sheetViews>
    <sheetView showGridLines="0" tabSelected="1" zoomScaleNormal="100" zoomScaleSheetLayoutView="100" workbookViewId="0">
      <selection activeCell="E13" sqref="E13"/>
    </sheetView>
  </sheetViews>
  <sheetFormatPr defaultColWidth="8" defaultRowHeight="12"/>
  <cols>
    <col min="1" max="1" width="10" style="219" customWidth="1"/>
    <col min="2" max="2" width="9.25" style="219" customWidth="1"/>
    <col min="3" max="5" width="7.625" style="219" customWidth="1"/>
    <col min="6" max="7" width="9" style="219" bestFit="1" customWidth="1"/>
    <col min="8" max="12" width="7.625" style="219" customWidth="1"/>
    <col min="13" max="13" width="10.375" style="219" customWidth="1"/>
    <col min="14" max="16384" width="8" style="219"/>
  </cols>
  <sheetData>
    <row r="1" spans="1:20" ht="18.75" customHeight="1">
      <c r="A1" s="218" t="s">
        <v>587</v>
      </c>
      <c r="B1" s="504"/>
      <c r="C1" s="505"/>
      <c r="D1" s="504"/>
      <c r="E1" s="504"/>
      <c r="F1" s="504"/>
      <c r="G1" s="504"/>
      <c r="H1" s="504"/>
      <c r="I1" s="504"/>
      <c r="J1" s="504"/>
      <c r="K1" s="504"/>
      <c r="L1" s="504"/>
    </row>
    <row r="2" spans="1:20" ht="18.75" customHeight="1" thickBot="1">
      <c r="A2" s="220" t="s">
        <v>370</v>
      </c>
      <c r="K2" s="739" t="s">
        <v>599</v>
      </c>
      <c r="L2" s="739"/>
    </row>
    <row r="3" spans="1:20" ht="17.25" customHeight="1">
      <c r="A3" s="735" t="s">
        <v>439</v>
      </c>
      <c r="B3" s="740" t="s">
        <v>307</v>
      </c>
      <c r="C3" s="743" t="s">
        <v>600</v>
      </c>
      <c r="D3" s="743" t="s">
        <v>601</v>
      </c>
      <c r="E3" s="737" t="s">
        <v>308</v>
      </c>
      <c r="F3" s="738"/>
      <c r="G3" s="742"/>
      <c r="H3" s="743" t="s">
        <v>371</v>
      </c>
      <c r="I3" s="737" t="s">
        <v>309</v>
      </c>
      <c r="J3" s="738"/>
      <c r="K3" s="738"/>
      <c r="L3" s="738"/>
    </row>
    <row r="4" spans="1:20" ht="15" customHeight="1">
      <c r="A4" s="736"/>
      <c r="B4" s="741"/>
      <c r="C4" s="744"/>
      <c r="D4" s="744"/>
      <c r="E4" s="255" t="s">
        <v>310</v>
      </c>
      <c r="F4" s="255" t="s">
        <v>311</v>
      </c>
      <c r="G4" s="255" t="s">
        <v>312</v>
      </c>
      <c r="H4" s="741"/>
      <c r="I4" s="256" t="s">
        <v>269</v>
      </c>
      <c r="J4" s="255" t="s">
        <v>100</v>
      </c>
      <c r="K4" s="255" t="s">
        <v>99</v>
      </c>
      <c r="L4" s="507" t="s">
        <v>152</v>
      </c>
    </row>
    <row r="5" spans="1:20" s="253" customFormat="1" ht="17.25" customHeight="1">
      <c r="A5" s="714" t="s">
        <v>476</v>
      </c>
      <c r="B5" s="237">
        <v>44862</v>
      </c>
      <c r="C5" s="237">
        <v>38836</v>
      </c>
      <c r="D5" s="237">
        <v>6026</v>
      </c>
      <c r="E5" s="232">
        <v>12164</v>
      </c>
      <c r="F5" s="232">
        <v>10009</v>
      </c>
      <c r="G5" s="232">
        <v>16663</v>
      </c>
      <c r="H5" s="232">
        <v>53232</v>
      </c>
      <c r="I5" s="232">
        <v>52052</v>
      </c>
      <c r="J5" s="232">
        <v>41021</v>
      </c>
      <c r="K5" s="232">
        <v>3564</v>
      </c>
      <c r="L5" s="232">
        <v>7468</v>
      </c>
    </row>
    <row r="6" spans="1:20" s="253" customFormat="1" ht="17.25" customHeight="1">
      <c r="A6" s="250" t="s">
        <v>472</v>
      </c>
      <c r="B6" s="237">
        <v>41135</v>
      </c>
      <c r="C6" s="237">
        <v>35198</v>
      </c>
      <c r="D6" s="237">
        <v>5937</v>
      </c>
      <c r="E6" s="237">
        <v>9066</v>
      </c>
      <c r="F6" s="237">
        <v>9140</v>
      </c>
      <c r="G6" s="237">
        <v>16992</v>
      </c>
      <c r="H6" s="237">
        <v>50771</v>
      </c>
      <c r="I6" s="232">
        <v>49597</v>
      </c>
      <c r="J6" s="232">
        <v>39811</v>
      </c>
      <c r="K6" s="232">
        <v>3365</v>
      </c>
      <c r="L6" s="232">
        <v>6421</v>
      </c>
    </row>
    <row r="7" spans="1:20" s="253" customFormat="1" ht="17.25" customHeight="1">
      <c r="A7" s="250" t="s">
        <v>473</v>
      </c>
      <c r="B7" s="237">
        <v>37919</v>
      </c>
      <c r="C7" s="237">
        <v>31244</v>
      </c>
      <c r="D7" s="237">
        <v>6675</v>
      </c>
      <c r="E7" s="237">
        <v>8209</v>
      </c>
      <c r="F7" s="237">
        <v>7284</v>
      </c>
      <c r="G7" s="237">
        <v>15751</v>
      </c>
      <c r="H7" s="715" t="s">
        <v>372</v>
      </c>
      <c r="I7" s="237">
        <v>46888.2</v>
      </c>
      <c r="J7" s="237">
        <v>38786.78</v>
      </c>
      <c r="K7" s="237">
        <v>2826.3</v>
      </c>
      <c r="L7" s="237">
        <v>5275.12</v>
      </c>
    </row>
    <row r="8" spans="1:20" s="253" customFormat="1" ht="17.25" customHeight="1">
      <c r="A8" s="250" t="s">
        <v>474</v>
      </c>
      <c r="B8" s="237">
        <v>25108</v>
      </c>
      <c r="C8" s="237">
        <v>18480</v>
      </c>
      <c r="D8" s="237">
        <v>6628</v>
      </c>
      <c r="E8" s="237">
        <v>6076</v>
      </c>
      <c r="F8" s="237">
        <v>4441</v>
      </c>
      <c r="G8" s="237">
        <v>7963</v>
      </c>
      <c r="H8" s="715" t="s">
        <v>373</v>
      </c>
      <c r="I8" s="237">
        <v>25322</v>
      </c>
      <c r="J8" s="237">
        <v>18174</v>
      </c>
      <c r="K8" s="237">
        <v>2791</v>
      </c>
      <c r="L8" s="237">
        <v>4357</v>
      </c>
    </row>
    <row r="9" spans="1:20" s="257" customFormat="1" ht="17.25" customHeight="1">
      <c r="A9" s="251" t="s">
        <v>475</v>
      </c>
      <c r="B9" s="238">
        <v>22033</v>
      </c>
      <c r="C9" s="238">
        <v>15819</v>
      </c>
      <c r="D9" s="238">
        <v>6214</v>
      </c>
      <c r="E9" s="238">
        <v>4825</v>
      </c>
      <c r="F9" s="238">
        <v>3327</v>
      </c>
      <c r="G9" s="238">
        <v>7667</v>
      </c>
      <c r="H9" s="716">
        <v>24971</v>
      </c>
      <c r="I9" s="238">
        <v>23906</v>
      </c>
      <c r="J9" s="238">
        <v>17699</v>
      </c>
      <c r="K9" s="238">
        <v>2588</v>
      </c>
      <c r="L9" s="238">
        <v>3620</v>
      </c>
    </row>
    <row r="10" spans="1:20" s="257" customFormat="1" ht="11.25" customHeight="1">
      <c r="A10" s="717"/>
      <c r="B10" s="718"/>
      <c r="C10" s="718"/>
      <c r="D10" s="719" t="s">
        <v>313</v>
      </c>
      <c r="E10" s="718"/>
      <c r="F10" s="718"/>
      <c r="G10" s="718"/>
      <c r="H10" s="718"/>
      <c r="I10" s="720"/>
      <c r="J10" s="720"/>
      <c r="K10" s="720"/>
      <c r="L10" s="720">
        <v>0</v>
      </c>
    </row>
    <row r="11" spans="1:20" s="257" customFormat="1" ht="17.25" customHeight="1">
      <c r="A11" s="234" t="s">
        <v>135</v>
      </c>
      <c r="B11" s="238">
        <v>16721</v>
      </c>
      <c r="C11" s="238">
        <v>11737</v>
      </c>
      <c r="D11" s="721">
        <v>4984</v>
      </c>
      <c r="E11" s="238">
        <v>3454</v>
      </c>
      <c r="F11" s="238">
        <v>2463</v>
      </c>
      <c r="G11" s="238">
        <v>5820</v>
      </c>
      <c r="H11" s="716">
        <v>18686</v>
      </c>
      <c r="I11" s="238">
        <v>17821</v>
      </c>
      <c r="J11" s="238">
        <v>13004</v>
      </c>
      <c r="K11" s="238">
        <v>1907</v>
      </c>
      <c r="L11" s="238">
        <v>2910</v>
      </c>
    </row>
    <row r="12" spans="1:20" s="257" customFormat="1" ht="17.25" customHeight="1">
      <c r="A12" s="234" t="s">
        <v>134</v>
      </c>
      <c r="B12" s="238">
        <v>5312</v>
      </c>
      <c r="C12" s="238">
        <v>4082</v>
      </c>
      <c r="D12" s="721">
        <v>1230</v>
      </c>
      <c r="E12" s="238">
        <v>1371</v>
      </c>
      <c r="F12" s="238">
        <v>864</v>
      </c>
      <c r="G12" s="238">
        <v>1847</v>
      </c>
      <c r="H12" s="716" t="s">
        <v>616</v>
      </c>
      <c r="I12" s="238">
        <v>6086</v>
      </c>
      <c r="J12" s="238">
        <v>4696</v>
      </c>
      <c r="K12" s="238">
        <v>679</v>
      </c>
      <c r="L12" s="238">
        <v>710</v>
      </c>
    </row>
    <row r="13" spans="1:20" s="253" customFormat="1" ht="17.25" customHeight="1">
      <c r="A13" s="236" t="s">
        <v>133</v>
      </c>
      <c r="B13" s="237">
        <v>3030</v>
      </c>
      <c r="C13" s="237">
        <v>2340</v>
      </c>
      <c r="D13" s="722">
        <v>690</v>
      </c>
      <c r="E13" s="723">
        <v>791</v>
      </c>
      <c r="F13" s="723">
        <v>488</v>
      </c>
      <c r="G13" s="723">
        <v>1061</v>
      </c>
      <c r="H13" s="715">
        <v>4711</v>
      </c>
      <c r="I13" s="232">
        <v>4599</v>
      </c>
      <c r="J13" s="232">
        <v>4170</v>
      </c>
      <c r="K13" s="232">
        <v>186</v>
      </c>
      <c r="L13" s="232">
        <v>243</v>
      </c>
      <c r="M13" s="258"/>
      <c r="P13" s="259"/>
      <c r="R13" s="259"/>
      <c r="T13" s="259"/>
    </row>
    <row r="14" spans="1:20" s="253" customFormat="1" ht="17.25" customHeight="1">
      <c r="A14" s="236" t="s">
        <v>132</v>
      </c>
      <c r="B14" s="237">
        <v>4205</v>
      </c>
      <c r="C14" s="237">
        <v>3200</v>
      </c>
      <c r="D14" s="722">
        <v>1005</v>
      </c>
      <c r="E14" s="723">
        <v>1156</v>
      </c>
      <c r="F14" s="723">
        <v>707</v>
      </c>
      <c r="G14" s="723">
        <v>1337</v>
      </c>
      <c r="H14" s="715">
        <v>4798</v>
      </c>
      <c r="I14" s="232">
        <v>4617</v>
      </c>
      <c r="J14" s="232">
        <v>2672</v>
      </c>
      <c r="K14" s="232">
        <v>1225</v>
      </c>
      <c r="L14" s="232">
        <v>720</v>
      </c>
      <c r="P14" s="259"/>
      <c r="R14" s="259"/>
      <c r="T14" s="259"/>
    </row>
    <row r="15" spans="1:20" s="253" customFormat="1" ht="17.25" customHeight="1">
      <c r="A15" s="236" t="s">
        <v>131</v>
      </c>
      <c r="B15" s="237">
        <v>447</v>
      </c>
      <c r="C15" s="237">
        <v>167</v>
      </c>
      <c r="D15" s="724">
        <v>280</v>
      </c>
      <c r="E15" s="723">
        <v>42</v>
      </c>
      <c r="F15" s="723">
        <v>19</v>
      </c>
      <c r="G15" s="723">
        <v>106</v>
      </c>
      <c r="H15" s="715">
        <v>500</v>
      </c>
      <c r="I15" s="232">
        <v>457</v>
      </c>
      <c r="J15" s="232">
        <v>447</v>
      </c>
      <c r="K15" s="232">
        <v>6</v>
      </c>
      <c r="L15" s="232">
        <v>4</v>
      </c>
      <c r="P15" s="259"/>
      <c r="R15" s="259"/>
      <c r="T15" s="259"/>
    </row>
    <row r="16" spans="1:20" s="253" customFormat="1" ht="17.25" customHeight="1">
      <c r="A16" s="236" t="s">
        <v>130</v>
      </c>
      <c r="B16" s="237">
        <v>889</v>
      </c>
      <c r="C16" s="237">
        <v>665</v>
      </c>
      <c r="D16" s="724">
        <v>224</v>
      </c>
      <c r="E16" s="237">
        <v>133</v>
      </c>
      <c r="F16" s="237">
        <v>160</v>
      </c>
      <c r="G16" s="237">
        <v>372</v>
      </c>
      <c r="H16" s="715">
        <v>1012</v>
      </c>
      <c r="I16" s="232">
        <v>971</v>
      </c>
      <c r="J16" s="232">
        <v>761</v>
      </c>
      <c r="K16" s="232">
        <v>29</v>
      </c>
      <c r="L16" s="232">
        <v>181</v>
      </c>
      <c r="P16" s="259"/>
      <c r="R16" s="259"/>
      <c r="T16" s="259"/>
    </row>
    <row r="17" spans="1:20" s="253" customFormat="1" ht="17.25" customHeight="1">
      <c r="A17" s="236" t="s">
        <v>129</v>
      </c>
      <c r="B17" s="237">
        <v>2628</v>
      </c>
      <c r="C17" s="237">
        <v>1997</v>
      </c>
      <c r="D17" s="724">
        <v>631</v>
      </c>
      <c r="E17" s="237">
        <v>400</v>
      </c>
      <c r="F17" s="237">
        <v>436</v>
      </c>
      <c r="G17" s="237">
        <v>1161</v>
      </c>
      <c r="H17" s="715">
        <v>2542</v>
      </c>
      <c r="I17" s="232">
        <v>2423</v>
      </c>
      <c r="J17" s="232">
        <v>1852</v>
      </c>
      <c r="K17" s="232">
        <v>203</v>
      </c>
      <c r="L17" s="232">
        <v>367</v>
      </c>
      <c r="P17" s="259"/>
      <c r="R17" s="259"/>
      <c r="T17" s="259"/>
    </row>
    <row r="18" spans="1:20" s="253" customFormat="1" ht="17.25" customHeight="1">
      <c r="A18" s="236" t="s">
        <v>128</v>
      </c>
      <c r="B18" s="237">
        <v>1279</v>
      </c>
      <c r="C18" s="237">
        <v>467</v>
      </c>
      <c r="D18" s="724">
        <v>812</v>
      </c>
      <c r="E18" s="237">
        <v>137</v>
      </c>
      <c r="F18" s="237">
        <v>100</v>
      </c>
      <c r="G18" s="237">
        <v>230</v>
      </c>
      <c r="H18" s="715">
        <v>577</v>
      </c>
      <c r="I18" s="232">
        <v>445</v>
      </c>
      <c r="J18" s="232">
        <v>311</v>
      </c>
      <c r="K18" s="232">
        <v>55</v>
      </c>
      <c r="L18" s="232">
        <v>80</v>
      </c>
      <c r="P18" s="259"/>
      <c r="R18" s="259"/>
      <c r="T18" s="259"/>
    </row>
    <row r="19" spans="1:20" s="253" customFormat="1" ht="17.25" customHeight="1">
      <c r="A19" s="236" t="s">
        <v>127</v>
      </c>
      <c r="B19" s="237">
        <v>1237</v>
      </c>
      <c r="C19" s="237">
        <v>878</v>
      </c>
      <c r="D19" s="724">
        <v>359</v>
      </c>
      <c r="E19" s="237">
        <v>275</v>
      </c>
      <c r="F19" s="237">
        <v>172</v>
      </c>
      <c r="G19" s="237">
        <v>431</v>
      </c>
      <c r="H19" s="715">
        <v>1175</v>
      </c>
      <c r="I19" s="232">
        <v>1111</v>
      </c>
      <c r="J19" s="232">
        <v>454</v>
      </c>
      <c r="K19" s="232">
        <v>103</v>
      </c>
      <c r="L19" s="232">
        <v>554</v>
      </c>
      <c r="P19" s="259"/>
      <c r="R19" s="259"/>
      <c r="T19" s="259"/>
    </row>
    <row r="20" spans="1:20" s="253" customFormat="1" ht="17.25" customHeight="1">
      <c r="A20" s="236" t="s">
        <v>314</v>
      </c>
      <c r="B20" s="237">
        <v>801</v>
      </c>
      <c r="C20" s="237">
        <v>538</v>
      </c>
      <c r="D20" s="724">
        <v>263</v>
      </c>
      <c r="E20" s="237">
        <v>209</v>
      </c>
      <c r="F20" s="237">
        <v>108</v>
      </c>
      <c r="G20" s="237">
        <v>221</v>
      </c>
      <c r="H20" s="715">
        <v>1331</v>
      </c>
      <c r="I20" s="232">
        <v>1288</v>
      </c>
      <c r="J20" s="232">
        <v>1081</v>
      </c>
      <c r="K20" s="232">
        <v>35</v>
      </c>
      <c r="L20" s="232">
        <v>172</v>
      </c>
      <c r="P20" s="259"/>
      <c r="R20" s="259"/>
      <c r="T20" s="259"/>
    </row>
    <row r="21" spans="1:20" s="253" customFormat="1" ht="17.25" customHeight="1">
      <c r="A21" s="236" t="s">
        <v>125</v>
      </c>
      <c r="B21" s="237">
        <v>1617</v>
      </c>
      <c r="C21" s="237">
        <v>1050</v>
      </c>
      <c r="D21" s="724">
        <v>567</v>
      </c>
      <c r="E21" s="237">
        <v>182</v>
      </c>
      <c r="F21" s="237">
        <v>198</v>
      </c>
      <c r="G21" s="237">
        <v>670</v>
      </c>
      <c r="H21" s="715">
        <v>1441</v>
      </c>
      <c r="I21" s="232">
        <v>1335</v>
      </c>
      <c r="J21" s="232">
        <v>714</v>
      </c>
      <c r="K21" s="232">
        <v>53</v>
      </c>
      <c r="L21" s="232">
        <v>568</v>
      </c>
      <c r="P21" s="259"/>
      <c r="R21" s="259"/>
      <c r="T21" s="259"/>
    </row>
    <row r="22" spans="1:20" s="253" customFormat="1" ht="17.25" customHeight="1">
      <c r="A22" s="236" t="s">
        <v>315</v>
      </c>
      <c r="B22" s="237">
        <v>588</v>
      </c>
      <c r="C22" s="237">
        <v>435</v>
      </c>
      <c r="D22" s="724">
        <v>153</v>
      </c>
      <c r="E22" s="237">
        <v>129</v>
      </c>
      <c r="F22" s="237">
        <v>75</v>
      </c>
      <c r="G22" s="237">
        <v>231</v>
      </c>
      <c r="H22" s="715">
        <v>599</v>
      </c>
      <c r="I22" s="232">
        <v>575</v>
      </c>
      <c r="J22" s="232">
        <v>542</v>
      </c>
      <c r="K22" s="232">
        <v>12</v>
      </c>
      <c r="L22" s="232">
        <v>21</v>
      </c>
      <c r="P22" s="259"/>
      <c r="R22" s="259"/>
      <c r="T22" s="259"/>
    </row>
    <row r="23" spans="1:20" s="257" customFormat="1" ht="17.25" customHeight="1">
      <c r="A23" s="234" t="s">
        <v>123</v>
      </c>
      <c r="B23" s="238">
        <v>282</v>
      </c>
      <c r="C23" s="238">
        <v>139</v>
      </c>
      <c r="D23" s="725">
        <v>143</v>
      </c>
      <c r="E23" s="238">
        <v>26</v>
      </c>
      <c r="F23" s="238">
        <v>32</v>
      </c>
      <c r="G23" s="238">
        <v>81</v>
      </c>
      <c r="H23" s="716" t="s">
        <v>617</v>
      </c>
      <c r="I23" s="238">
        <v>174</v>
      </c>
      <c r="J23" s="238">
        <v>157</v>
      </c>
      <c r="K23" s="238">
        <v>13</v>
      </c>
      <c r="L23" s="238">
        <v>4</v>
      </c>
    </row>
    <row r="24" spans="1:20" s="253" customFormat="1" ht="17.25" customHeight="1">
      <c r="A24" s="236" t="s">
        <v>299</v>
      </c>
      <c r="B24" s="237">
        <v>282</v>
      </c>
      <c r="C24" s="237">
        <v>139</v>
      </c>
      <c r="D24" s="724">
        <v>143</v>
      </c>
      <c r="E24" s="237">
        <v>26</v>
      </c>
      <c r="F24" s="237">
        <v>32</v>
      </c>
      <c r="G24" s="237">
        <v>81</v>
      </c>
      <c r="H24" s="715" t="s">
        <v>617</v>
      </c>
      <c r="I24" s="232">
        <v>174</v>
      </c>
      <c r="J24" s="232">
        <v>157</v>
      </c>
      <c r="K24" s="232">
        <v>13</v>
      </c>
      <c r="L24" s="726">
        <v>4</v>
      </c>
      <c r="P24" s="259"/>
      <c r="R24" s="259"/>
      <c r="T24" s="259"/>
    </row>
    <row r="25" spans="1:20" s="257" customFormat="1" ht="17.25" customHeight="1">
      <c r="A25" s="234" t="s">
        <v>121</v>
      </c>
      <c r="B25" s="238">
        <v>853</v>
      </c>
      <c r="C25" s="238">
        <v>447</v>
      </c>
      <c r="D25" s="725">
        <v>406</v>
      </c>
      <c r="E25" s="238">
        <v>112</v>
      </c>
      <c r="F25" s="238">
        <v>79</v>
      </c>
      <c r="G25" s="238">
        <v>256</v>
      </c>
      <c r="H25" s="716" t="s">
        <v>618</v>
      </c>
      <c r="I25" s="238">
        <v>917</v>
      </c>
      <c r="J25" s="238">
        <v>863</v>
      </c>
      <c r="K25" s="238">
        <v>37</v>
      </c>
      <c r="L25" s="238">
        <v>16</v>
      </c>
    </row>
    <row r="26" spans="1:20" s="253" customFormat="1" ht="17.25" customHeight="1">
      <c r="A26" s="236" t="s">
        <v>120</v>
      </c>
      <c r="B26" s="237">
        <v>270</v>
      </c>
      <c r="C26" s="237">
        <v>80</v>
      </c>
      <c r="D26" s="724">
        <v>190</v>
      </c>
      <c r="E26" s="237">
        <v>19</v>
      </c>
      <c r="F26" s="237">
        <v>19</v>
      </c>
      <c r="G26" s="237">
        <v>42</v>
      </c>
      <c r="H26" s="715" t="s">
        <v>619</v>
      </c>
      <c r="I26" s="232">
        <v>69</v>
      </c>
      <c r="J26" s="232">
        <v>46</v>
      </c>
      <c r="K26" s="232">
        <v>14</v>
      </c>
      <c r="L26" s="232">
        <v>9</v>
      </c>
      <c r="P26" s="259"/>
      <c r="R26" s="259"/>
      <c r="T26" s="259"/>
    </row>
    <row r="27" spans="1:20" s="253" customFormat="1" ht="17.25" customHeight="1">
      <c r="A27" s="236" t="s">
        <v>119</v>
      </c>
      <c r="B27" s="237">
        <v>120</v>
      </c>
      <c r="C27" s="237">
        <v>65</v>
      </c>
      <c r="D27" s="724">
        <v>55</v>
      </c>
      <c r="E27" s="237">
        <v>18</v>
      </c>
      <c r="F27" s="237">
        <v>19</v>
      </c>
      <c r="G27" s="237">
        <v>28</v>
      </c>
      <c r="H27" s="715" t="s">
        <v>620</v>
      </c>
      <c r="I27" s="232">
        <v>110</v>
      </c>
      <c r="J27" s="232">
        <v>99</v>
      </c>
      <c r="K27" s="232">
        <v>7</v>
      </c>
      <c r="L27" s="232">
        <v>4</v>
      </c>
      <c r="P27" s="259"/>
      <c r="R27" s="259"/>
      <c r="T27" s="259"/>
    </row>
    <row r="28" spans="1:20" s="253" customFormat="1" ht="17.25" customHeight="1">
      <c r="A28" s="236" t="s">
        <v>155</v>
      </c>
      <c r="B28" s="237">
        <v>463</v>
      </c>
      <c r="C28" s="237">
        <v>302</v>
      </c>
      <c r="D28" s="724">
        <v>161</v>
      </c>
      <c r="E28" s="237">
        <v>75</v>
      </c>
      <c r="F28" s="237">
        <v>41</v>
      </c>
      <c r="G28" s="237">
        <v>186</v>
      </c>
      <c r="H28" s="715" t="s">
        <v>621</v>
      </c>
      <c r="I28" s="232">
        <v>738</v>
      </c>
      <c r="J28" s="232">
        <v>718</v>
      </c>
      <c r="K28" s="232">
        <v>16</v>
      </c>
      <c r="L28" s="726">
        <v>3</v>
      </c>
      <c r="P28" s="259"/>
      <c r="R28" s="259"/>
      <c r="T28" s="259"/>
    </row>
    <row r="29" spans="1:20" s="257" customFormat="1" ht="17.25" customHeight="1">
      <c r="A29" s="234" t="s">
        <v>117</v>
      </c>
      <c r="B29" s="238">
        <v>543</v>
      </c>
      <c r="C29" s="238">
        <v>440</v>
      </c>
      <c r="D29" s="725">
        <v>103</v>
      </c>
      <c r="E29" s="238">
        <v>151</v>
      </c>
      <c r="F29" s="238">
        <v>130</v>
      </c>
      <c r="G29" s="238">
        <v>159</v>
      </c>
      <c r="H29" s="716" t="s">
        <v>622</v>
      </c>
      <c r="I29" s="228">
        <v>672</v>
      </c>
      <c r="J29" s="228">
        <v>410</v>
      </c>
      <c r="K29" s="228">
        <v>199</v>
      </c>
      <c r="L29" s="228">
        <v>63</v>
      </c>
    </row>
    <row r="30" spans="1:20" s="253" customFormat="1" ht="17.25" customHeight="1">
      <c r="A30" s="236" t="s">
        <v>116</v>
      </c>
      <c r="B30" s="237">
        <v>543</v>
      </c>
      <c r="C30" s="237">
        <v>440</v>
      </c>
      <c r="D30" s="724">
        <v>103</v>
      </c>
      <c r="E30" s="237">
        <v>151</v>
      </c>
      <c r="F30" s="237">
        <v>130</v>
      </c>
      <c r="G30" s="237">
        <v>159</v>
      </c>
      <c r="H30" s="715" t="s">
        <v>622</v>
      </c>
      <c r="I30" s="232">
        <v>672</v>
      </c>
      <c r="J30" s="232">
        <v>410</v>
      </c>
      <c r="K30" s="232">
        <v>199</v>
      </c>
      <c r="L30" s="232">
        <v>63</v>
      </c>
      <c r="P30" s="259"/>
      <c r="R30" s="259"/>
      <c r="T30" s="259"/>
    </row>
    <row r="31" spans="1:20" s="257" customFormat="1" ht="17.25" customHeight="1">
      <c r="A31" s="234" t="s">
        <v>115</v>
      </c>
      <c r="B31" s="238">
        <v>737</v>
      </c>
      <c r="C31" s="238">
        <v>563</v>
      </c>
      <c r="D31" s="725">
        <v>174</v>
      </c>
      <c r="E31" s="238">
        <v>51</v>
      </c>
      <c r="F31" s="238">
        <v>116</v>
      </c>
      <c r="G31" s="238">
        <v>396</v>
      </c>
      <c r="H31" s="716" t="s">
        <v>623</v>
      </c>
      <c r="I31" s="238">
        <v>568</v>
      </c>
      <c r="J31" s="238">
        <v>502</v>
      </c>
      <c r="K31" s="238">
        <v>41</v>
      </c>
      <c r="L31" s="238">
        <v>25</v>
      </c>
    </row>
    <row r="32" spans="1:20" s="253" customFormat="1" ht="17.25" customHeight="1">
      <c r="A32" s="236" t="s">
        <v>114</v>
      </c>
      <c r="B32" s="237">
        <v>737</v>
      </c>
      <c r="C32" s="237">
        <v>563</v>
      </c>
      <c r="D32" s="724">
        <v>174</v>
      </c>
      <c r="E32" s="232">
        <v>51</v>
      </c>
      <c r="F32" s="237">
        <v>116</v>
      </c>
      <c r="G32" s="237">
        <v>396</v>
      </c>
      <c r="H32" s="715" t="s">
        <v>623</v>
      </c>
      <c r="I32" s="232">
        <v>568</v>
      </c>
      <c r="J32" s="232">
        <v>502</v>
      </c>
      <c r="K32" s="232">
        <v>41</v>
      </c>
      <c r="L32" s="232">
        <v>25</v>
      </c>
      <c r="P32" s="259"/>
      <c r="R32" s="259"/>
      <c r="T32" s="259"/>
    </row>
    <row r="33" spans="1:20" s="257" customFormat="1" ht="17.25" customHeight="1">
      <c r="A33" s="234" t="s">
        <v>113</v>
      </c>
      <c r="B33" s="228">
        <v>2072</v>
      </c>
      <c r="C33" s="238">
        <v>1864</v>
      </c>
      <c r="D33" s="725">
        <v>208</v>
      </c>
      <c r="E33" s="238">
        <v>823</v>
      </c>
      <c r="F33" s="238">
        <v>400</v>
      </c>
      <c r="G33" s="238">
        <v>641</v>
      </c>
      <c r="H33" s="716" t="s">
        <v>624</v>
      </c>
      <c r="I33" s="238">
        <v>2872</v>
      </c>
      <c r="J33" s="238">
        <v>2518</v>
      </c>
      <c r="K33" s="238">
        <v>305</v>
      </c>
      <c r="L33" s="238">
        <v>49</v>
      </c>
    </row>
    <row r="34" spans="1:20" s="253" customFormat="1" ht="17.25" customHeight="1">
      <c r="A34" s="236" t="s">
        <v>112</v>
      </c>
      <c r="B34" s="237">
        <v>82</v>
      </c>
      <c r="C34" s="237">
        <v>59</v>
      </c>
      <c r="D34" s="724">
        <v>23</v>
      </c>
      <c r="E34" s="237">
        <v>16</v>
      </c>
      <c r="F34" s="237">
        <v>8</v>
      </c>
      <c r="G34" s="237">
        <v>35</v>
      </c>
      <c r="H34" s="715" t="s">
        <v>625</v>
      </c>
      <c r="I34" s="232">
        <v>68</v>
      </c>
      <c r="J34" s="232">
        <v>61</v>
      </c>
      <c r="K34" s="232">
        <v>3</v>
      </c>
      <c r="L34" s="232">
        <v>4</v>
      </c>
      <c r="P34" s="259"/>
      <c r="R34" s="259"/>
      <c r="T34" s="259"/>
    </row>
    <row r="35" spans="1:20" s="253" customFormat="1" ht="17.25" customHeight="1">
      <c r="A35" s="236" t="s">
        <v>111</v>
      </c>
      <c r="B35" s="237">
        <v>228</v>
      </c>
      <c r="C35" s="237">
        <v>192</v>
      </c>
      <c r="D35" s="724">
        <v>36</v>
      </c>
      <c r="E35" s="237">
        <v>90</v>
      </c>
      <c r="F35" s="237">
        <v>46</v>
      </c>
      <c r="G35" s="237">
        <v>56</v>
      </c>
      <c r="H35" s="715" t="s">
        <v>626</v>
      </c>
      <c r="I35" s="232">
        <v>297</v>
      </c>
      <c r="J35" s="232">
        <v>268</v>
      </c>
      <c r="K35" s="232">
        <v>2</v>
      </c>
      <c r="L35" s="232">
        <v>27</v>
      </c>
      <c r="P35" s="259"/>
      <c r="R35" s="259"/>
      <c r="T35" s="259"/>
    </row>
    <row r="36" spans="1:20" s="253" customFormat="1" ht="17.25" customHeight="1">
      <c r="A36" s="236" t="s">
        <v>110</v>
      </c>
      <c r="B36" s="237">
        <v>1762</v>
      </c>
      <c r="C36" s="237">
        <v>1613</v>
      </c>
      <c r="D36" s="724">
        <v>149</v>
      </c>
      <c r="E36" s="237">
        <v>717</v>
      </c>
      <c r="F36" s="237">
        <v>346</v>
      </c>
      <c r="G36" s="237">
        <v>550</v>
      </c>
      <c r="H36" s="715" t="s">
        <v>627</v>
      </c>
      <c r="I36" s="232">
        <v>2507</v>
      </c>
      <c r="J36" s="232">
        <v>2189</v>
      </c>
      <c r="K36" s="232">
        <v>300</v>
      </c>
      <c r="L36" s="232">
        <v>18</v>
      </c>
      <c r="P36" s="259"/>
      <c r="R36" s="259"/>
      <c r="T36" s="259"/>
    </row>
    <row r="37" spans="1:20" s="257" customFormat="1" ht="17.25" customHeight="1">
      <c r="A37" s="234" t="s">
        <v>109</v>
      </c>
      <c r="B37" s="238">
        <v>825</v>
      </c>
      <c r="C37" s="238">
        <v>629</v>
      </c>
      <c r="D37" s="725">
        <v>196</v>
      </c>
      <c r="E37" s="238">
        <v>208</v>
      </c>
      <c r="F37" s="238">
        <v>107</v>
      </c>
      <c r="G37" s="238">
        <v>314</v>
      </c>
      <c r="H37" s="716" t="s">
        <v>628</v>
      </c>
      <c r="I37" s="238">
        <v>883</v>
      </c>
      <c r="J37" s="238">
        <v>246</v>
      </c>
      <c r="K37" s="238">
        <v>84</v>
      </c>
      <c r="L37" s="238">
        <v>553</v>
      </c>
    </row>
    <row r="38" spans="1:20" s="253" customFormat="1" ht="17.25" customHeight="1" thickBot="1">
      <c r="A38" s="239" t="s">
        <v>300</v>
      </c>
      <c r="B38" s="727">
        <v>825</v>
      </c>
      <c r="C38" s="727">
        <v>629</v>
      </c>
      <c r="D38" s="728">
        <v>196</v>
      </c>
      <c r="E38" s="727">
        <v>208</v>
      </c>
      <c r="F38" s="727">
        <v>107</v>
      </c>
      <c r="G38" s="727">
        <v>314</v>
      </c>
      <c r="H38" s="729" t="s">
        <v>628</v>
      </c>
      <c r="I38" s="241">
        <v>883</v>
      </c>
      <c r="J38" s="241">
        <v>246</v>
      </c>
      <c r="K38" s="241">
        <v>84</v>
      </c>
      <c r="L38" s="241">
        <v>553</v>
      </c>
      <c r="P38" s="259"/>
      <c r="R38" s="259"/>
      <c r="T38" s="259"/>
    </row>
    <row r="39" spans="1:20" s="253" customFormat="1" ht="15" customHeight="1">
      <c r="A39" s="220" t="s">
        <v>374</v>
      </c>
      <c r="B39" s="508"/>
      <c r="C39" s="508"/>
      <c r="D39" s="508"/>
      <c r="E39" s="508"/>
      <c r="F39" s="508"/>
      <c r="G39" s="508"/>
      <c r="H39" s="508"/>
      <c r="I39" s="508"/>
      <c r="J39" s="508"/>
      <c r="K39" s="508"/>
      <c r="L39" s="508"/>
    </row>
    <row r="40" spans="1:20" ht="13.5" customHeight="1">
      <c r="A40" s="260" t="s">
        <v>588</v>
      </c>
      <c r="B40" s="509"/>
      <c r="C40" s="509"/>
      <c r="D40" s="509"/>
      <c r="E40" s="509"/>
      <c r="F40" s="509"/>
      <c r="G40" s="509"/>
      <c r="H40" s="509"/>
      <c r="I40" s="509"/>
      <c r="J40" s="509"/>
      <c r="K40" s="509"/>
      <c r="L40" s="509"/>
    </row>
    <row r="41" spans="1:20" ht="13.5" customHeight="1">
      <c r="A41" s="253" t="s">
        <v>594</v>
      </c>
      <c r="B41" s="506"/>
      <c r="C41" s="506"/>
      <c r="D41" s="506"/>
      <c r="E41" s="506"/>
      <c r="F41" s="506"/>
      <c r="G41" s="506"/>
      <c r="H41" s="506"/>
      <c r="I41" s="506"/>
      <c r="J41" s="506"/>
      <c r="K41" s="506"/>
      <c r="L41" s="506"/>
    </row>
    <row r="42" spans="1:20" ht="13.5" customHeight="1">
      <c r="A42" s="253" t="s">
        <v>589</v>
      </c>
      <c r="B42" s="506"/>
      <c r="C42" s="506"/>
      <c r="D42" s="506"/>
      <c r="E42" s="506"/>
      <c r="F42" s="506"/>
      <c r="G42" s="506"/>
      <c r="H42" s="506"/>
      <c r="I42" s="506"/>
      <c r="J42" s="506"/>
      <c r="K42" s="506"/>
      <c r="L42" s="506"/>
    </row>
    <row r="43" spans="1:20" ht="13.5" customHeight="1">
      <c r="A43" s="260" t="s">
        <v>590</v>
      </c>
      <c r="B43" s="506"/>
      <c r="C43" s="506"/>
      <c r="D43" s="506"/>
      <c r="E43" s="506"/>
      <c r="F43" s="506"/>
      <c r="G43" s="506"/>
      <c r="H43" s="506"/>
      <c r="I43" s="506"/>
      <c r="J43" s="506"/>
      <c r="K43" s="506"/>
      <c r="L43" s="506"/>
    </row>
    <row r="44" spans="1:20" ht="13.5" customHeight="1">
      <c r="A44" s="253" t="s">
        <v>591</v>
      </c>
      <c r="B44" s="506"/>
      <c r="C44" s="506"/>
      <c r="D44" s="506"/>
      <c r="E44" s="506"/>
      <c r="F44" s="506"/>
      <c r="G44" s="506"/>
      <c r="H44" s="506"/>
      <c r="I44" s="506"/>
      <c r="J44" s="506"/>
      <c r="K44" s="506"/>
      <c r="L44" s="506"/>
    </row>
    <row r="45" spans="1:20" ht="13.5" customHeight="1">
      <c r="A45" s="253" t="s">
        <v>595</v>
      </c>
      <c r="B45" s="506"/>
      <c r="C45" s="506"/>
      <c r="D45" s="506"/>
      <c r="E45" s="506"/>
      <c r="F45" s="506"/>
      <c r="G45" s="506"/>
      <c r="H45" s="506"/>
      <c r="I45" s="506"/>
      <c r="J45" s="506"/>
      <c r="K45" s="506"/>
      <c r="L45" s="506"/>
    </row>
    <row r="46" spans="1:20" ht="13.5" customHeight="1">
      <c r="A46" s="253" t="s">
        <v>592</v>
      </c>
      <c r="B46" s="506"/>
      <c r="C46" s="506"/>
      <c r="D46" s="506"/>
      <c r="E46" s="506"/>
      <c r="F46" s="506"/>
      <c r="G46" s="506"/>
      <c r="H46" s="506"/>
      <c r="I46" s="506"/>
      <c r="J46" s="506"/>
      <c r="K46" s="506"/>
      <c r="L46" s="506"/>
    </row>
    <row r="47" spans="1:20" ht="13.5" customHeight="1">
      <c r="A47" s="253" t="s">
        <v>596</v>
      </c>
      <c r="B47" s="506"/>
      <c r="C47" s="506"/>
      <c r="D47" s="506"/>
      <c r="E47" s="506"/>
      <c r="F47" s="506"/>
      <c r="G47" s="506"/>
      <c r="H47" s="506"/>
      <c r="I47" s="506"/>
      <c r="J47" s="506"/>
      <c r="K47" s="506"/>
      <c r="L47" s="506"/>
    </row>
    <row r="48" spans="1:20" ht="13.5" customHeight="1">
      <c r="A48" s="253" t="s">
        <v>593</v>
      </c>
      <c r="B48" s="506"/>
      <c r="C48" s="506"/>
      <c r="D48" s="506"/>
      <c r="E48" s="506"/>
      <c r="F48" s="506"/>
      <c r="G48" s="506"/>
      <c r="H48" s="506"/>
      <c r="I48" s="506"/>
      <c r="J48" s="506"/>
      <c r="K48" s="506"/>
      <c r="L48" s="506"/>
    </row>
    <row r="49" spans="1:12" ht="13.5" customHeight="1">
      <c r="A49" s="253" t="s">
        <v>597</v>
      </c>
      <c r="B49" s="506"/>
      <c r="C49" s="506"/>
      <c r="D49" s="506"/>
      <c r="E49" s="506"/>
      <c r="F49" s="506"/>
      <c r="G49" s="506"/>
      <c r="H49" s="506"/>
      <c r="I49" s="506"/>
      <c r="J49" s="506"/>
      <c r="K49" s="506"/>
      <c r="L49" s="506"/>
    </row>
    <row r="50" spans="1:12" ht="13.5" customHeight="1">
      <c r="A50" s="253" t="s">
        <v>598</v>
      </c>
      <c r="B50" s="506"/>
      <c r="C50" s="506"/>
      <c r="D50" s="506"/>
      <c r="E50" s="506"/>
      <c r="F50" s="506"/>
      <c r="G50" s="506"/>
      <c r="H50" s="506"/>
      <c r="I50" s="506"/>
      <c r="J50" s="506"/>
      <c r="K50" s="506"/>
      <c r="L50" s="506"/>
    </row>
    <row r="51" spans="1:12" ht="10.5" customHeight="1">
      <c r="A51" s="253"/>
      <c r="B51" s="506"/>
      <c r="C51" s="506"/>
      <c r="D51" s="506"/>
      <c r="E51" s="506"/>
      <c r="F51" s="506"/>
      <c r="G51" s="506"/>
      <c r="H51" s="506"/>
      <c r="I51" s="506"/>
      <c r="J51" s="506"/>
      <c r="K51" s="506"/>
      <c r="L51" s="506"/>
    </row>
    <row r="52" spans="1:12">
      <c r="A52" s="611"/>
    </row>
  </sheetData>
  <mergeCells count="8">
    <mergeCell ref="A3:A4"/>
    <mergeCell ref="I3:L3"/>
    <mergeCell ref="K2:L2"/>
    <mergeCell ref="B3:B4"/>
    <mergeCell ref="E3:G3"/>
    <mergeCell ref="H3:H4"/>
    <mergeCell ref="D3:D4"/>
    <mergeCell ref="C3:C4"/>
  </mergeCells>
  <phoneticPr fontId="12"/>
  <printOptions gridLinesSet="0"/>
  <pageMargins left="0.39370078740157483" right="0.39370078740157483" top="0.59055118110236227" bottom="0.39370078740157483" header="0.39370078740157483"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2"/>
  <sheetViews>
    <sheetView showGridLines="0" zoomScale="115" zoomScaleNormal="115" workbookViewId="0">
      <pane ySplit="4" topLeftCell="A5" activePane="bottomLeft" state="frozen"/>
      <selection activeCell="M53" sqref="M53"/>
      <selection pane="bottomLeft" sqref="A1:K1"/>
    </sheetView>
  </sheetViews>
  <sheetFormatPr defaultColWidth="7.75" defaultRowHeight="12"/>
  <cols>
    <col min="1" max="1" width="2.5" style="101" customWidth="1"/>
    <col min="2" max="2" width="9.375" style="101" customWidth="1"/>
    <col min="3" max="3" width="10.5" style="101" customWidth="1"/>
    <col min="4" max="11" width="9.375" style="101" customWidth="1"/>
    <col min="12" max="16384" width="7.75" style="101"/>
  </cols>
  <sheetData>
    <row r="1" spans="1:12" ht="18.75" customHeight="1">
      <c r="A1" s="781" t="s">
        <v>453</v>
      </c>
      <c r="B1" s="781"/>
      <c r="C1" s="781"/>
      <c r="D1" s="781"/>
      <c r="E1" s="781"/>
      <c r="F1" s="781"/>
      <c r="G1" s="781"/>
      <c r="H1" s="781"/>
      <c r="I1" s="781"/>
      <c r="J1" s="781"/>
      <c r="K1" s="781"/>
    </row>
    <row r="2" spans="1:12" ht="18.75" customHeight="1" thickBot="1">
      <c r="A2" s="104"/>
      <c r="K2" s="192" t="s">
        <v>454</v>
      </c>
    </row>
    <row r="3" spans="1:12" ht="22.5" customHeight="1">
      <c r="A3" s="782" t="s">
        <v>175</v>
      </c>
      <c r="B3" s="783"/>
      <c r="C3" s="786" t="s">
        <v>183</v>
      </c>
      <c r="D3" s="106" t="s">
        <v>184</v>
      </c>
      <c r="E3" s="107"/>
      <c r="F3" s="107"/>
      <c r="G3" s="107"/>
      <c r="H3" s="107"/>
      <c r="I3" s="107"/>
      <c r="J3" s="107"/>
      <c r="K3" s="107"/>
    </row>
    <row r="4" spans="1:12" ht="30" customHeight="1">
      <c r="A4" s="784"/>
      <c r="B4" s="785"/>
      <c r="C4" s="787"/>
      <c r="D4" s="108" t="s">
        <v>0</v>
      </c>
      <c r="E4" s="108" t="s">
        <v>32</v>
      </c>
      <c r="F4" s="108" t="s">
        <v>185</v>
      </c>
      <c r="G4" s="109" t="s">
        <v>186</v>
      </c>
      <c r="H4" s="108" t="s">
        <v>34</v>
      </c>
      <c r="I4" s="108" t="s">
        <v>35</v>
      </c>
      <c r="J4" s="108" t="s">
        <v>187</v>
      </c>
      <c r="K4" s="110" t="s">
        <v>188</v>
      </c>
    </row>
    <row r="5" spans="1:12" ht="18.75" customHeight="1">
      <c r="A5" s="777" t="s">
        <v>490</v>
      </c>
      <c r="B5" s="778"/>
      <c r="C5" s="111">
        <v>1207</v>
      </c>
      <c r="D5" s="112">
        <v>900</v>
      </c>
      <c r="E5" s="112">
        <v>256</v>
      </c>
      <c r="F5" s="112">
        <v>28</v>
      </c>
      <c r="G5" s="112">
        <v>27</v>
      </c>
      <c r="H5" s="112">
        <v>353</v>
      </c>
      <c r="I5" s="112">
        <v>168</v>
      </c>
      <c r="J5" s="112">
        <v>31</v>
      </c>
      <c r="K5" s="112">
        <v>23</v>
      </c>
    </row>
    <row r="6" spans="1:12" ht="18.75" customHeight="1">
      <c r="A6" s="775" t="s">
        <v>492</v>
      </c>
      <c r="B6" s="776"/>
      <c r="C6" s="281">
        <v>1230</v>
      </c>
      <c r="D6" s="282">
        <v>929</v>
      </c>
      <c r="E6" s="282">
        <v>226</v>
      </c>
      <c r="F6" s="282">
        <v>34</v>
      </c>
      <c r="G6" s="282">
        <v>32</v>
      </c>
      <c r="H6" s="112">
        <v>404</v>
      </c>
      <c r="I6" s="282">
        <v>168</v>
      </c>
      <c r="J6" s="282">
        <v>30</v>
      </c>
      <c r="K6" s="282">
        <v>22</v>
      </c>
    </row>
    <row r="7" spans="1:12" ht="18.75" customHeight="1">
      <c r="A7" s="775" t="s">
        <v>491</v>
      </c>
      <c r="B7" s="776"/>
      <c r="C7" s="281">
        <v>1303</v>
      </c>
      <c r="D7" s="282">
        <v>977</v>
      </c>
      <c r="E7" s="282">
        <v>249</v>
      </c>
      <c r="F7" s="282">
        <v>26</v>
      </c>
      <c r="G7" s="282">
        <v>30</v>
      </c>
      <c r="H7" s="282">
        <v>432</v>
      </c>
      <c r="I7" s="282">
        <v>177</v>
      </c>
      <c r="J7" s="282">
        <v>29</v>
      </c>
      <c r="K7" s="282">
        <v>21</v>
      </c>
    </row>
    <row r="8" spans="1:12" ht="18.75" customHeight="1">
      <c r="A8" s="775" t="s">
        <v>493</v>
      </c>
      <c r="B8" s="776"/>
      <c r="C8" s="281">
        <v>1315</v>
      </c>
      <c r="D8" s="282">
        <v>971</v>
      </c>
      <c r="E8" s="282">
        <v>262</v>
      </c>
      <c r="F8" s="282">
        <v>23</v>
      </c>
      <c r="G8" s="282">
        <v>27</v>
      </c>
      <c r="H8" s="282">
        <v>368</v>
      </c>
      <c r="I8" s="282">
        <v>218</v>
      </c>
      <c r="J8" s="282">
        <v>37</v>
      </c>
      <c r="K8" s="282">
        <v>21</v>
      </c>
    </row>
    <row r="9" spans="1:12" s="113" customFormat="1" ht="18.75" customHeight="1" thickBot="1">
      <c r="A9" s="779" t="s">
        <v>494</v>
      </c>
      <c r="B9" s="780"/>
      <c r="C9" s="642">
        <v>1311</v>
      </c>
      <c r="D9" s="642">
        <v>967</v>
      </c>
      <c r="E9" s="642">
        <v>279</v>
      </c>
      <c r="F9" s="642">
        <v>25</v>
      </c>
      <c r="G9" s="642">
        <v>25</v>
      </c>
      <c r="H9" s="642">
        <v>364</v>
      </c>
      <c r="I9" s="642">
        <v>204</v>
      </c>
      <c r="J9" s="642">
        <v>33</v>
      </c>
      <c r="K9" s="642">
        <v>23</v>
      </c>
    </row>
    <row r="10" spans="1:12" ht="22.5" customHeight="1" thickTop="1">
      <c r="A10" s="788" t="s">
        <v>175</v>
      </c>
      <c r="B10" s="789"/>
      <c r="C10" s="643" t="s">
        <v>189</v>
      </c>
      <c r="D10" s="644" t="s">
        <v>190</v>
      </c>
      <c r="E10" s="645"/>
      <c r="F10" s="645"/>
      <c r="G10" s="645"/>
      <c r="H10" s="645"/>
      <c r="I10" s="645"/>
      <c r="J10" s="646" t="s">
        <v>191</v>
      </c>
      <c r="K10" s="646" t="s">
        <v>192</v>
      </c>
    </row>
    <row r="11" spans="1:12" ht="30" customHeight="1">
      <c r="A11" s="784"/>
      <c r="B11" s="785"/>
      <c r="C11" s="114" t="s">
        <v>193</v>
      </c>
      <c r="D11" s="108" t="s">
        <v>0</v>
      </c>
      <c r="E11" s="108" t="s">
        <v>55</v>
      </c>
      <c r="F11" s="108" t="s">
        <v>194</v>
      </c>
      <c r="G11" s="108" t="s">
        <v>176</v>
      </c>
      <c r="H11" s="108" t="s">
        <v>195</v>
      </c>
      <c r="I11" s="115" t="s">
        <v>196</v>
      </c>
      <c r="J11" s="116" t="s">
        <v>54</v>
      </c>
      <c r="K11" s="116" t="s">
        <v>197</v>
      </c>
    </row>
    <row r="12" spans="1:12" ht="18.75" customHeight="1">
      <c r="A12" s="777" t="s">
        <v>398</v>
      </c>
      <c r="B12" s="778"/>
      <c r="C12" s="111">
        <v>13</v>
      </c>
      <c r="D12" s="112">
        <v>300</v>
      </c>
      <c r="E12" s="112">
        <v>130</v>
      </c>
      <c r="F12" s="112">
        <v>19</v>
      </c>
      <c r="G12" s="112">
        <v>53</v>
      </c>
      <c r="H12" s="112">
        <v>97</v>
      </c>
      <c r="I12" s="112">
        <v>1</v>
      </c>
      <c r="J12" s="112">
        <v>8</v>
      </c>
      <c r="K12" s="112">
        <v>493</v>
      </c>
    </row>
    <row r="13" spans="1:12" ht="18.75" customHeight="1">
      <c r="A13" s="775" t="s">
        <v>496</v>
      </c>
      <c r="B13" s="776"/>
      <c r="C13" s="200">
        <v>13</v>
      </c>
      <c r="D13" s="200">
        <v>295</v>
      </c>
      <c r="E13" s="200">
        <v>127</v>
      </c>
      <c r="F13" s="200">
        <v>18</v>
      </c>
      <c r="G13" s="200">
        <v>54</v>
      </c>
      <c r="H13" s="200">
        <v>95</v>
      </c>
      <c r="I13" s="200">
        <v>2</v>
      </c>
      <c r="J13" s="200">
        <v>6</v>
      </c>
      <c r="K13" s="200">
        <v>545</v>
      </c>
    </row>
    <row r="14" spans="1:12" ht="18.75" customHeight="1">
      <c r="A14" s="775" t="s">
        <v>495</v>
      </c>
      <c r="B14" s="776"/>
      <c r="C14" s="315">
        <v>13</v>
      </c>
      <c r="D14" s="200">
        <v>320</v>
      </c>
      <c r="E14" s="200">
        <v>147</v>
      </c>
      <c r="F14" s="200">
        <v>18</v>
      </c>
      <c r="G14" s="200">
        <v>57</v>
      </c>
      <c r="H14" s="200">
        <v>96</v>
      </c>
      <c r="I14" s="200">
        <v>1</v>
      </c>
      <c r="J14" s="200">
        <v>6</v>
      </c>
      <c r="K14" s="200">
        <v>578</v>
      </c>
    </row>
    <row r="15" spans="1:12" ht="18.75" customHeight="1">
      <c r="A15" s="775" t="s">
        <v>497</v>
      </c>
      <c r="B15" s="776"/>
      <c r="C15" s="315">
        <v>14</v>
      </c>
      <c r="D15" s="200">
        <v>338</v>
      </c>
      <c r="E15" s="200">
        <v>169</v>
      </c>
      <c r="F15" s="200">
        <v>17</v>
      </c>
      <c r="G15" s="200">
        <v>55</v>
      </c>
      <c r="H15" s="200">
        <v>95</v>
      </c>
      <c r="I15" s="200">
        <v>2</v>
      </c>
      <c r="J15" s="200">
        <v>6</v>
      </c>
      <c r="K15" s="200">
        <v>595</v>
      </c>
    </row>
    <row r="16" spans="1:12" s="113" customFormat="1" ht="18.75" customHeight="1" thickBot="1">
      <c r="A16" s="773" t="s">
        <v>498</v>
      </c>
      <c r="B16" s="774"/>
      <c r="C16" s="266">
        <v>13</v>
      </c>
      <c r="D16" s="266">
        <v>337</v>
      </c>
      <c r="E16" s="266">
        <v>159</v>
      </c>
      <c r="F16" s="266">
        <v>18</v>
      </c>
      <c r="G16" s="266">
        <v>57</v>
      </c>
      <c r="H16" s="266">
        <v>100</v>
      </c>
      <c r="I16" s="266">
        <v>3</v>
      </c>
      <c r="J16" s="266">
        <v>6</v>
      </c>
      <c r="K16" s="266">
        <v>619</v>
      </c>
      <c r="L16" s="198"/>
    </row>
    <row r="17" spans="1:14" ht="15" customHeight="1">
      <c r="A17" s="194" t="s">
        <v>318</v>
      </c>
      <c r="B17" s="194"/>
    </row>
    <row r="18" spans="1:14" ht="14.25" customHeight="1">
      <c r="A18" s="104" t="s">
        <v>455</v>
      </c>
    </row>
    <row r="19" spans="1:14" ht="14.25" customHeight="1">
      <c r="A19" s="104" t="s">
        <v>457</v>
      </c>
    </row>
    <row r="20" spans="1:14" ht="14.25" customHeight="1">
      <c r="A20" s="104" t="s">
        <v>456</v>
      </c>
    </row>
    <row r="21" spans="1:14" ht="12" customHeight="1">
      <c r="A21" s="119"/>
      <c r="K21" s="118"/>
      <c r="L21" s="283"/>
      <c r="M21" s="283"/>
      <c r="N21" s="283"/>
    </row>
    <row r="22" spans="1:14" ht="12" customHeight="1">
      <c r="A22" s="119"/>
      <c r="B22" s="118"/>
      <c r="C22" s="118"/>
      <c r="D22" s="118"/>
      <c r="E22" s="118"/>
      <c r="F22" s="118"/>
      <c r="G22" s="118"/>
      <c r="H22" s="118"/>
      <c r="I22" s="118"/>
      <c r="J22" s="118"/>
      <c r="K22" s="118"/>
      <c r="L22" s="283"/>
      <c r="M22" s="283"/>
      <c r="N22" s="283"/>
    </row>
  </sheetData>
  <mergeCells count="14">
    <mergeCell ref="A6:B6"/>
    <mergeCell ref="A1:K1"/>
    <mergeCell ref="A3:B4"/>
    <mergeCell ref="C3:C4"/>
    <mergeCell ref="A10:B11"/>
    <mergeCell ref="A5:B5"/>
    <mergeCell ref="A8:B8"/>
    <mergeCell ref="A7:B7"/>
    <mergeCell ref="A16:B16"/>
    <mergeCell ref="A15:B15"/>
    <mergeCell ref="A14:B14"/>
    <mergeCell ref="A13:B13"/>
    <mergeCell ref="A12:B12"/>
    <mergeCell ref="A9:B9"/>
  </mergeCells>
  <phoneticPr fontId="12"/>
  <pageMargins left="0.39370078740157483" right="0.39370078740157483" top="0.59055118110236227" bottom="0" header="0.39370078740157483"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23"/>
  <sheetViews>
    <sheetView showGridLines="0" zoomScaleNormal="100" workbookViewId="0">
      <selection activeCell="B1" sqref="A1:B1"/>
    </sheetView>
  </sheetViews>
  <sheetFormatPr defaultRowHeight="13.5"/>
  <cols>
    <col min="1" max="1" width="1.75" style="142" customWidth="1"/>
    <col min="2" max="2" width="12.125" style="142" customWidth="1"/>
    <col min="3" max="11" width="9.375" style="142" customWidth="1"/>
    <col min="12" max="13" width="12.75" style="142" customWidth="1"/>
    <col min="14" max="15" width="12.875" style="142" customWidth="1"/>
    <col min="16" max="18" width="12.5" style="142" customWidth="1"/>
    <col min="19" max="19" width="10.625" style="142" bestFit="1" customWidth="1"/>
    <col min="20" max="21" width="12.125" style="142" customWidth="1"/>
    <col min="22" max="22" width="4.5" style="142" customWidth="1"/>
    <col min="23" max="16384" width="9" style="142"/>
  </cols>
  <sheetData>
    <row r="1" spans="1:23" s="120" customFormat="1" ht="18.75" customHeight="1">
      <c r="A1" s="121"/>
      <c r="C1" s="122"/>
      <c r="D1" s="122"/>
      <c r="E1" s="123"/>
      <c r="F1" s="123"/>
      <c r="G1" s="123"/>
      <c r="H1" s="123"/>
      <c r="I1" s="123" t="s">
        <v>458</v>
      </c>
      <c r="J1" s="123"/>
      <c r="K1" s="124"/>
      <c r="L1" s="124" t="s">
        <v>459</v>
      </c>
      <c r="M1" s="124"/>
      <c r="N1" s="124"/>
      <c r="O1" s="124"/>
      <c r="P1" s="122"/>
      <c r="Q1" s="122"/>
      <c r="R1" s="122"/>
      <c r="S1" s="125"/>
    </row>
    <row r="2" spans="1:23" s="120" customFormat="1" ht="18.75" customHeight="1">
      <c r="B2" s="121"/>
      <c r="C2" s="122"/>
      <c r="D2" s="122"/>
      <c r="E2" s="123"/>
      <c r="F2" s="123"/>
      <c r="G2" s="124"/>
      <c r="H2" s="123"/>
      <c r="I2" s="123"/>
      <c r="J2" s="123"/>
      <c r="K2" s="124"/>
      <c r="L2" s="124"/>
      <c r="M2" s="124"/>
      <c r="N2" s="124"/>
      <c r="O2" s="124"/>
      <c r="P2" s="122"/>
      <c r="Q2" s="122"/>
      <c r="R2" s="122"/>
      <c r="S2" s="125"/>
    </row>
    <row r="3" spans="1:23" s="126" customFormat="1" ht="11.25" customHeight="1" thickBot="1">
      <c r="C3" s="127"/>
      <c r="D3" s="127"/>
      <c r="E3" s="127"/>
      <c r="F3" s="128"/>
      <c r="G3" s="129"/>
      <c r="H3" s="129"/>
      <c r="I3" s="127"/>
      <c r="J3" s="130"/>
      <c r="K3" s="131"/>
      <c r="L3" s="129"/>
      <c r="M3" s="129"/>
      <c r="N3" s="129"/>
      <c r="O3" s="129"/>
      <c r="P3" s="129"/>
      <c r="Q3" s="129"/>
      <c r="R3" s="801" t="s">
        <v>460</v>
      </c>
      <c r="S3" s="801"/>
    </row>
    <row r="4" spans="1:23" s="132" customFormat="1" ht="22.5" customHeight="1">
      <c r="A4" s="797" t="s">
        <v>461</v>
      </c>
      <c r="B4" s="798"/>
      <c r="C4" s="802" t="s">
        <v>198</v>
      </c>
      <c r="D4" s="803"/>
      <c r="E4" s="804"/>
      <c r="F4" s="802" t="s">
        <v>199</v>
      </c>
      <c r="G4" s="803"/>
      <c r="H4" s="804"/>
      <c r="I4" s="802" t="s">
        <v>200</v>
      </c>
      <c r="J4" s="803"/>
      <c r="K4" s="803"/>
      <c r="L4" s="805" t="s">
        <v>201</v>
      </c>
      <c r="M4" s="793" t="s">
        <v>202</v>
      </c>
      <c r="N4" s="793" t="s">
        <v>203</v>
      </c>
      <c r="O4" s="795" t="s">
        <v>204</v>
      </c>
      <c r="P4" s="790" t="s">
        <v>205</v>
      </c>
      <c r="Q4" s="791"/>
      <c r="R4" s="792"/>
      <c r="S4" s="807" t="s">
        <v>500</v>
      </c>
    </row>
    <row r="5" spans="1:23" s="132" customFormat="1" ht="37.5" customHeight="1">
      <c r="A5" s="799"/>
      <c r="B5" s="800"/>
      <c r="C5" s="628" t="s">
        <v>207</v>
      </c>
      <c r="D5" s="628" t="s">
        <v>208</v>
      </c>
      <c r="E5" s="628" t="s">
        <v>209</v>
      </c>
      <c r="F5" s="628" t="s">
        <v>210</v>
      </c>
      <c r="G5" s="628" t="s">
        <v>211</v>
      </c>
      <c r="H5" s="628" t="s">
        <v>212</v>
      </c>
      <c r="I5" s="628" t="s">
        <v>210</v>
      </c>
      <c r="J5" s="628" t="s">
        <v>211</v>
      </c>
      <c r="K5" s="652" t="s">
        <v>212</v>
      </c>
      <c r="L5" s="806"/>
      <c r="M5" s="794"/>
      <c r="N5" s="794"/>
      <c r="O5" s="796"/>
      <c r="P5" s="627" t="s">
        <v>206</v>
      </c>
      <c r="Q5" s="629" t="s">
        <v>337</v>
      </c>
      <c r="R5" s="628" t="s">
        <v>338</v>
      </c>
      <c r="S5" s="808"/>
    </row>
    <row r="6" spans="1:23" s="132" customFormat="1" ht="11.25" customHeight="1">
      <c r="A6" s="653"/>
      <c r="B6" s="654"/>
      <c r="C6" s="649"/>
      <c r="D6" s="649"/>
      <c r="E6" s="649"/>
      <c r="F6" s="649"/>
      <c r="G6" s="649"/>
      <c r="H6" s="649"/>
      <c r="I6" s="649"/>
      <c r="J6" s="649"/>
      <c r="K6" s="649"/>
      <c r="L6" s="655"/>
      <c r="M6" s="655"/>
      <c r="N6" s="655"/>
      <c r="O6" s="650"/>
      <c r="P6" s="650"/>
      <c r="Q6" s="651"/>
      <c r="R6" s="649"/>
      <c r="S6" s="656"/>
    </row>
    <row r="7" spans="1:23" ht="18.75" customHeight="1">
      <c r="A7" s="133" t="s">
        <v>213</v>
      </c>
      <c r="B7" s="133"/>
      <c r="C7" s="134"/>
      <c r="D7" s="135"/>
      <c r="E7" s="135"/>
      <c r="F7" s="134"/>
      <c r="G7" s="135"/>
      <c r="H7" s="135"/>
      <c r="I7" s="134"/>
      <c r="J7" s="135"/>
      <c r="K7" s="135"/>
      <c r="L7" s="135"/>
      <c r="M7" s="134"/>
      <c r="N7" s="135"/>
      <c r="O7" s="134"/>
      <c r="P7" s="150"/>
      <c r="Q7" s="134"/>
      <c r="R7" s="134"/>
      <c r="S7" s="138"/>
      <c r="T7" s="139"/>
      <c r="U7" s="140"/>
      <c r="V7" s="139"/>
      <c r="W7" s="141"/>
    </row>
    <row r="8" spans="1:23" s="143" customFormat="1" ht="18.75" customHeight="1">
      <c r="A8" s="141"/>
      <c r="B8" s="647" t="s">
        <v>499</v>
      </c>
      <c r="C8" s="134">
        <v>3300</v>
      </c>
      <c r="D8" s="135">
        <v>2261</v>
      </c>
      <c r="E8" s="135">
        <v>1039</v>
      </c>
      <c r="F8" s="523">
        <v>1</v>
      </c>
      <c r="G8" s="524">
        <v>0</v>
      </c>
      <c r="H8" s="312">
        <v>1</v>
      </c>
      <c r="I8" s="134">
        <v>664</v>
      </c>
      <c r="J8" s="284">
        <v>80</v>
      </c>
      <c r="K8" s="135">
        <v>584</v>
      </c>
      <c r="L8" s="135">
        <v>2203</v>
      </c>
      <c r="M8" s="134">
        <v>3827</v>
      </c>
      <c r="N8" s="135">
        <v>428</v>
      </c>
      <c r="O8" s="134">
        <v>3399</v>
      </c>
      <c r="P8" s="150">
        <v>2109</v>
      </c>
      <c r="Q8" s="150">
        <v>2146</v>
      </c>
      <c r="R8" s="523" t="s">
        <v>397</v>
      </c>
      <c r="S8" s="144" t="s">
        <v>354</v>
      </c>
      <c r="T8" s="145"/>
      <c r="U8" s="146"/>
      <c r="V8" s="145"/>
      <c r="W8" s="147"/>
    </row>
    <row r="9" spans="1:23" ht="11.25" customHeight="1">
      <c r="A9" s="141"/>
      <c r="B9" s="647"/>
      <c r="C9" s="134"/>
      <c r="D9" s="135"/>
      <c r="E9" s="135"/>
      <c r="F9" s="134"/>
      <c r="G9" s="134"/>
      <c r="H9" s="135"/>
      <c r="I9" s="134"/>
      <c r="J9" s="135"/>
      <c r="K9" s="135"/>
      <c r="L9" s="135"/>
      <c r="M9" s="134"/>
      <c r="N9" s="135"/>
      <c r="O9" s="134"/>
      <c r="P9" s="150"/>
      <c r="Q9" s="150"/>
      <c r="R9" s="134"/>
      <c r="S9" s="144"/>
      <c r="T9" s="139"/>
      <c r="U9" s="140"/>
      <c r="V9" s="139"/>
      <c r="W9" s="141"/>
    </row>
    <row r="10" spans="1:23" ht="18.75" customHeight="1">
      <c r="A10" s="133" t="s">
        <v>214</v>
      </c>
      <c r="B10" s="647"/>
      <c r="C10" s="134"/>
      <c r="D10" s="135"/>
      <c r="E10" s="135"/>
      <c r="F10" s="149"/>
      <c r="G10" s="149"/>
      <c r="H10" s="150"/>
      <c r="I10" s="134"/>
      <c r="J10" s="135"/>
      <c r="K10" s="135"/>
      <c r="L10" s="135"/>
      <c r="M10" s="134"/>
      <c r="N10" s="135"/>
      <c r="O10" s="134"/>
      <c r="P10" s="150"/>
      <c r="Q10" s="150"/>
      <c r="R10" s="134"/>
      <c r="S10" s="144"/>
      <c r="T10" s="139"/>
      <c r="U10" s="140"/>
      <c r="V10" s="139"/>
      <c r="W10" s="141"/>
    </row>
    <row r="11" spans="1:23" s="143" customFormat="1" ht="18.75" customHeight="1">
      <c r="A11" s="141"/>
      <c r="B11" s="647" t="s">
        <v>499</v>
      </c>
      <c r="C11" s="134">
        <v>13748</v>
      </c>
      <c r="D11" s="135">
        <v>6936</v>
      </c>
      <c r="E11" s="135">
        <v>6812</v>
      </c>
      <c r="F11" s="150" t="s">
        <v>604</v>
      </c>
      <c r="G11" s="308" t="s">
        <v>604</v>
      </c>
      <c r="H11" s="308" t="s">
        <v>604</v>
      </c>
      <c r="I11" s="149">
        <v>266</v>
      </c>
      <c r="J11" s="284">
        <v>56</v>
      </c>
      <c r="K11" s="135">
        <v>210</v>
      </c>
      <c r="L11" s="135">
        <v>711</v>
      </c>
      <c r="M11" s="134">
        <v>7733</v>
      </c>
      <c r="N11" s="135">
        <v>1002</v>
      </c>
      <c r="O11" s="134">
        <v>6731</v>
      </c>
      <c r="P11" s="150">
        <v>13399</v>
      </c>
      <c r="Q11" s="150">
        <v>6815</v>
      </c>
      <c r="R11" s="149">
        <v>6584</v>
      </c>
      <c r="S11" s="144" t="s">
        <v>395</v>
      </c>
      <c r="T11" s="145"/>
      <c r="U11" s="146"/>
      <c r="V11" s="145"/>
      <c r="W11" s="147"/>
    </row>
    <row r="12" spans="1:23" ht="11.25" customHeight="1">
      <c r="B12" s="647"/>
      <c r="C12" s="134"/>
      <c r="D12" s="135"/>
      <c r="E12" s="135"/>
      <c r="F12" s="308"/>
      <c r="G12" s="308"/>
      <c r="H12" s="308"/>
      <c r="I12" s="134"/>
      <c r="J12" s="284"/>
      <c r="K12" s="135"/>
      <c r="L12" s="135"/>
      <c r="M12" s="134"/>
      <c r="N12" s="135"/>
      <c r="O12" s="134"/>
      <c r="P12" s="136"/>
      <c r="Q12" s="136"/>
      <c r="R12" s="137"/>
      <c r="S12" s="144"/>
      <c r="T12" s="139"/>
      <c r="U12" s="140"/>
      <c r="V12" s="139"/>
      <c r="W12" s="141"/>
    </row>
    <row r="13" spans="1:23" ht="18.75" customHeight="1">
      <c r="A13" s="133" t="s">
        <v>215</v>
      </c>
      <c r="B13" s="647"/>
      <c r="C13" s="134"/>
      <c r="D13" s="135"/>
      <c r="E13" s="135"/>
      <c r="F13" s="308"/>
      <c r="G13" s="308"/>
      <c r="H13" s="308"/>
      <c r="I13" s="134"/>
      <c r="J13" s="284"/>
      <c r="K13" s="135"/>
      <c r="L13" s="135"/>
      <c r="M13" s="134"/>
      <c r="N13" s="135"/>
      <c r="O13" s="134"/>
      <c r="P13" s="136"/>
      <c r="Q13" s="136"/>
      <c r="R13" s="137"/>
      <c r="S13" s="144"/>
      <c r="T13" s="139"/>
      <c r="U13" s="140"/>
      <c r="V13" s="139"/>
      <c r="W13" s="141"/>
    </row>
    <row r="14" spans="1:23" s="143" customFormat="1" ht="18.75" customHeight="1">
      <c r="A14" s="142"/>
      <c r="B14" s="647" t="s">
        <v>499</v>
      </c>
      <c r="C14" s="134">
        <v>9470</v>
      </c>
      <c r="D14" s="135">
        <v>6401</v>
      </c>
      <c r="E14" s="135">
        <v>3069</v>
      </c>
      <c r="F14" s="308" t="s">
        <v>604</v>
      </c>
      <c r="G14" s="308" t="s">
        <v>604</v>
      </c>
      <c r="H14" s="308" t="s">
        <v>604</v>
      </c>
      <c r="I14" s="134">
        <v>664</v>
      </c>
      <c r="J14" s="284">
        <v>5</v>
      </c>
      <c r="K14" s="135">
        <v>659</v>
      </c>
      <c r="L14" s="135">
        <v>1028</v>
      </c>
      <c r="M14" s="134">
        <v>4756</v>
      </c>
      <c r="N14" s="135">
        <v>523</v>
      </c>
      <c r="O14" s="134">
        <v>4223</v>
      </c>
      <c r="P14" s="136">
        <v>8838</v>
      </c>
      <c r="Q14" s="136">
        <v>6323</v>
      </c>
      <c r="R14" s="137">
        <v>2515</v>
      </c>
      <c r="S14" s="144" t="s">
        <v>216</v>
      </c>
      <c r="T14" s="145"/>
      <c r="U14" s="146"/>
      <c r="V14" s="145"/>
      <c r="W14" s="147"/>
    </row>
    <row r="15" spans="1:23" ht="11.25" customHeight="1">
      <c r="B15" s="647"/>
      <c r="C15" s="134"/>
      <c r="D15" s="135"/>
      <c r="E15" s="135"/>
      <c r="F15" s="149"/>
      <c r="G15" s="149"/>
      <c r="H15" s="150"/>
      <c r="I15" s="134"/>
      <c r="J15" s="284"/>
      <c r="K15" s="135"/>
      <c r="L15" s="135"/>
      <c r="M15" s="134"/>
      <c r="N15" s="135"/>
      <c r="O15" s="134"/>
      <c r="P15" s="136"/>
      <c r="Q15" s="136"/>
      <c r="R15" s="137"/>
      <c r="S15" s="144"/>
      <c r="T15" s="139"/>
      <c r="U15" s="140"/>
      <c r="V15" s="139"/>
      <c r="W15" s="141"/>
    </row>
    <row r="16" spans="1:23" ht="18.75" customHeight="1">
      <c r="A16" s="133" t="s">
        <v>217</v>
      </c>
      <c r="B16" s="647"/>
      <c r="C16" s="134"/>
      <c r="D16" s="135"/>
      <c r="E16" s="135"/>
      <c r="F16" s="149"/>
      <c r="G16" s="149"/>
      <c r="H16" s="150"/>
      <c r="I16" s="134"/>
      <c r="J16" s="284"/>
      <c r="K16" s="135"/>
      <c r="L16" s="135"/>
      <c r="M16" s="134"/>
      <c r="N16" s="135"/>
      <c r="O16" s="134"/>
      <c r="P16" s="136"/>
      <c r="Q16" s="136"/>
      <c r="R16" s="137"/>
      <c r="S16" s="144"/>
      <c r="T16" s="139"/>
      <c r="U16" s="140"/>
      <c r="V16" s="139"/>
      <c r="W16" s="141"/>
    </row>
    <row r="17" spans="1:19" s="151" customFormat="1" ht="18.75" customHeight="1">
      <c r="A17" s="188"/>
      <c r="B17" s="647" t="s">
        <v>499</v>
      </c>
      <c r="C17" s="134">
        <v>66793</v>
      </c>
      <c r="D17" s="135">
        <v>61361</v>
      </c>
      <c r="E17" s="135">
        <v>5432</v>
      </c>
      <c r="F17" s="149" t="s">
        <v>604</v>
      </c>
      <c r="G17" s="149" t="s">
        <v>604</v>
      </c>
      <c r="H17" s="308" t="s">
        <v>604</v>
      </c>
      <c r="I17" s="134">
        <v>989</v>
      </c>
      <c r="J17" s="284">
        <v>330</v>
      </c>
      <c r="K17" s="134">
        <v>659</v>
      </c>
      <c r="L17" s="134">
        <v>767</v>
      </c>
      <c r="M17" s="309">
        <v>6858</v>
      </c>
      <c r="N17" s="134">
        <v>710</v>
      </c>
      <c r="O17" s="309">
        <v>6148</v>
      </c>
      <c r="P17" s="134">
        <v>66405</v>
      </c>
      <c r="Q17" s="134">
        <v>60128</v>
      </c>
      <c r="R17" s="137">
        <v>6277</v>
      </c>
      <c r="S17" s="144" t="s">
        <v>218</v>
      </c>
    </row>
    <row r="18" spans="1:19" ht="11.25" customHeight="1" thickBot="1">
      <c r="A18" s="152"/>
      <c r="B18" s="153"/>
      <c r="C18" s="396"/>
      <c r="D18" s="183"/>
      <c r="E18" s="183"/>
      <c r="F18" s="397"/>
      <c r="G18" s="155"/>
      <c r="H18" s="154"/>
      <c r="I18" s="155"/>
      <c r="J18" s="155"/>
      <c r="K18" s="154"/>
      <c r="L18" s="155"/>
      <c r="M18" s="155"/>
      <c r="N18" s="155"/>
      <c r="O18" s="155"/>
      <c r="P18" s="152"/>
      <c r="Q18" s="156"/>
      <c r="R18" s="156"/>
      <c r="S18" s="648"/>
    </row>
    <row r="19" spans="1:19" ht="15" customHeight="1">
      <c r="A19" s="157" t="s">
        <v>408</v>
      </c>
      <c r="B19" s="157"/>
      <c r="L19" s="159" t="s">
        <v>464</v>
      </c>
    </row>
    <row r="20" spans="1:19" ht="13.5" customHeight="1">
      <c r="A20" s="158" t="s">
        <v>462</v>
      </c>
      <c r="B20" s="158"/>
      <c r="C20" s="347"/>
      <c r="D20" s="347"/>
      <c r="L20" s="162" t="s">
        <v>465</v>
      </c>
    </row>
    <row r="21" spans="1:19" ht="13.5" customHeight="1">
      <c r="A21" s="159" t="s">
        <v>463</v>
      </c>
      <c r="B21" s="160"/>
      <c r="C21" s="348"/>
      <c r="D21" s="348"/>
      <c r="F21" s="161"/>
      <c r="G21" s="161"/>
      <c r="H21" s="161"/>
      <c r="I21" s="161"/>
      <c r="J21" s="161"/>
      <c r="K21" s="161"/>
      <c r="M21" s="161"/>
      <c r="N21" s="161"/>
      <c r="O21" s="161"/>
      <c r="P21" s="161"/>
      <c r="Q21" s="161"/>
      <c r="R21" s="161"/>
    </row>
    <row r="22" spans="1:19" ht="13.5" customHeight="1">
      <c r="A22" s="158" t="s">
        <v>466</v>
      </c>
      <c r="B22" s="160"/>
      <c r="C22" s="348"/>
      <c r="D22" s="348"/>
      <c r="E22" s="163"/>
      <c r="L22" s="163" t="s">
        <v>339</v>
      </c>
    </row>
    <row r="23" spans="1:19" ht="10.5" customHeight="1"/>
  </sheetData>
  <mergeCells count="11">
    <mergeCell ref="M4:M5"/>
    <mergeCell ref="P4:R4"/>
    <mergeCell ref="N4:N5"/>
    <mergeCell ref="O4:O5"/>
    <mergeCell ref="A4:B5"/>
    <mergeCell ref="R3:S3"/>
    <mergeCell ref="C4:E4"/>
    <mergeCell ref="F4:H4"/>
    <mergeCell ref="I4:K4"/>
    <mergeCell ref="L4:L5"/>
    <mergeCell ref="S4:S5"/>
  </mergeCells>
  <phoneticPr fontId="12"/>
  <pageMargins left="0.39370078740157483" right="0.39370078740157483" top="0.59055118110236227" bottom="0.39370078740157483" header="0.51181102362204722" footer="0.19685039370078741"/>
  <pageSetup paperSize="8" firstPageNumber="138" pageOrder="overThenDown" orientation="landscape" useFirstPageNumber="1" r:id="rId1"/>
  <headerFooter alignWithMargins="0"/>
  <colBreaks count="1" manualBreakCount="1">
    <brk id="19"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9"/>
  <sheetViews>
    <sheetView showGridLines="0" view="pageBreakPreview" zoomScaleNormal="100" zoomScaleSheetLayoutView="100" workbookViewId="0"/>
  </sheetViews>
  <sheetFormatPr defaultRowHeight="13.5"/>
  <cols>
    <col min="1" max="1" width="1.75" style="142" customWidth="1"/>
    <col min="2" max="2" width="12.125" style="142" customWidth="1"/>
    <col min="3" max="11" width="9.25" style="142" customWidth="1"/>
    <col min="12" max="13" width="11.25" style="142" customWidth="1"/>
    <col min="14" max="14" width="11.125" style="142" customWidth="1"/>
    <col min="15" max="15" width="11.25" style="142" customWidth="1"/>
    <col min="16" max="17" width="11.625" style="142" customWidth="1"/>
    <col min="18" max="18" width="11.125" style="142" customWidth="1"/>
    <col min="19" max="19" width="6.625" style="142" customWidth="1"/>
    <col min="20" max="21" width="12.125" style="142" customWidth="1"/>
    <col min="22" max="22" width="4.5" style="142" customWidth="1"/>
    <col min="23" max="16384" width="9" style="142"/>
  </cols>
  <sheetData>
    <row r="1" spans="1:20" s="120" customFormat="1" ht="18.75" customHeight="1">
      <c r="B1" s="121"/>
      <c r="C1" s="122"/>
      <c r="D1" s="122"/>
      <c r="E1" s="123"/>
      <c r="F1" s="123"/>
      <c r="G1" s="124"/>
      <c r="H1" s="123"/>
      <c r="I1" s="123" t="s">
        <v>468</v>
      </c>
      <c r="J1" s="123"/>
      <c r="K1" s="124"/>
      <c r="L1" s="124" t="s">
        <v>467</v>
      </c>
      <c r="M1" s="124"/>
      <c r="N1" s="124"/>
      <c r="O1" s="124"/>
      <c r="P1" s="122"/>
      <c r="Q1" s="122"/>
      <c r="R1" s="122"/>
      <c r="S1" s="125"/>
    </row>
    <row r="2" spans="1:20" s="126" customFormat="1" ht="22.5" customHeight="1" thickBot="1">
      <c r="A2" s="126" t="s">
        <v>605</v>
      </c>
      <c r="B2" s="347"/>
      <c r="C2" s="347"/>
      <c r="D2" s="347"/>
      <c r="E2" s="164"/>
      <c r="F2" s="164"/>
      <c r="G2" s="164"/>
      <c r="H2" s="164"/>
      <c r="I2" s="813"/>
      <c r="J2" s="813"/>
      <c r="K2" s="813"/>
      <c r="L2" s="167"/>
      <c r="M2" s="165"/>
      <c r="N2" s="165"/>
      <c r="O2" s="165"/>
      <c r="P2" s="349"/>
      <c r="Q2" s="801" t="s">
        <v>469</v>
      </c>
      <c r="R2" s="801"/>
      <c r="S2" s="801"/>
      <c r="T2" s="166"/>
    </row>
    <row r="3" spans="1:20" s="132" customFormat="1" ht="22.5" customHeight="1">
      <c r="A3" s="809" t="s">
        <v>219</v>
      </c>
      <c r="B3" s="810"/>
      <c r="C3" s="802" t="s">
        <v>198</v>
      </c>
      <c r="D3" s="803"/>
      <c r="E3" s="804"/>
      <c r="F3" s="802" t="s">
        <v>199</v>
      </c>
      <c r="G3" s="803"/>
      <c r="H3" s="804"/>
      <c r="I3" s="802" t="s">
        <v>200</v>
      </c>
      <c r="J3" s="803"/>
      <c r="K3" s="804"/>
      <c r="L3" s="805" t="s">
        <v>201</v>
      </c>
      <c r="M3" s="793" t="s">
        <v>202</v>
      </c>
      <c r="N3" s="793" t="s">
        <v>203</v>
      </c>
      <c r="O3" s="795" t="s">
        <v>204</v>
      </c>
      <c r="P3" s="790" t="s">
        <v>220</v>
      </c>
      <c r="Q3" s="791"/>
      <c r="R3" s="792"/>
      <c r="S3" s="807" t="s">
        <v>501</v>
      </c>
    </row>
    <row r="4" spans="1:20" s="132" customFormat="1" ht="37.5" customHeight="1">
      <c r="A4" s="811"/>
      <c r="B4" s="812"/>
      <c r="C4" s="628" t="s">
        <v>207</v>
      </c>
      <c r="D4" s="628" t="s">
        <v>208</v>
      </c>
      <c r="E4" s="628" t="s">
        <v>209</v>
      </c>
      <c r="F4" s="628" t="s">
        <v>210</v>
      </c>
      <c r="G4" s="628" t="s">
        <v>211</v>
      </c>
      <c r="H4" s="628" t="s">
        <v>212</v>
      </c>
      <c r="I4" s="628" t="s">
        <v>210</v>
      </c>
      <c r="J4" s="628" t="s">
        <v>211</v>
      </c>
      <c r="K4" s="628" t="s">
        <v>212</v>
      </c>
      <c r="L4" s="806"/>
      <c r="M4" s="794"/>
      <c r="N4" s="794"/>
      <c r="O4" s="796"/>
      <c r="P4" s="627" t="s">
        <v>206</v>
      </c>
      <c r="Q4" s="629" t="s">
        <v>340</v>
      </c>
      <c r="R4" s="628" t="s">
        <v>341</v>
      </c>
      <c r="S4" s="808"/>
    </row>
    <row r="5" spans="1:20" s="132" customFormat="1" ht="12" customHeight="1">
      <c r="A5" s="659"/>
      <c r="B5" s="657"/>
      <c r="C5" s="660"/>
      <c r="D5" s="661"/>
      <c r="E5" s="661"/>
      <c r="F5" s="661"/>
      <c r="G5" s="661"/>
      <c r="H5" s="661"/>
      <c r="I5" s="661"/>
      <c r="J5" s="661"/>
      <c r="K5" s="661"/>
      <c r="L5" s="662"/>
      <c r="M5" s="662"/>
      <c r="N5" s="662"/>
      <c r="O5" s="663"/>
      <c r="P5" s="664"/>
      <c r="Q5" s="661"/>
      <c r="R5" s="665"/>
      <c r="S5" s="658"/>
    </row>
    <row r="6" spans="1:20" s="169" customFormat="1" ht="19.5" customHeight="1">
      <c r="A6" s="168"/>
      <c r="B6" s="148" t="s">
        <v>499</v>
      </c>
      <c r="C6" s="170">
        <v>7556</v>
      </c>
      <c r="D6" s="170">
        <v>5320</v>
      </c>
      <c r="E6" s="135">
        <v>2236</v>
      </c>
      <c r="F6" s="134">
        <v>1</v>
      </c>
      <c r="G6" s="134">
        <v>0</v>
      </c>
      <c r="H6" s="134">
        <v>1</v>
      </c>
      <c r="I6" s="134">
        <v>625</v>
      </c>
      <c r="J6" s="135">
        <v>61</v>
      </c>
      <c r="K6" s="134">
        <v>564</v>
      </c>
      <c r="L6" s="135">
        <v>1805</v>
      </c>
      <c r="M6" s="134">
        <v>4606</v>
      </c>
      <c r="N6" s="135">
        <v>509</v>
      </c>
      <c r="O6" s="135">
        <v>4097</v>
      </c>
      <c r="P6" s="666">
        <v>6625</v>
      </c>
      <c r="Q6" s="666">
        <v>5192</v>
      </c>
      <c r="R6" s="134">
        <v>1433</v>
      </c>
      <c r="S6" s="187" t="s">
        <v>396</v>
      </c>
    </row>
    <row r="7" spans="1:20" ht="12" customHeight="1" thickBot="1">
      <c r="A7" s="152"/>
      <c r="B7" s="181"/>
      <c r="C7" s="667"/>
      <c r="D7" s="667"/>
      <c r="E7" s="183"/>
      <c r="F7" s="184"/>
      <c r="G7" s="183"/>
      <c r="H7" s="184"/>
      <c r="I7" s="184"/>
      <c r="J7" s="183"/>
      <c r="K7" s="184"/>
      <c r="L7" s="183"/>
      <c r="M7" s="184"/>
      <c r="N7" s="183"/>
      <c r="O7" s="183"/>
      <c r="P7" s="189"/>
      <c r="Q7" s="184"/>
      <c r="R7" s="184"/>
      <c r="S7" s="668"/>
    </row>
    <row r="8" spans="1:20" s="670" customFormat="1" ht="15" customHeight="1">
      <c r="A8" s="669" t="s">
        <v>408</v>
      </c>
      <c r="B8" s="669"/>
    </row>
    <row r="9" spans="1:20">
      <c r="A9" s="158" t="s">
        <v>471</v>
      </c>
    </row>
  </sheetData>
  <mergeCells count="12">
    <mergeCell ref="N3:N4"/>
    <mergeCell ref="O3:O4"/>
    <mergeCell ref="P3:R3"/>
    <mergeCell ref="S3:S4"/>
    <mergeCell ref="I2:K2"/>
    <mergeCell ref="Q2:S2"/>
    <mergeCell ref="A3:B4"/>
    <mergeCell ref="C3:E3"/>
    <mergeCell ref="F3:H3"/>
    <mergeCell ref="I3:K3"/>
    <mergeCell ref="L3:L4"/>
    <mergeCell ref="M3:M4"/>
  </mergeCells>
  <phoneticPr fontId="12"/>
  <pageMargins left="0.39370078740157483" right="0.39370078740157483" top="0.59055118110236227" bottom="0.39370078740157483" header="0.51181102362204722" footer="0.19685039370078741"/>
  <pageSetup paperSize="8" firstPageNumber="138" pageOrder="overThenDown" orientation="landscape" useFirstPageNumber="1" r:id="rId1"/>
  <headerFooter alignWithMargins="0"/>
  <colBreaks count="1" manualBreakCount="1">
    <brk id="19"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11"/>
  <sheetViews>
    <sheetView showGridLines="0" view="pageBreakPreview" zoomScale="80" zoomScaleNormal="100" zoomScaleSheetLayoutView="80" workbookViewId="0"/>
  </sheetViews>
  <sheetFormatPr defaultRowHeight="13.5"/>
  <cols>
    <col min="1" max="1" width="1.75" style="142" customWidth="1"/>
    <col min="2" max="2" width="12.125" style="142" customWidth="1"/>
    <col min="3" max="12" width="9.25" style="142" customWidth="1"/>
    <col min="13" max="20" width="9" style="142"/>
    <col min="21" max="21" width="9.5" style="142" customWidth="1"/>
    <col min="22" max="22" width="6.625" style="142" customWidth="1"/>
    <col min="23" max="16384" width="9" style="142"/>
  </cols>
  <sheetData>
    <row r="1" spans="1:22" s="120" customFormat="1" ht="18.75" customHeight="1">
      <c r="A1" s="171"/>
      <c r="B1" s="121"/>
      <c r="C1" s="122"/>
      <c r="D1" s="122"/>
      <c r="E1" s="122"/>
      <c r="F1" s="122"/>
      <c r="G1" s="122"/>
      <c r="H1" s="122"/>
      <c r="I1" s="122"/>
      <c r="J1" s="122"/>
      <c r="K1" s="172"/>
      <c r="V1" s="125"/>
    </row>
    <row r="2" spans="1:22" s="733" customFormat="1" ht="22.5" customHeight="1" thickBot="1">
      <c r="A2" s="734" t="s">
        <v>606</v>
      </c>
      <c r="C2" s="734"/>
      <c r="D2" s="734"/>
      <c r="E2" s="734"/>
      <c r="F2" s="734"/>
      <c r="G2" s="734"/>
      <c r="H2" s="734"/>
      <c r="I2" s="734"/>
      <c r="J2" s="734"/>
      <c r="K2" s="734"/>
      <c r="L2" s="838" t="s">
        <v>607</v>
      </c>
      <c r="M2" s="838"/>
      <c r="N2" s="838"/>
      <c r="O2" s="838"/>
      <c r="P2" s="838"/>
      <c r="Q2" s="838"/>
      <c r="R2" s="838"/>
      <c r="S2" s="838"/>
      <c r="T2" s="838"/>
      <c r="U2" s="838"/>
      <c r="V2" s="838"/>
    </row>
    <row r="3" spans="1:22" s="132" customFormat="1" ht="22.5" customHeight="1">
      <c r="A3" s="809" t="s">
        <v>221</v>
      </c>
      <c r="B3" s="839"/>
      <c r="C3" s="842" t="s">
        <v>222</v>
      </c>
      <c r="D3" s="842" t="s">
        <v>223</v>
      </c>
      <c r="E3" s="845" t="s">
        <v>224</v>
      </c>
      <c r="F3" s="671"/>
      <c r="G3" s="845" t="s">
        <v>225</v>
      </c>
      <c r="H3" s="173"/>
      <c r="I3" s="842" t="s">
        <v>226</v>
      </c>
      <c r="J3" s="845" t="s">
        <v>227</v>
      </c>
      <c r="K3" s="173"/>
      <c r="L3" s="846" t="s">
        <v>228</v>
      </c>
      <c r="M3" s="846"/>
      <c r="N3" s="846"/>
      <c r="O3" s="846"/>
      <c r="P3" s="846"/>
      <c r="Q3" s="846"/>
      <c r="R3" s="846"/>
      <c r="S3" s="846"/>
      <c r="T3" s="846"/>
      <c r="U3" s="793" t="s">
        <v>229</v>
      </c>
      <c r="V3" s="824" t="s">
        <v>501</v>
      </c>
    </row>
    <row r="4" spans="1:22" s="132" customFormat="1" ht="11.25" customHeight="1">
      <c r="A4" s="840"/>
      <c r="B4" s="840"/>
      <c r="C4" s="843"/>
      <c r="D4" s="843"/>
      <c r="E4" s="843"/>
      <c r="F4" s="827" t="s">
        <v>230</v>
      </c>
      <c r="G4" s="843"/>
      <c r="H4" s="830" t="s">
        <v>231</v>
      </c>
      <c r="I4" s="828"/>
      <c r="J4" s="843"/>
      <c r="K4" s="833" t="s">
        <v>232</v>
      </c>
      <c r="L4" s="836" t="s">
        <v>233</v>
      </c>
      <c r="M4" s="834" t="s">
        <v>234</v>
      </c>
      <c r="N4" s="814"/>
      <c r="O4" s="814"/>
      <c r="P4" s="814"/>
      <c r="Q4" s="814"/>
      <c r="R4" s="815"/>
      <c r="S4" s="816" t="s">
        <v>235</v>
      </c>
      <c r="T4" s="819" t="s">
        <v>236</v>
      </c>
      <c r="U4" s="794"/>
      <c r="V4" s="825"/>
    </row>
    <row r="5" spans="1:22" s="132" customFormat="1" ht="22.5" customHeight="1">
      <c r="A5" s="840"/>
      <c r="B5" s="840"/>
      <c r="C5" s="843"/>
      <c r="D5" s="843"/>
      <c r="E5" s="843"/>
      <c r="F5" s="828"/>
      <c r="G5" s="843"/>
      <c r="H5" s="831"/>
      <c r="I5" s="828"/>
      <c r="J5" s="843"/>
      <c r="K5" s="834"/>
      <c r="L5" s="836"/>
      <c r="M5" s="834"/>
      <c r="N5" s="822" t="s">
        <v>237</v>
      </c>
      <c r="O5" s="822" t="s">
        <v>238</v>
      </c>
      <c r="P5" s="822" t="s">
        <v>239</v>
      </c>
      <c r="Q5" s="822" t="s">
        <v>240</v>
      </c>
      <c r="R5" s="822" t="s">
        <v>241</v>
      </c>
      <c r="S5" s="817"/>
      <c r="T5" s="820"/>
      <c r="U5" s="794"/>
      <c r="V5" s="825"/>
    </row>
    <row r="6" spans="1:22" s="132" customFormat="1" ht="22.5" customHeight="1">
      <c r="A6" s="841"/>
      <c r="B6" s="841"/>
      <c r="C6" s="844"/>
      <c r="D6" s="844"/>
      <c r="E6" s="844"/>
      <c r="F6" s="829"/>
      <c r="G6" s="844"/>
      <c r="H6" s="832"/>
      <c r="I6" s="829"/>
      <c r="J6" s="844"/>
      <c r="K6" s="835"/>
      <c r="L6" s="837"/>
      <c r="M6" s="835"/>
      <c r="N6" s="823"/>
      <c r="O6" s="823"/>
      <c r="P6" s="823"/>
      <c r="Q6" s="823"/>
      <c r="R6" s="823"/>
      <c r="S6" s="818"/>
      <c r="T6" s="821"/>
      <c r="U6" s="847"/>
      <c r="V6" s="826"/>
    </row>
    <row r="7" spans="1:22" s="179" customFormat="1" ht="7.5" customHeight="1">
      <c r="A7" s="174"/>
      <c r="B7" s="175"/>
      <c r="C7" s="176"/>
      <c r="D7" s="176"/>
      <c r="E7" s="176"/>
      <c r="F7" s="176"/>
      <c r="G7" s="176"/>
      <c r="H7" s="176"/>
      <c r="I7" s="177"/>
      <c r="J7" s="176"/>
      <c r="K7" s="176"/>
      <c r="L7" s="176"/>
      <c r="M7" s="176"/>
      <c r="N7" s="176"/>
      <c r="O7" s="176"/>
      <c r="P7" s="176"/>
      <c r="Q7" s="176"/>
      <c r="R7" s="176"/>
      <c r="S7" s="176"/>
      <c r="T7" s="176"/>
      <c r="U7" s="176"/>
      <c r="V7" s="178"/>
    </row>
    <row r="8" spans="1:22" s="169" customFormat="1" ht="13.7" customHeight="1">
      <c r="A8" s="168"/>
      <c r="B8" s="148" t="s">
        <v>499</v>
      </c>
      <c r="C8" s="310">
        <v>2.04</v>
      </c>
      <c r="D8" s="311">
        <v>0.52</v>
      </c>
      <c r="E8" s="312">
        <v>217.3</v>
      </c>
      <c r="F8" s="313">
        <v>88.2</v>
      </c>
      <c r="G8" s="135">
        <v>1934</v>
      </c>
      <c r="H8" s="134">
        <v>1709</v>
      </c>
      <c r="I8" s="134">
        <v>4990</v>
      </c>
      <c r="J8" s="135">
        <v>1606</v>
      </c>
      <c r="K8" s="134">
        <v>1420</v>
      </c>
      <c r="L8" s="186">
        <v>7556</v>
      </c>
      <c r="M8" s="186">
        <v>3889</v>
      </c>
      <c r="N8" s="186">
        <v>1000</v>
      </c>
      <c r="O8" s="186">
        <v>104</v>
      </c>
      <c r="P8" s="186">
        <v>71</v>
      </c>
      <c r="Q8" s="186">
        <v>1304</v>
      </c>
      <c r="R8" s="186">
        <v>1296</v>
      </c>
      <c r="S8" s="186">
        <v>1895</v>
      </c>
      <c r="T8" s="186">
        <v>1772</v>
      </c>
      <c r="U8" s="186">
        <v>7481</v>
      </c>
      <c r="V8" s="187" t="s">
        <v>396</v>
      </c>
    </row>
    <row r="9" spans="1:22" ht="7.5" customHeight="1" thickBot="1">
      <c r="A9" s="180"/>
      <c r="B9" s="181"/>
      <c r="C9" s="182"/>
      <c r="D9" s="182"/>
      <c r="E9" s="183"/>
      <c r="F9" s="184"/>
      <c r="G9" s="183"/>
      <c r="H9" s="184"/>
      <c r="I9" s="184"/>
      <c r="J9" s="183"/>
      <c r="K9" s="184"/>
      <c r="L9" s="183"/>
      <c r="M9" s="183"/>
      <c r="N9" s="183"/>
      <c r="O9" s="183"/>
      <c r="P9" s="183"/>
      <c r="Q9" s="183"/>
      <c r="R9" s="183"/>
      <c r="S9" s="183"/>
      <c r="T9" s="183"/>
      <c r="U9" s="183"/>
      <c r="V9" s="185"/>
    </row>
    <row r="10" spans="1:22">
      <c r="A10" s="157" t="s">
        <v>408</v>
      </c>
      <c r="B10" s="157"/>
      <c r="U10" s="190"/>
      <c r="V10" s="191"/>
    </row>
    <row r="11" spans="1:22">
      <c r="A11" s="158" t="s">
        <v>470</v>
      </c>
    </row>
  </sheetData>
  <mergeCells count="24">
    <mergeCell ref="L2:V2"/>
    <mergeCell ref="A3:B6"/>
    <mergeCell ref="C3:C6"/>
    <mergeCell ref="D3:D6"/>
    <mergeCell ref="E3:E6"/>
    <mergeCell ref="G3:G6"/>
    <mergeCell ref="I3:I6"/>
    <mergeCell ref="J3:J6"/>
    <mergeCell ref="L3:T3"/>
    <mergeCell ref="U3:U6"/>
    <mergeCell ref="V3:V6"/>
    <mergeCell ref="F4:F6"/>
    <mergeCell ref="H4:H6"/>
    <mergeCell ref="K4:K6"/>
    <mergeCell ref="L4:L6"/>
    <mergeCell ref="M4:M6"/>
    <mergeCell ref="N4:R4"/>
    <mergeCell ref="S4:S6"/>
    <mergeCell ref="T4:T6"/>
    <mergeCell ref="N5:N6"/>
    <mergeCell ref="R5:R6"/>
    <mergeCell ref="Q5:Q6"/>
    <mergeCell ref="P5:P6"/>
    <mergeCell ref="O5:O6"/>
  </mergeCells>
  <phoneticPr fontId="12"/>
  <pageMargins left="0.39370078740157483" right="0.39370078740157483" top="0.59055118110236227" bottom="0.39370078740157483" header="0.51181102362204722" footer="0.19685039370078741"/>
  <pageSetup paperSize="8" firstPageNumber="140" pageOrder="overThenDown" orientation="landscape"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0"/>
  <sheetViews>
    <sheetView showGridLines="0" zoomScaleNormal="100" workbookViewId="0"/>
  </sheetViews>
  <sheetFormatPr defaultColWidth="8" defaultRowHeight="12"/>
  <cols>
    <col min="1" max="1" width="3.75" style="5" customWidth="1"/>
    <col min="2" max="2" width="2.5" style="5" customWidth="1"/>
    <col min="3" max="3" width="7.5" style="5" customWidth="1"/>
    <col min="4" max="4" width="9.375" style="5" customWidth="1"/>
    <col min="5" max="5" width="8.75" style="5" customWidth="1"/>
    <col min="6" max="8" width="8.25" style="5" customWidth="1"/>
    <col min="9" max="13" width="8.125" style="5" customWidth="1"/>
    <col min="14" max="16384" width="8" style="5"/>
  </cols>
  <sheetData>
    <row r="1" spans="1:13" ht="18.75" customHeight="1">
      <c r="A1" s="20" t="s">
        <v>505</v>
      </c>
      <c r="B1" s="19"/>
      <c r="C1" s="19"/>
      <c r="D1" s="19"/>
      <c r="E1" s="19"/>
      <c r="F1" s="19"/>
      <c r="G1" s="19"/>
      <c r="H1" s="19"/>
      <c r="I1" s="19"/>
      <c r="J1" s="19"/>
      <c r="K1" s="19"/>
      <c r="L1" s="19"/>
      <c r="M1" s="20"/>
    </row>
    <row r="2" spans="1:13" ht="18.75" customHeight="1" thickBot="1">
      <c r="M2" s="192" t="s">
        <v>502</v>
      </c>
    </row>
    <row r="3" spans="1:13" s="6" customFormat="1" ht="15" customHeight="1">
      <c r="A3" s="203"/>
      <c r="B3" s="204"/>
      <c r="C3" s="204"/>
      <c r="D3" s="205"/>
      <c r="E3" s="204"/>
      <c r="F3" s="850" t="s">
        <v>284</v>
      </c>
      <c r="G3" s="850" t="s">
        <v>285</v>
      </c>
      <c r="H3" s="850" t="s">
        <v>286</v>
      </c>
      <c r="I3" s="850" t="s">
        <v>287</v>
      </c>
      <c r="J3" s="850" t="s">
        <v>288</v>
      </c>
      <c r="K3" s="850" t="s">
        <v>289</v>
      </c>
      <c r="L3" s="850" t="s">
        <v>290</v>
      </c>
      <c r="M3" s="848" t="s">
        <v>291</v>
      </c>
    </row>
    <row r="4" spans="1:13" ht="30" customHeight="1">
      <c r="A4" s="206" t="s">
        <v>281</v>
      </c>
      <c r="B4" s="207"/>
      <c r="C4" s="207"/>
      <c r="D4" s="208" t="s">
        <v>282</v>
      </c>
      <c r="E4" s="209" t="s">
        <v>283</v>
      </c>
      <c r="F4" s="851"/>
      <c r="G4" s="851"/>
      <c r="H4" s="851"/>
      <c r="I4" s="851"/>
      <c r="J4" s="851"/>
      <c r="K4" s="851"/>
      <c r="L4" s="851"/>
      <c r="M4" s="849"/>
    </row>
    <row r="5" spans="1:13" ht="11.25" customHeight="1">
      <c r="A5" s="210"/>
      <c r="B5" s="211"/>
      <c r="C5" s="212"/>
      <c r="D5" s="213"/>
      <c r="E5" s="213"/>
      <c r="F5" s="213"/>
      <c r="G5" s="10"/>
      <c r="H5" s="10"/>
      <c r="I5" s="10"/>
      <c r="J5" s="10"/>
      <c r="K5" s="10"/>
      <c r="L5" s="10"/>
      <c r="M5" s="210"/>
    </row>
    <row r="6" spans="1:13" ht="22.5" customHeight="1">
      <c r="A6" s="852" t="s">
        <v>508</v>
      </c>
      <c r="B6" s="852"/>
      <c r="C6" s="853"/>
      <c r="D6" s="10" t="s">
        <v>608</v>
      </c>
      <c r="E6" s="214" t="s">
        <v>609</v>
      </c>
      <c r="F6" s="10" t="s">
        <v>608</v>
      </c>
      <c r="G6" s="10" t="s">
        <v>608</v>
      </c>
      <c r="H6" s="10" t="s">
        <v>608</v>
      </c>
      <c r="I6" s="10" t="s">
        <v>608</v>
      </c>
      <c r="J6" s="10" t="s">
        <v>608</v>
      </c>
      <c r="K6" s="10" t="s">
        <v>608</v>
      </c>
      <c r="L6" s="10" t="s">
        <v>608</v>
      </c>
      <c r="M6" s="215" t="s">
        <v>608</v>
      </c>
    </row>
    <row r="7" spans="1:13" ht="22.5" customHeight="1">
      <c r="A7" s="854" t="s">
        <v>509</v>
      </c>
      <c r="B7" s="854"/>
      <c r="C7" s="855"/>
      <c r="D7" s="10" t="s">
        <v>608</v>
      </c>
      <c r="E7" s="214" t="s">
        <v>609</v>
      </c>
      <c r="F7" s="10" t="s">
        <v>608</v>
      </c>
      <c r="G7" s="10" t="s">
        <v>608</v>
      </c>
      <c r="H7" s="10" t="s">
        <v>608</v>
      </c>
      <c r="I7" s="10" t="s">
        <v>608</v>
      </c>
      <c r="J7" s="10" t="s">
        <v>608</v>
      </c>
      <c r="K7" s="10" t="s">
        <v>608</v>
      </c>
      <c r="L7" s="10" t="s">
        <v>608</v>
      </c>
      <c r="M7" s="215" t="s">
        <v>608</v>
      </c>
    </row>
    <row r="8" spans="1:13" ht="22.5" customHeight="1">
      <c r="A8" s="854" t="s">
        <v>510</v>
      </c>
      <c r="B8" s="854"/>
      <c r="C8" s="855"/>
      <c r="D8" s="10" t="s">
        <v>608</v>
      </c>
      <c r="E8" s="214" t="s">
        <v>609</v>
      </c>
      <c r="F8" s="10" t="s">
        <v>608</v>
      </c>
      <c r="G8" s="10" t="s">
        <v>608</v>
      </c>
      <c r="H8" s="10" t="s">
        <v>608</v>
      </c>
      <c r="I8" s="10" t="s">
        <v>608</v>
      </c>
      <c r="J8" s="10" t="s">
        <v>608</v>
      </c>
      <c r="K8" s="10" t="s">
        <v>608</v>
      </c>
      <c r="L8" s="10" t="s">
        <v>608</v>
      </c>
      <c r="M8" s="10" t="s">
        <v>608</v>
      </c>
    </row>
    <row r="9" spans="1:13" s="8" customFormat="1" ht="22.5" customHeight="1">
      <c r="A9" s="854" t="s">
        <v>511</v>
      </c>
      <c r="B9" s="854"/>
      <c r="C9" s="855"/>
      <c r="D9" s="10" t="s">
        <v>608</v>
      </c>
      <c r="E9" s="214" t="s">
        <v>609</v>
      </c>
      <c r="F9" s="10" t="s">
        <v>608</v>
      </c>
      <c r="G9" s="10" t="s">
        <v>608</v>
      </c>
      <c r="H9" s="10" t="s">
        <v>608</v>
      </c>
      <c r="I9" s="10" t="s">
        <v>608</v>
      </c>
      <c r="J9" s="10" t="s">
        <v>608</v>
      </c>
      <c r="K9" s="10" t="s">
        <v>608</v>
      </c>
      <c r="L9" s="10" t="s">
        <v>608</v>
      </c>
      <c r="M9" s="10" t="s">
        <v>608</v>
      </c>
    </row>
    <row r="10" spans="1:13" ht="22.5" customHeight="1" thickBot="1">
      <c r="A10" s="856" t="s">
        <v>512</v>
      </c>
      <c r="B10" s="856"/>
      <c r="C10" s="857"/>
      <c r="D10" s="217" t="s">
        <v>608</v>
      </c>
      <c r="E10" s="314" t="s">
        <v>609</v>
      </c>
      <c r="F10" s="9" t="s">
        <v>608</v>
      </c>
      <c r="G10" s="9" t="s">
        <v>608</v>
      </c>
      <c r="H10" s="9" t="s">
        <v>608</v>
      </c>
      <c r="I10" s="9" t="s">
        <v>608</v>
      </c>
      <c r="J10" s="9" t="s">
        <v>608</v>
      </c>
      <c r="K10" s="9" t="s">
        <v>608</v>
      </c>
      <c r="L10" s="9" t="s">
        <v>608</v>
      </c>
      <c r="M10" s="9" t="s">
        <v>608</v>
      </c>
    </row>
    <row r="11" spans="1:13" s="674" customFormat="1" ht="15" customHeight="1">
      <c r="A11" s="673" t="s">
        <v>317</v>
      </c>
    </row>
    <row r="12" spans="1:13" s="676" customFormat="1" ht="13.5" customHeight="1">
      <c r="A12" s="675" t="s">
        <v>503</v>
      </c>
    </row>
    <row r="13" spans="1:13" s="674" customFormat="1" ht="13.5" customHeight="1">
      <c r="A13" s="675" t="s">
        <v>504</v>
      </c>
      <c r="B13" s="676"/>
      <c r="C13" s="676"/>
      <c r="D13" s="676"/>
      <c r="E13" s="676"/>
      <c r="F13" s="676"/>
      <c r="G13" s="676"/>
      <c r="H13" s="676"/>
    </row>
    <row r="14" spans="1:13" ht="11.25" customHeight="1"/>
    <row r="15" spans="1:13" ht="22.5" customHeight="1"/>
    <row r="16" spans="1:13" ht="22.5" customHeight="1"/>
    <row r="17" ht="22.5" customHeight="1"/>
    <row r="18" ht="22.5" customHeight="1"/>
    <row r="19" s="8" customFormat="1" ht="22.5" customHeight="1"/>
    <row r="20" ht="12.75" customHeight="1"/>
  </sheetData>
  <mergeCells count="13">
    <mergeCell ref="G3:G4"/>
    <mergeCell ref="F3:F4"/>
    <mergeCell ref="A6:C6"/>
    <mergeCell ref="A7:C7"/>
    <mergeCell ref="A10:C10"/>
    <mergeCell ref="A9:C9"/>
    <mergeCell ref="A8:C8"/>
    <mergeCell ref="M3:M4"/>
    <mergeCell ref="L3:L4"/>
    <mergeCell ref="K3:K4"/>
    <mergeCell ref="J3:J4"/>
    <mergeCell ref="I3:I4"/>
    <mergeCell ref="H3:H4"/>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22"/>
  <sheetViews>
    <sheetView showGridLines="0" zoomScale="115" zoomScaleNormal="115" workbookViewId="0">
      <selection sqref="A1:F1"/>
    </sheetView>
  </sheetViews>
  <sheetFormatPr defaultColWidth="7.75" defaultRowHeight="12"/>
  <cols>
    <col min="1" max="1" width="10" style="101" customWidth="1"/>
    <col min="2" max="6" width="15.625" style="101" customWidth="1"/>
    <col min="7" max="7" width="14.5" style="101" customWidth="1"/>
    <col min="8" max="16384" width="7.75" style="101"/>
  </cols>
  <sheetData>
    <row r="1" spans="1:7" ht="18.75" customHeight="1">
      <c r="A1" s="781" t="s">
        <v>507</v>
      </c>
      <c r="B1" s="862"/>
      <c r="C1" s="862"/>
      <c r="D1" s="862"/>
      <c r="E1" s="862"/>
      <c r="F1" s="862"/>
      <c r="G1" s="346"/>
    </row>
    <row r="2" spans="1:7" ht="21.75" customHeight="1" thickBot="1">
      <c r="A2" s="101" t="s">
        <v>610</v>
      </c>
      <c r="E2" s="192" t="s">
        <v>555</v>
      </c>
      <c r="G2" s="192"/>
    </row>
    <row r="3" spans="1:7" s="194" customFormat="1" ht="22.5" customHeight="1">
      <c r="A3" s="783" t="s">
        <v>97</v>
      </c>
      <c r="B3" s="858" t="s">
        <v>320</v>
      </c>
      <c r="C3" s="350" t="s">
        <v>242</v>
      </c>
      <c r="D3" s="351"/>
      <c r="E3" s="351"/>
    </row>
    <row r="4" spans="1:7" s="196" customFormat="1" ht="22.5" customHeight="1">
      <c r="A4" s="785"/>
      <c r="B4" s="859"/>
      <c r="C4" s="195" t="s">
        <v>243</v>
      </c>
      <c r="D4" s="195" t="s">
        <v>244</v>
      </c>
      <c r="E4" s="195" t="s">
        <v>342</v>
      </c>
    </row>
    <row r="5" spans="1:7" s="194" customFormat="1" ht="11.25" customHeight="1">
      <c r="A5" s="197"/>
      <c r="D5" s="192" t="s">
        <v>86</v>
      </c>
    </row>
    <row r="6" spans="1:7" s="194" customFormat="1" ht="22.5" customHeight="1">
      <c r="A6" s="4" t="s">
        <v>481</v>
      </c>
      <c r="B6" s="200">
        <v>928</v>
      </c>
      <c r="C6" s="200">
        <v>830</v>
      </c>
      <c r="D6" s="200">
        <v>724</v>
      </c>
      <c r="E6" s="112">
        <v>6010</v>
      </c>
    </row>
    <row r="7" spans="1:7" s="194" customFormat="1" ht="22.5" customHeight="1">
      <c r="A7" s="4" t="s">
        <v>482</v>
      </c>
      <c r="B7" s="315">
        <v>891</v>
      </c>
      <c r="C7" s="200">
        <v>802</v>
      </c>
      <c r="D7" s="200">
        <v>687</v>
      </c>
      <c r="E7" s="112">
        <v>5510</v>
      </c>
    </row>
    <row r="8" spans="1:7" s="194" customFormat="1" ht="22.5" customHeight="1">
      <c r="A8" s="4" t="s">
        <v>483</v>
      </c>
      <c r="B8" s="315">
        <v>866</v>
      </c>
      <c r="C8" s="200">
        <v>774</v>
      </c>
      <c r="D8" s="200">
        <v>709</v>
      </c>
      <c r="E8" s="282">
        <v>5490</v>
      </c>
    </row>
    <row r="9" spans="1:7" s="194" customFormat="1" ht="22.5" customHeight="1">
      <c r="A9" s="4" t="s">
        <v>484</v>
      </c>
      <c r="B9" s="315">
        <v>841</v>
      </c>
      <c r="C9" s="200">
        <v>766</v>
      </c>
      <c r="D9" s="200">
        <v>680</v>
      </c>
      <c r="E9" s="282">
        <v>5210</v>
      </c>
    </row>
    <row r="10" spans="1:7" s="198" customFormat="1" ht="22.5" customHeight="1" thickBot="1">
      <c r="A10" s="24" t="s">
        <v>485</v>
      </c>
      <c r="B10" s="290">
        <v>795</v>
      </c>
      <c r="C10" s="286">
        <v>723</v>
      </c>
      <c r="D10" s="266">
        <v>783</v>
      </c>
      <c r="E10" s="271">
        <v>5660</v>
      </c>
    </row>
    <row r="11" spans="1:7" s="194" customFormat="1" ht="16.5" customHeight="1">
      <c r="C11" s="291"/>
    </row>
    <row r="12" spans="1:7" ht="12.75" thickBot="1">
      <c r="A12" s="101" t="s">
        <v>611</v>
      </c>
      <c r="G12" s="117"/>
    </row>
    <row r="13" spans="1:7" s="194" customFormat="1" ht="22.5" customHeight="1">
      <c r="A13" s="783" t="s">
        <v>97</v>
      </c>
      <c r="B13" s="860" t="s">
        <v>0</v>
      </c>
      <c r="C13" s="352"/>
      <c r="D13" s="352"/>
      <c r="E13" s="352"/>
      <c r="F13" s="352"/>
      <c r="G13" s="353"/>
    </row>
    <row r="14" spans="1:7" s="196" customFormat="1" ht="22.5" customHeight="1">
      <c r="A14" s="785"/>
      <c r="B14" s="861"/>
      <c r="C14" s="195" t="s">
        <v>344</v>
      </c>
      <c r="D14" s="195" t="s">
        <v>245</v>
      </c>
      <c r="E14" s="199" t="s">
        <v>246</v>
      </c>
      <c r="F14" s="199" t="s">
        <v>247</v>
      </c>
      <c r="G14" s="292"/>
    </row>
    <row r="15" spans="1:7" s="194" customFormat="1" ht="11.25" customHeight="1">
      <c r="A15" s="197"/>
    </row>
    <row r="16" spans="1:7" s="194" customFormat="1" ht="22.5" customHeight="1">
      <c r="A16" s="4" t="s">
        <v>481</v>
      </c>
      <c r="B16" s="111">
        <v>1350</v>
      </c>
      <c r="C16" s="202">
        <v>536</v>
      </c>
      <c r="D16" s="202">
        <v>268</v>
      </c>
      <c r="E16" s="202">
        <v>456</v>
      </c>
      <c r="F16" s="202">
        <v>44</v>
      </c>
      <c r="G16" s="200"/>
    </row>
    <row r="17" spans="1:8" s="194" customFormat="1" ht="22.5" customHeight="1">
      <c r="A17" s="4" t="s">
        <v>482</v>
      </c>
      <c r="B17" s="111">
        <v>1240</v>
      </c>
      <c r="C17" s="112">
        <v>419</v>
      </c>
      <c r="D17" s="112">
        <v>221</v>
      </c>
      <c r="E17" s="112">
        <v>455</v>
      </c>
      <c r="F17" s="112">
        <v>31</v>
      </c>
      <c r="G17" s="200"/>
    </row>
    <row r="18" spans="1:8" s="194" customFormat="1" ht="22.5" customHeight="1">
      <c r="A18" s="4" t="s">
        <v>483</v>
      </c>
      <c r="B18" s="111">
        <v>1240</v>
      </c>
      <c r="C18" s="200">
        <v>414</v>
      </c>
      <c r="D18" s="200">
        <v>312</v>
      </c>
      <c r="E18" s="200">
        <v>423</v>
      </c>
      <c r="F18" s="200">
        <v>66</v>
      </c>
      <c r="G18" s="200"/>
    </row>
    <row r="19" spans="1:8" s="194" customFormat="1" ht="22.5" customHeight="1">
      <c r="A19" s="4" t="s">
        <v>484</v>
      </c>
      <c r="B19" s="111">
        <v>1170</v>
      </c>
      <c r="C19" s="202" t="s">
        <v>322</v>
      </c>
      <c r="D19" s="202" t="s">
        <v>322</v>
      </c>
      <c r="E19" s="202" t="s">
        <v>322</v>
      </c>
      <c r="F19" s="202" t="s">
        <v>322</v>
      </c>
      <c r="G19" s="200"/>
      <c r="H19" s="200"/>
    </row>
    <row r="20" spans="1:8" s="198" customFormat="1" ht="22.5" customHeight="1" thickBot="1">
      <c r="A20" s="24" t="s">
        <v>485</v>
      </c>
      <c r="B20" s="354">
        <v>1270</v>
      </c>
      <c r="C20" s="388" t="s">
        <v>322</v>
      </c>
      <c r="D20" s="388" t="s">
        <v>322</v>
      </c>
      <c r="E20" s="388" t="s">
        <v>322</v>
      </c>
      <c r="F20" s="388" t="s">
        <v>322</v>
      </c>
      <c r="G20" s="286"/>
      <c r="H20" s="285"/>
    </row>
    <row r="21" spans="1:8" s="194" customFormat="1" ht="15" customHeight="1">
      <c r="A21" s="201" t="s">
        <v>248</v>
      </c>
      <c r="G21" s="200"/>
    </row>
    <row r="22" spans="1:8" ht="13.5" customHeight="1">
      <c r="A22" s="158" t="s">
        <v>506</v>
      </c>
    </row>
  </sheetData>
  <mergeCells count="5">
    <mergeCell ref="A3:A4"/>
    <mergeCell ref="B3:B4"/>
    <mergeCell ref="A13:A14"/>
    <mergeCell ref="B13:B14"/>
    <mergeCell ref="A1:F1"/>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6"/>
  <sheetViews>
    <sheetView showGridLines="0" view="pageBreakPreview" zoomScale="80" zoomScaleNormal="100" zoomScaleSheetLayoutView="80" workbookViewId="0"/>
  </sheetViews>
  <sheetFormatPr defaultColWidth="8" defaultRowHeight="12"/>
  <cols>
    <col min="1" max="1" width="10" style="5" customWidth="1"/>
    <col min="2" max="7" width="13.75" style="5" customWidth="1"/>
    <col min="8" max="16384" width="8" style="5"/>
  </cols>
  <sheetData>
    <row r="1" spans="1:8" ht="18.75" customHeight="1">
      <c r="A1" s="20" t="s">
        <v>513</v>
      </c>
      <c r="B1" s="19"/>
      <c r="C1" s="19"/>
      <c r="D1" s="19"/>
      <c r="E1" s="19"/>
      <c r="F1" s="19"/>
      <c r="G1" s="19"/>
    </row>
    <row r="2" spans="1:8" ht="18.75" customHeight="1" thickBot="1"/>
    <row r="3" spans="1:8" s="14" customFormat="1" ht="22.5" customHeight="1">
      <c r="A3" s="863" t="s">
        <v>97</v>
      </c>
      <c r="B3" s="18" t="s">
        <v>96</v>
      </c>
      <c r="C3" s="17"/>
      <c r="D3" s="18" t="s">
        <v>95</v>
      </c>
      <c r="E3" s="17"/>
      <c r="F3" s="18" t="s">
        <v>94</v>
      </c>
      <c r="G3" s="17"/>
    </row>
    <row r="4" spans="1:8" s="14" customFormat="1" ht="22.5" customHeight="1">
      <c r="A4" s="864"/>
      <c r="B4" s="16" t="s">
        <v>93</v>
      </c>
      <c r="C4" s="16" t="s">
        <v>92</v>
      </c>
      <c r="D4" s="16" t="s">
        <v>91</v>
      </c>
      <c r="E4" s="16" t="s">
        <v>90</v>
      </c>
      <c r="F4" s="16" t="s">
        <v>91</v>
      </c>
      <c r="G4" s="15" t="s">
        <v>90</v>
      </c>
    </row>
    <row r="5" spans="1:8" ht="11.25" customHeight="1">
      <c r="A5" s="13"/>
      <c r="B5" s="12" t="s">
        <v>89</v>
      </c>
      <c r="C5" s="12" t="s">
        <v>88</v>
      </c>
      <c r="D5" s="12" t="s">
        <v>86</v>
      </c>
      <c r="E5" s="12" t="s">
        <v>87</v>
      </c>
      <c r="F5" s="12" t="s">
        <v>86</v>
      </c>
      <c r="G5" s="12" t="s">
        <v>85</v>
      </c>
    </row>
    <row r="6" spans="1:8" ht="22.5" customHeight="1">
      <c r="A6" s="677" t="s">
        <v>487</v>
      </c>
      <c r="B6" s="276">
        <v>89</v>
      </c>
      <c r="C6" s="10">
        <v>24935</v>
      </c>
      <c r="D6" s="11">
        <v>523134.5</v>
      </c>
      <c r="E6" s="10">
        <v>1060362</v>
      </c>
      <c r="F6" s="216">
        <v>210</v>
      </c>
      <c r="G6" s="10">
        <v>425251</v>
      </c>
    </row>
    <row r="7" spans="1:8" ht="22.5" customHeight="1">
      <c r="A7" s="677" t="s">
        <v>514</v>
      </c>
      <c r="B7" s="276">
        <v>86</v>
      </c>
      <c r="C7" s="213">
        <v>23769</v>
      </c>
      <c r="D7" s="520">
        <v>504020</v>
      </c>
      <c r="E7" s="213">
        <v>1055468</v>
      </c>
      <c r="F7" s="210">
        <v>212</v>
      </c>
      <c r="G7" s="213">
        <v>444056</v>
      </c>
    </row>
    <row r="8" spans="1:8" ht="22.5" customHeight="1">
      <c r="A8" s="677" t="s">
        <v>515</v>
      </c>
      <c r="B8" s="276">
        <v>85</v>
      </c>
      <c r="C8" s="213">
        <v>23440</v>
      </c>
      <c r="D8" s="520">
        <v>680409.5</v>
      </c>
      <c r="E8" s="213">
        <v>1276465</v>
      </c>
      <c r="F8" s="210">
        <v>290</v>
      </c>
      <c r="G8" s="213">
        <v>544567</v>
      </c>
    </row>
    <row r="9" spans="1:8" ht="22.5" customHeight="1">
      <c r="A9" s="677" t="s">
        <v>516</v>
      </c>
      <c r="B9" s="276">
        <v>82</v>
      </c>
      <c r="C9" s="213">
        <v>22315</v>
      </c>
      <c r="D9" s="610">
        <v>513972</v>
      </c>
      <c r="E9" s="213">
        <v>1022067</v>
      </c>
      <c r="F9" s="210">
        <v>230</v>
      </c>
      <c r="G9" s="213">
        <v>458018</v>
      </c>
    </row>
    <row r="10" spans="1:8" s="8" customFormat="1" ht="22.5" customHeight="1" thickBot="1">
      <c r="A10" s="678" t="s">
        <v>517</v>
      </c>
      <c r="B10" s="273">
        <v>80</v>
      </c>
      <c r="C10" s="275">
        <v>21365</v>
      </c>
      <c r="D10" s="609">
        <v>586682.5</v>
      </c>
      <c r="E10" s="275">
        <v>1113700</v>
      </c>
      <c r="F10" s="272">
        <v>275</v>
      </c>
      <c r="G10" s="275">
        <v>521268</v>
      </c>
      <c r="H10" s="274"/>
    </row>
    <row r="11" spans="1:8" ht="15" customHeight="1">
      <c r="A11" s="7" t="s">
        <v>84</v>
      </c>
      <c r="C11" s="204"/>
      <c r="D11" s="204"/>
      <c r="E11" s="204"/>
      <c r="F11" s="204"/>
    </row>
    <row r="16" spans="1:8">
      <c r="E16" s="6"/>
    </row>
  </sheetData>
  <mergeCells count="1">
    <mergeCell ref="A3:A4"/>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22"/>
  <sheetViews>
    <sheetView showGridLines="0" zoomScale="80" zoomScaleNormal="80" workbookViewId="0"/>
  </sheetViews>
  <sheetFormatPr defaultColWidth="10" defaultRowHeight="12"/>
  <cols>
    <col min="1" max="1" width="10" style="101" customWidth="1"/>
    <col min="2" max="4" width="17.5" style="101" customWidth="1"/>
    <col min="5" max="6" width="17.375" style="101" customWidth="1"/>
    <col min="7" max="16384" width="10" style="101"/>
  </cols>
  <sheetData>
    <row r="1" spans="1:6" ht="18.75" customHeight="1">
      <c r="A1" s="102" t="s">
        <v>518</v>
      </c>
      <c r="B1" s="103"/>
      <c r="C1" s="103"/>
      <c r="D1" s="103"/>
      <c r="E1" s="103"/>
      <c r="F1" s="103"/>
    </row>
    <row r="2" spans="1:6" ht="18.75" customHeight="1" thickBot="1">
      <c r="F2" s="192" t="s">
        <v>519</v>
      </c>
    </row>
    <row r="3" spans="1:6" ht="22.5" customHeight="1">
      <c r="A3" s="783" t="s">
        <v>97</v>
      </c>
      <c r="B3" s="858" t="s">
        <v>345</v>
      </c>
      <c r="C3" s="858" t="s">
        <v>346</v>
      </c>
      <c r="D3" s="858" t="s">
        <v>347</v>
      </c>
      <c r="E3" s="193" t="s">
        <v>348</v>
      </c>
      <c r="F3" s="193"/>
    </row>
    <row r="4" spans="1:6" ht="22.5" customHeight="1">
      <c r="A4" s="785"/>
      <c r="B4" s="859"/>
      <c r="C4" s="859"/>
      <c r="D4" s="859"/>
      <c r="E4" s="195" t="s">
        <v>345</v>
      </c>
      <c r="F4" s="195" t="s">
        <v>346</v>
      </c>
    </row>
    <row r="5" spans="1:6" s="681" customFormat="1" ht="15" customHeight="1">
      <c r="A5" s="679"/>
      <c r="B5" s="680"/>
      <c r="C5" s="680"/>
      <c r="D5" s="680"/>
      <c r="E5" s="680" t="s">
        <v>73</v>
      </c>
      <c r="F5" s="680" t="s">
        <v>73</v>
      </c>
    </row>
    <row r="6" spans="1:6" ht="22.5" customHeight="1">
      <c r="A6" s="685" t="s">
        <v>525</v>
      </c>
      <c r="B6" s="112">
        <v>9183</v>
      </c>
      <c r="C6" s="112">
        <v>7873</v>
      </c>
      <c r="D6" s="112">
        <v>19457</v>
      </c>
      <c r="E6" s="682">
        <v>88.9</v>
      </c>
      <c r="F6" s="355">
        <v>88.4</v>
      </c>
    </row>
    <row r="7" spans="1:6" ht="22.5" customHeight="1">
      <c r="A7" s="685" t="s">
        <v>526</v>
      </c>
      <c r="B7" s="111">
        <v>8686</v>
      </c>
      <c r="C7" s="112" t="s">
        <v>322</v>
      </c>
      <c r="D7" s="112" t="s">
        <v>322</v>
      </c>
      <c r="E7" s="682">
        <v>94.6</v>
      </c>
      <c r="F7" s="355" t="s">
        <v>322</v>
      </c>
    </row>
    <row r="8" spans="1:6" ht="22.5" customHeight="1">
      <c r="A8" s="685" t="s">
        <v>527</v>
      </c>
      <c r="B8" s="281">
        <v>7549</v>
      </c>
      <c r="C8" s="112" t="s">
        <v>322</v>
      </c>
      <c r="D8" s="112" t="s">
        <v>322</v>
      </c>
      <c r="E8" s="682">
        <v>86.9</v>
      </c>
      <c r="F8" s="112" t="s">
        <v>322</v>
      </c>
    </row>
    <row r="9" spans="1:6" ht="22.5" customHeight="1">
      <c r="A9" s="685" t="s">
        <v>528</v>
      </c>
      <c r="B9" s="281">
        <v>7219</v>
      </c>
      <c r="C9" s="112" t="s">
        <v>322</v>
      </c>
      <c r="D9" s="112" t="s">
        <v>322</v>
      </c>
      <c r="E9" s="682">
        <v>95.6</v>
      </c>
      <c r="F9" s="112" t="s">
        <v>322</v>
      </c>
    </row>
    <row r="10" spans="1:6" s="113" customFormat="1" ht="22.5" customHeight="1" thickBot="1">
      <c r="A10" s="686" t="s">
        <v>529</v>
      </c>
      <c r="B10" s="271">
        <v>6731</v>
      </c>
      <c r="C10" s="376" t="s">
        <v>322</v>
      </c>
      <c r="D10" s="376" t="s">
        <v>322</v>
      </c>
      <c r="E10" s="683">
        <v>93.2</v>
      </c>
      <c r="F10" s="376" t="s">
        <v>322</v>
      </c>
    </row>
    <row r="11" spans="1:6" ht="15" customHeight="1">
      <c r="A11" s="194" t="s">
        <v>249</v>
      </c>
      <c r="E11" s="684"/>
    </row>
    <row r="12" spans="1:6" ht="12.75" customHeight="1">
      <c r="A12" s="104" t="s">
        <v>520</v>
      </c>
    </row>
    <row r="13" spans="1:6" s="358" customFormat="1" ht="17.25">
      <c r="A13" s="356"/>
      <c r="B13" s="357"/>
      <c r="C13" s="357"/>
      <c r="D13" s="357"/>
      <c r="E13" s="357"/>
      <c r="F13" s="357"/>
    </row>
    <row r="14" spans="1:6" s="358" customFormat="1">
      <c r="F14" s="359"/>
    </row>
    <row r="15" spans="1:6" s="358" customFormat="1" ht="15.75" customHeight="1">
      <c r="A15" s="360"/>
      <c r="B15" s="361"/>
      <c r="C15" s="361"/>
      <c r="D15" s="361"/>
      <c r="E15" s="361"/>
      <c r="F15" s="361"/>
    </row>
    <row r="16" spans="1:6" s="358" customFormat="1" ht="15.75" customHeight="1">
      <c r="A16" s="360"/>
      <c r="B16" s="360"/>
      <c r="C16" s="360"/>
      <c r="D16" s="360"/>
      <c r="E16" s="360"/>
      <c r="F16" s="360"/>
    </row>
    <row r="17" spans="1:6" s="358" customFormat="1" ht="18.75" customHeight="1">
      <c r="A17" s="362"/>
      <c r="B17" s="112"/>
      <c r="C17" s="112"/>
      <c r="D17" s="112"/>
      <c r="E17" s="112"/>
      <c r="F17" s="112"/>
    </row>
    <row r="18" spans="1:6" s="358" customFormat="1" ht="18.75" customHeight="1">
      <c r="A18" s="362"/>
      <c r="B18" s="112"/>
      <c r="C18" s="112"/>
      <c r="D18" s="112"/>
      <c r="E18" s="112"/>
      <c r="F18" s="112"/>
    </row>
    <row r="19" spans="1:6" s="358" customFormat="1" ht="18.75" customHeight="1">
      <c r="A19" s="362"/>
      <c r="B19" s="112"/>
      <c r="C19" s="112"/>
      <c r="D19" s="112"/>
      <c r="E19" s="112"/>
      <c r="F19" s="112"/>
    </row>
    <row r="20" spans="1:6" s="358" customFormat="1" ht="18.75" customHeight="1">
      <c r="A20" s="362"/>
      <c r="B20" s="112"/>
      <c r="C20" s="112"/>
      <c r="D20" s="112"/>
      <c r="E20" s="112"/>
      <c r="F20" s="112"/>
    </row>
    <row r="21" spans="1:6" s="358" customFormat="1" ht="18.75" customHeight="1">
      <c r="A21" s="362"/>
      <c r="B21" s="112"/>
      <c r="C21" s="112"/>
      <c r="D21" s="112"/>
      <c r="E21" s="112"/>
      <c r="F21" s="112"/>
    </row>
    <row r="22" spans="1:6" s="358" customFormat="1" ht="12.75" customHeight="1">
      <c r="A22" s="363"/>
    </row>
  </sheetData>
  <mergeCells count="4">
    <mergeCell ref="A3:A4"/>
    <mergeCell ref="B3:B4"/>
    <mergeCell ref="C3:C4"/>
    <mergeCell ref="D3:D4"/>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50"/>
  <sheetViews>
    <sheetView showGridLines="0" zoomScale="80" zoomScaleNormal="80" workbookViewId="0"/>
  </sheetViews>
  <sheetFormatPr defaultColWidth="7.75" defaultRowHeight="12"/>
  <cols>
    <col min="1" max="1" width="10" style="101" customWidth="1"/>
    <col min="2" max="2" width="14.625" style="101" customWidth="1"/>
    <col min="3" max="3" width="14.5" style="101" customWidth="1"/>
    <col min="4" max="4" width="14.625" style="101" customWidth="1"/>
    <col min="5" max="5" width="14.5" style="101" customWidth="1"/>
    <col min="6" max="6" width="14.625" style="101" customWidth="1"/>
    <col min="7" max="7" width="14.5" style="101" customWidth="1"/>
    <col min="8" max="16384" width="7.75" style="101"/>
  </cols>
  <sheetData>
    <row r="1" spans="1:7" ht="18.75" customHeight="1">
      <c r="A1" s="102" t="s">
        <v>521</v>
      </c>
      <c r="B1" s="103"/>
      <c r="C1" s="103"/>
      <c r="D1" s="103"/>
      <c r="E1" s="103"/>
      <c r="F1" s="103"/>
      <c r="G1" s="103"/>
    </row>
    <row r="2" spans="1:7" ht="18.75" customHeight="1" thickBot="1">
      <c r="G2" s="364" t="s">
        <v>522</v>
      </c>
    </row>
    <row r="3" spans="1:7" ht="22.5" customHeight="1">
      <c r="A3" s="783" t="s">
        <v>97</v>
      </c>
      <c r="B3" s="106" t="s">
        <v>349</v>
      </c>
      <c r="C3" s="365"/>
      <c r="D3" s="106" t="s">
        <v>250</v>
      </c>
      <c r="E3" s="365"/>
      <c r="F3" s="106" t="s">
        <v>399</v>
      </c>
      <c r="G3" s="365"/>
    </row>
    <row r="4" spans="1:7" ht="22.5" customHeight="1">
      <c r="A4" s="785"/>
      <c r="B4" s="366" t="s">
        <v>350</v>
      </c>
      <c r="C4" s="366" t="s">
        <v>351</v>
      </c>
      <c r="D4" s="366" t="s">
        <v>350</v>
      </c>
      <c r="E4" s="366" t="s">
        <v>351</v>
      </c>
      <c r="F4" s="366" t="s">
        <v>350</v>
      </c>
      <c r="G4" s="367" t="s">
        <v>351</v>
      </c>
    </row>
    <row r="5" spans="1:7" ht="11.25" customHeight="1">
      <c r="A5" s="368"/>
      <c r="B5" s="360"/>
      <c r="C5" s="360"/>
      <c r="D5" s="360"/>
      <c r="E5" s="360"/>
      <c r="F5" s="360"/>
      <c r="G5" s="360"/>
    </row>
    <row r="6" spans="1:7" ht="22.5" customHeight="1">
      <c r="A6" s="685" t="s">
        <v>525</v>
      </c>
      <c r="B6" s="369">
        <v>16318</v>
      </c>
      <c r="C6" s="369">
        <v>48970</v>
      </c>
      <c r="D6" s="369">
        <v>15820</v>
      </c>
      <c r="E6" s="369">
        <v>47803</v>
      </c>
      <c r="F6" s="369">
        <v>498</v>
      </c>
      <c r="G6" s="369">
        <v>1167</v>
      </c>
    </row>
    <row r="7" spans="1:7" ht="22.5" customHeight="1">
      <c r="A7" s="685" t="s">
        <v>526</v>
      </c>
      <c r="B7" s="111" t="s">
        <v>322</v>
      </c>
      <c r="C7" s="112" t="s">
        <v>322</v>
      </c>
      <c r="D7" s="112" t="s">
        <v>322</v>
      </c>
      <c r="E7" s="112" t="s">
        <v>322</v>
      </c>
      <c r="F7" s="112" t="s">
        <v>322</v>
      </c>
      <c r="G7" s="112" t="s">
        <v>322</v>
      </c>
    </row>
    <row r="8" spans="1:7" ht="22.5" customHeight="1">
      <c r="A8" s="685" t="s">
        <v>527</v>
      </c>
      <c r="B8" s="111" t="s">
        <v>322</v>
      </c>
      <c r="C8" s="112" t="s">
        <v>322</v>
      </c>
      <c r="D8" s="112" t="s">
        <v>322</v>
      </c>
      <c r="E8" s="112" t="s">
        <v>322</v>
      </c>
      <c r="F8" s="112" t="s">
        <v>322</v>
      </c>
      <c r="G8" s="112" t="s">
        <v>322</v>
      </c>
    </row>
    <row r="9" spans="1:7" ht="22.5" customHeight="1">
      <c r="A9" s="685" t="s">
        <v>528</v>
      </c>
      <c r="B9" s="111" t="s">
        <v>322</v>
      </c>
      <c r="C9" s="112" t="s">
        <v>322</v>
      </c>
      <c r="D9" s="112" t="s">
        <v>322</v>
      </c>
      <c r="E9" s="112" t="s">
        <v>322</v>
      </c>
      <c r="F9" s="112" t="s">
        <v>322</v>
      </c>
      <c r="G9" s="112" t="s">
        <v>322</v>
      </c>
    </row>
    <row r="10" spans="1:7" s="113" customFormat="1" ht="22.5" customHeight="1" thickBot="1">
      <c r="A10" s="686" t="s">
        <v>529</v>
      </c>
      <c r="B10" s="354" t="s">
        <v>355</v>
      </c>
      <c r="C10" s="376" t="s">
        <v>355</v>
      </c>
      <c r="D10" s="376" t="s">
        <v>355</v>
      </c>
      <c r="E10" s="376" t="s">
        <v>355</v>
      </c>
      <c r="F10" s="376" t="s">
        <v>355</v>
      </c>
      <c r="G10" s="376" t="s">
        <v>355</v>
      </c>
    </row>
    <row r="11" spans="1:7" ht="15.75" customHeight="1">
      <c r="A11" s="194" t="s">
        <v>262</v>
      </c>
    </row>
    <row r="12" spans="1:7" ht="12.75" customHeight="1">
      <c r="A12" s="104" t="s">
        <v>523</v>
      </c>
    </row>
    <row r="14" spans="1:7" ht="9.75" customHeight="1"/>
    <row r="20" spans="4:4">
      <c r="D20" s="117"/>
    </row>
    <row r="33" ht="9.75" customHeight="1"/>
    <row r="50" ht="9.75" customHeight="1"/>
  </sheetData>
  <mergeCells count="1">
    <mergeCell ref="A3:A4"/>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3"/>
  <sheetViews>
    <sheetView showGridLines="0" zoomScale="80" zoomScaleNormal="80" workbookViewId="0"/>
  </sheetViews>
  <sheetFormatPr defaultColWidth="12.875" defaultRowHeight="12"/>
  <cols>
    <col min="1" max="1" width="10" style="101" customWidth="1"/>
    <col min="2" max="2" width="12.75" style="101" customWidth="1"/>
    <col min="3" max="3" width="12.5" style="101" customWidth="1"/>
    <col min="4" max="6" width="12.375" style="101" customWidth="1"/>
    <col min="7" max="8" width="12.5" style="101" customWidth="1"/>
    <col min="9" max="16384" width="12.875" style="101"/>
  </cols>
  <sheetData>
    <row r="1" spans="1:8" ht="18.75" customHeight="1">
      <c r="A1" s="102" t="s">
        <v>524</v>
      </c>
      <c r="B1" s="103"/>
      <c r="C1" s="103"/>
      <c r="D1" s="103"/>
      <c r="E1" s="103"/>
      <c r="F1" s="103"/>
      <c r="G1" s="103"/>
      <c r="H1" s="103"/>
    </row>
    <row r="2" spans="1:8" s="194" customFormat="1" ht="18.75" customHeight="1" thickBot="1">
      <c r="H2" s="192" t="s">
        <v>519</v>
      </c>
    </row>
    <row r="3" spans="1:8" s="194" customFormat="1" ht="22.5" customHeight="1">
      <c r="A3" s="783" t="s">
        <v>97</v>
      </c>
      <c r="B3" s="858" t="s">
        <v>251</v>
      </c>
      <c r="C3" s="106" t="s">
        <v>252</v>
      </c>
      <c r="D3" s="107"/>
      <c r="E3" s="107"/>
      <c r="F3" s="107"/>
      <c r="G3" s="858" t="s">
        <v>253</v>
      </c>
      <c r="H3" s="860" t="s">
        <v>254</v>
      </c>
    </row>
    <row r="4" spans="1:8" s="194" customFormat="1" ht="22.5" customHeight="1">
      <c r="A4" s="785"/>
      <c r="B4" s="859"/>
      <c r="C4" s="370" t="s">
        <v>255</v>
      </c>
      <c r="D4" s="366" t="s">
        <v>352</v>
      </c>
      <c r="E4" s="366" t="s">
        <v>256</v>
      </c>
      <c r="F4" s="366" t="s">
        <v>36</v>
      </c>
      <c r="G4" s="859"/>
      <c r="H4" s="861"/>
    </row>
    <row r="5" spans="1:8" s="194" customFormat="1" ht="14.25" customHeight="1">
      <c r="A5" s="368"/>
      <c r="B5" s="360"/>
      <c r="C5" s="371"/>
      <c r="D5" s="360"/>
      <c r="E5" s="360"/>
      <c r="F5" s="360"/>
      <c r="G5" s="360"/>
      <c r="H5" s="360"/>
    </row>
    <row r="6" spans="1:8" s="194" customFormat="1" ht="22.5" customHeight="1">
      <c r="A6" s="685" t="s">
        <v>525</v>
      </c>
      <c r="B6" s="112">
        <v>17209</v>
      </c>
      <c r="C6" s="112">
        <v>18317</v>
      </c>
      <c r="D6" s="112">
        <v>18228</v>
      </c>
      <c r="E6" s="112">
        <v>47</v>
      </c>
      <c r="F6" s="112">
        <v>42</v>
      </c>
      <c r="G6" s="112">
        <v>7192</v>
      </c>
      <c r="H6" s="112">
        <v>8300</v>
      </c>
    </row>
    <row r="7" spans="1:8" s="194" customFormat="1" ht="22.5" customHeight="1">
      <c r="A7" s="685" t="s">
        <v>526</v>
      </c>
      <c r="B7" s="111">
        <v>16804</v>
      </c>
      <c r="C7" s="112">
        <v>17763</v>
      </c>
      <c r="D7" s="112">
        <v>17675</v>
      </c>
      <c r="E7" s="112">
        <v>52</v>
      </c>
      <c r="F7" s="112">
        <v>36</v>
      </c>
      <c r="G7" s="112">
        <v>4923</v>
      </c>
      <c r="H7" s="112">
        <v>5882</v>
      </c>
    </row>
    <row r="8" spans="1:8" s="194" customFormat="1" ht="22.5" customHeight="1">
      <c r="A8" s="685" t="s">
        <v>527</v>
      </c>
      <c r="B8" s="281">
        <v>15786</v>
      </c>
      <c r="C8" s="282">
        <v>17835</v>
      </c>
      <c r="D8" s="282">
        <v>17762</v>
      </c>
      <c r="E8" s="282">
        <v>44</v>
      </c>
      <c r="F8" s="282">
        <v>29</v>
      </c>
      <c r="G8" s="282">
        <v>3180</v>
      </c>
      <c r="H8" s="282">
        <v>5229</v>
      </c>
    </row>
    <row r="9" spans="1:8" s="372" customFormat="1" ht="22.5" customHeight="1">
      <c r="A9" s="685" t="s">
        <v>528</v>
      </c>
      <c r="B9" s="281">
        <v>14596</v>
      </c>
      <c r="C9" s="282">
        <v>17589</v>
      </c>
      <c r="D9" s="282">
        <v>17530</v>
      </c>
      <c r="E9" s="282">
        <v>33</v>
      </c>
      <c r="F9" s="282">
        <v>26</v>
      </c>
      <c r="G9" s="282">
        <v>2856</v>
      </c>
      <c r="H9" s="282">
        <v>5849</v>
      </c>
    </row>
    <row r="10" spans="1:8" s="198" customFormat="1" ht="22.5" customHeight="1" thickBot="1">
      <c r="A10" s="686" t="s">
        <v>529</v>
      </c>
      <c r="B10" s="271">
        <v>14715</v>
      </c>
      <c r="C10" s="271">
        <v>16935</v>
      </c>
      <c r="D10" s="271">
        <v>16889</v>
      </c>
      <c r="E10" s="271">
        <v>31</v>
      </c>
      <c r="F10" s="271">
        <v>15</v>
      </c>
      <c r="G10" s="271">
        <v>3005</v>
      </c>
      <c r="H10" s="271">
        <v>5225</v>
      </c>
    </row>
    <row r="11" spans="1:8" ht="15" customHeight="1">
      <c r="A11" s="194" t="s">
        <v>257</v>
      </c>
    </row>
    <row r="12" spans="1:8" ht="11.25" customHeight="1">
      <c r="A12" s="104"/>
    </row>
    <row r="13" spans="1:8" ht="11.25" customHeight="1">
      <c r="A13" s="104"/>
    </row>
  </sheetData>
  <mergeCells count="4">
    <mergeCell ref="A3:A4"/>
    <mergeCell ref="B3:B4"/>
    <mergeCell ref="G3:G4"/>
    <mergeCell ref="H3:H4"/>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8"/>
  <sheetViews>
    <sheetView showGridLines="0" zoomScale="130" zoomScaleNormal="130" workbookViewId="0"/>
  </sheetViews>
  <sheetFormatPr defaultColWidth="8" defaultRowHeight="12"/>
  <cols>
    <col min="1" max="1" width="11.25" style="219" customWidth="1"/>
    <col min="2" max="2" width="12.625" style="219" customWidth="1"/>
    <col min="3" max="11" width="8.375" style="219" customWidth="1"/>
    <col min="12" max="16384" width="8" style="219"/>
  </cols>
  <sheetData>
    <row r="1" spans="1:12" ht="18.75" customHeight="1">
      <c r="A1" s="218" t="s">
        <v>434</v>
      </c>
      <c r="B1" s="504"/>
      <c r="C1" s="504"/>
      <c r="D1" s="504"/>
      <c r="E1" s="504"/>
      <c r="F1" s="504"/>
      <c r="G1" s="504"/>
      <c r="H1" s="504"/>
      <c r="I1" s="504"/>
      <c r="J1" s="504"/>
      <c r="K1" s="504"/>
    </row>
    <row r="2" spans="1:12" ht="18.75" customHeight="1" thickBot="1">
      <c r="A2" s="220" t="s">
        <v>375</v>
      </c>
      <c r="B2" s="506"/>
      <c r="C2" s="506"/>
      <c r="D2" s="506"/>
      <c r="E2" s="506"/>
      <c r="F2" s="506"/>
      <c r="G2" s="506"/>
      <c r="H2" s="506"/>
      <c r="I2" s="506"/>
      <c r="J2" s="506"/>
      <c r="K2" s="261" t="s">
        <v>435</v>
      </c>
    </row>
    <row r="3" spans="1:12" ht="45" customHeight="1">
      <c r="A3" s="630" t="s">
        <v>439</v>
      </c>
      <c r="B3" s="254" t="s">
        <v>376</v>
      </c>
      <c r="C3" s="262" t="s">
        <v>316</v>
      </c>
      <c r="D3" s="262" t="s">
        <v>377</v>
      </c>
      <c r="E3" s="262" t="s">
        <v>378</v>
      </c>
      <c r="F3" s="262" t="s">
        <v>379</v>
      </c>
      <c r="G3" s="262" t="s">
        <v>380</v>
      </c>
      <c r="H3" s="262" t="s">
        <v>381</v>
      </c>
      <c r="I3" s="262" t="s">
        <v>382</v>
      </c>
      <c r="J3" s="263" t="s">
        <v>383</v>
      </c>
      <c r="K3" s="264" t="s">
        <v>384</v>
      </c>
    </row>
    <row r="4" spans="1:12" s="230" customFormat="1" ht="17.25" customHeight="1">
      <c r="A4" s="672" t="s">
        <v>477</v>
      </c>
      <c r="B4" s="228">
        <v>15819</v>
      </c>
      <c r="C4" s="228">
        <v>791</v>
      </c>
      <c r="D4" s="228">
        <v>2724</v>
      </c>
      <c r="E4" s="228">
        <v>5084</v>
      </c>
      <c r="F4" s="228">
        <v>2697</v>
      </c>
      <c r="G4" s="228">
        <v>1476</v>
      </c>
      <c r="H4" s="228">
        <v>1348</v>
      </c>
      <c r="I4" s="228">
        <v>960</v>
      </c>
      <c r="J4" s="228">
        <v>549</v>
      </c>
      <c r="K4" s="228">
        <v>190</v>
      </c>
      <c r="L4" s="229"/>
    </row>
    <row r="5" spans="1:12" ht="11.25" customHeight="1">
      <c r="A5" s="231"/>
      <c r="B5" s="232"/>
      <c r="C5" s="232"/>
      <c r="D5" s="232"/>
      <c r="E5" s="232"/>
      <c r="F5" s="232"/>
      <c r="G5" s="232"/>
      <c r="H5" s="232"/>
      <c r="I5" s="232"/>
      <c r="J5" s="232"/>
      <c r="K5" s="233"/>
    </row>
    <row r="6" spans="1:12" s="230" customFormat="1" ht="17.25" customHeight="1">
      <c r="A6" s="234" t="s">
        <v>135</v>
      </c>
      <c r="B6" s="228">
        <v>11737</v>
      </c>
      <c r="C6" s="228">
        <v>539</v>
      </c>
      <c r="D6" s="228">
        <v>2066</v>
      </c>
      <c r="E6" s="228">
        <v>3832</v>
      </c>
      <c r="F6" s="228">
        <v>1961</v>
      </c>
      <c r="G6" s="228">
        <v>1093</v>
      </c>
      <c r="H6" s="228">
        <v>976</v>
      </c>
      <c r="I6" s="228">
        <v>707</v>
      </c>
      <c r="J6" s="228">
        <v>420</v>
      </c>
      <c r="K6" s="235">
        <v>143</v>
      </c>
    </row>
    <row r="7" spans="1:12" s="230" customFormat="1" ht="17.25" customHeight="1">
      <c r="A7" s="234" t="s">
        <v>134</v>
      </c>
      <c r="B7" s="228">
        <v>4082</v>
      </c>
      <c r="C7" s="228">
        <v>252</v>
      </c>
      <c r="D7" s="228">
        <v>658</v>
      </c>
      <c r="E7" s="228">
        <v>1252</v>
      </c>
      <c r="F7" s="228">
        <v>736</v>
      </c>
      <c r="G7" s="228">
        <v>383</v>
      </c>
      <c r="H7" s="228">
        <v>372</v>
      </c>
      <c r="I7" s="228">
        <v>253</v>
      </c>
      <c r="J7" s="228">
        <v>129</v>
      </c>
      <c r="K7" s="235">
        <v>47</v>
      </c>
    </row>
    <row r="8" spans="1:12" s="230" customFormat="1" ht="11.25" customHeight="1">
      <c r="A8" s="234"/>
      <c r="B8" s="228"/>
      <c r="C8" s="228"/>
      <c r="D8" s="228"/>
      <c r="E8" s="228"/>
      <c r="F8" s="228"/>
      <c r="G8" s="228"/>
      <c r="H8" s="228"/>
      <c r="I8" s="228"/>
      <c r="J8" s="228"/>
      <c r="K8" s="235"/>
    </row>
    <row r="9" spans="1:12" ht="17.25" customHeight="1">
      <c r="A9" s="236" t="s">
        <v>296</v>
      </c>
      <c r="B9" s="232">
        <v>2340</v>
      </c>
      <c r="C9" s="232">
        <v>148</v>
      </c>
      <c r="D9" s="232">
        <v>401</v>
      </c>
      <c r="E9" s="232">
        <v>647</v>
      </c>
      <c r="F9" s="232">
        <v>341</v>
      </c>
      <c r="G9" s="232">
        <v>214</v>
      </c>
      <c r="H9" s="232">
        <v>193</v>
      </c>
      <c r="I9" s="232">
        <v>166</v>
      </c>
      <c r="J9" s="232">
        <v>165</v>
      </c>
      <c r="K9" s="233">
        <v>65</v>
      </c>
    </row>
    <row r="10" spans="1:12" ht="17.25" customHeight="1">
      <c r="A10" s="236" t="s">
        <v>132</v>
      </c>
      <c r="B10" s="237">
        <v>3200</v>
      </c>
      <c r="C10" s="232">
        <v>61</v>
      </c>
      <c r="D10" s="232">
        <v>443</v>
      </c>
      <c r="E10" s="232">
        <v>1069</v>
      </c>
      <c r="F10" s="232">
        <v>615</v>
      </c>
      <c r="G10" s="232">
        <v>365</v>
      </c>
      <c r="H10" s="232">
        <v>336</v>
      </c>
      <c r="I10" s="232">
        <v>227</v>
      </c>
      <c r="J10" s="232">
        <v>69</v>
      </c>
      <c r="K10" s="233">
        <v>15</v>
      </c>
    </row>
    <row r="11" spans="1:12" ht="17.25" customHeight="1">
      <c r="A11" s="236" t="s">
        <v>131</v>
      </c>
      <c r="B11" s="237">
        <v>167</v>
      </c>
      <c r="C11" s="232">
        <v>7</v>
      </c>
      <c r="D11" s="232">
        <v>39</v>
      </c>
      <c r="E11" s="232">
        <v>54</v>
      </c>
      <c r="F11" s="232">
        <v>14</v>
      </c>
      <c r="G11" s="232">
        <v>5</v>
      </c>
      <c r="H11" s="232">
        <v>7</v>
      </c>
      <c r="I11" s="232">
        <v>10</v>
      </c>
      <c r="J11" s="232">
        <v>21</v>
      </c>
      <c r="K11" s="233">
        <v>10</v>
      </c>
    </row>
    <row r="12" spans="1:12" ht="17.25" customHeight="1">
      <c r="A12" s="236" t="s">
        <v>130</v>
      </c>
      <c r="B12" s="237">
        <v>665</v>
      </c>
      <c r="C12" s="232">
        <v>5</v>
      </c>
      <c r="D12" s="232">
        <v>93</v>
      </c>
      <c r="E12" s="232">
        <v>243</v>
      </c>
      <c r="F12" s="232">
        <v>126</v>
      </c>
      <c r="G12" s="232">
        <v>74</v>
      </c>
      <c r="H12" s="232">
        <v>52</v>
      </c>
      <c r="I12" s="232">
        <v>46</v>
      </c>
      <c r="J12" s="232">
        <v>22</v>
      </c>
      <c r="K12" s="233">
        <v>4</v>
      </c>
    </row>
    <row r="13" spans="1:12" ht="17.25" customHeight="1">
      <c r="A13" s="236" t="s">
        <v>129</v>
      </c>
      <c r="B13" s="237">
        <v>1997</v>
      </c>
      <c r="C13" s="232">
        <v>27</v>
      </c>
      <c r="D13" s="232">
        <v>359</v>
      </c>
      <c r="E13" s="232">
        <v>757</v>
      </c>
      <c r="F13" s="232">
        <v>385</v>
      </c>
      <c r="G13" s="232">
        <v>200</v>
      </c>
      <c r="H13" s="232">
        <v>165</v>
      </c>
      <c r="I13" s="232">
        <v>78</v>
      </c>
      <c r="J13" s="232">
        <v>21</v>
      </c>
      <c r="K13" s="233">
        <v>5</v>
      </c>
    </row>
    <row r="14" spans="1:12" ht="17.25" customHeight="1">
      <c r="A14" s="236" t="s">
        <v>128</v>
      </c>
      <c r="B14" s="237">
        <v>467</v>
      </c>
      <c r="C14" s="232">
        <v>76</v>
      </c>
      <c r="D14" s="232">
        <v>120</v>
      </c>
      <c r="E14" s="232">
        <v>145</v>
      </c>
      <c r="F14" s="232">
        <v>59</v>
      </c>
      <c r="G14" s="232">
        <v>25</v>
      </c>
      <c r="H14" s="232">
        <v>19</v>
      </c>
      <c r="I14" s="232">
        <v>10</v>
      </c>
      <c r="J14" s="232">
        <v>10</v>
      </c>
      <c r="K14" s="233">
        <v>3</v>
      </c>
    </row>
    <row r="15" spans="1:12" ht="17.25" customHeight="1">
      <c r="A15" s="236" t="s">
        <v>127</v>
      </c>
      <c r="B15" s="237">
        <v>878</v>
      </c>
      <c r="C15" s="232">
        <v>54</v>
      </c>
      <c r="D15" s="232">
        <v>196</v>
      </c>
      <c r="E15" s="232">
        <v>272</v>
      </c>
      <c r="F15" s="232">
        <v>123</v>
      </c>
      <c r="G15" s="232">
        <v>70</v>
      </c>
      <c r="H15" s="232">
        <v>92</v>
      </c>
      <c r="I15" s="232">
        <v>51</v>
      </c>
      <c r="J15" s="232">
        <v>18</v>
      </c>
      <c r="K15" s="233">
        <v>2</v>
      </c>
    </row>
    <row r="16" spans="1:12" ht="17.25" customHeight="1">
      <c r="A16" s="236" t="s">
        <v>297</v>
      </c>
      <c r="B16" s="237">
        <v>538</v>
      </c>
      <c r="C16" s="232">
        <v>75</v>
      </c>
      <c r="D16" s="232">
        <v>82</v>
      </c>
      <c r="E16" s="232">
        <v>130</v>
      </c>
      <c r="F16" s="232">
        <v>73</v>
      </c>
      <c r="G16" s="232">
        <v>41</v>
      </c>
      <c r="H16" s="232">
        <v>22</v>
      </c>
      <c r="I16" s="232">
        <v>38</v>
      </c>
      <c r="J16" s="232">
        <v>48</v>
      </c>
      <c r="K16" s="233">
        <v>29</v>
      </c>
    </row>
    <row r="17" spans="1:11" ht="17.25" customHeight="1">
      <c r="A17" s="236" t="s">
        <v>125</v>
      </c>
      <c r="B17" s="237">
        <v>1050</v>
      </c>
      <c r="C17" s="232">
        <v>25</v>
      </c>
      <c r="D17" s="232">
        <v>223</v>
      </c>
      <c r="E17" s="232">
        <v>406</v>
      </c>
      <c r="F17" s="232">
        <v>161</v>
      </c>
      <c r="G17" s="232">
        <v>69</v>
      </c>
      <c r="H17" s="232">
        <v>63</v>
      </c>
      <c r="I17" s="232">
        <v>68</v>
      </c>
      <c r="J17" s="232">
        <v>31</v>
      </c>
      <c r="K17" s="233">
        <v>4</v>
      </c>
    </row>
    <row r="18" spans="1:11" ht="17.25" customHeight="1">
      <c r="A18" s="236" t="s">
        <v>298</v>
      </c>
      <c r="B18" s="237">
        <v>435</v>
      </c>
      <c r="C18" s="232">
        <v>61</v>
      </c>
      <c r="D18" s="232">
        <v>110</v>
      </c>
      <c r="E18" s="232">
        <v>109</v>
      </c>
      <c r="F18" s="232">
        <v>64</v>
      </c>
      <c r="G18" s="232">
        <v>30</v>
      </c>
      <c r="H18" s="232">
        <v>27</v>
      </c>
      <c r="I18" s="232">
        <v>13</v>
      </c>
      <c r="J18" s="232">
        <v>15</v>
      </c>
      <c r="K18" s="233">
        <v>6</v>
      </c>
    </row>
    <row r="19" spans="1:11" s="230" customFormat="1" ht="17.25" customHeight="1">
      <c r="A19" s="234" t="s">
        <v>123</v>
      </c>
      <c r="B19" s="238">
        <v>139</v>
      </c>
      <c r="C19" s="228">
        <v>11</v>
      </c>
      <c r="D19" s="228">
        <v>25</v>
      </c>
      <c r="E19" s="228">
        <v>52</v>
      </c>
      <c r="F19" s="228">
        <v>29</v>
      </c>
      <c r="G19" s="228">
        <v>6</v>
      </c>
      <c r="H19" s="228">
        <v>5</v>
      </c>
      <c r="I19" s="228">
        <v>5</v>
      </c>
      <c r="J19" s="228">
        <v>5</v>
      </c>
      <c r="K19" s="235">
        <v>1</v>
      </c>
    </row>
    <row r="20" spans="1:11" ht="17.25" customHeight="1">
      <c r="A20" s="236" t="s">
        <v>299</v>
      </c>
      <c r="B20" s="237">
        <v>139</v>
      </c>
      <c r="C20" s="232">
        <v>11</v>
      </c>
      <c r="D20" s="232">
        <v>25</v>
      </c>
      <c r="E20" s="232">
        <v>52</v>
      </c>
      <c r="F20" s="232">
        <v>29</v>
      </c>
      <c r="G20" s="232">
        <v>6</v>
      </c>
      <c r="H20" s="232">
        <v>5</v>
      </c>
      <c r="I20" s="232">
        <v>5</v>
      </c>
      <c r="J20" s="232">
        <v>5</v>
      </c>
      <c r="K20" s="233">
        <v>1</v>
      </c>
    </row>
    <row r="21" spans="1:11" s="230" customFormat="1" ht="17.25" customHeight="1">
      <c r="A21" s="234" t="s">
        <v>121</v>
      </c>
      <c r="B21" s="238">
        <v>447</v>
      </c>
      <c r="C21" s="228">
        <v>36</v>
      </c>
      <c r="D21" s="228">
        <v>64</v>
      </c>
      <c r="E21" s="228">
        <v>125</v>
      </c>
      <c r="F21" s="228">
        <v>72</v>
      </c>
      <c r="G21" s="228">
        <v>45</v>
      </c>
      <c r="H21" s="228">
        <v>32</v>
      </c>
      <c r="I21" s="228">
        <v>22</v>
      </c>
      <c r="J21" s="228">
        <v>34</v>
      </c>
      <c r="K21" s="235">
        <v>17</v>
      </c>
    </row>
    <row r="22" spans="1:11" ht="17.25" customHeight="1">
      <c r="A22" s="236" t="s">
        <v>120</v>
      </c>
      <c r="B22" s="237">
        <v>80</v>
      </c>
      <c r="C22" s="232">
        <v>5</v>
      </c>
      <c r="D22" s="232">
        <v>21</v>
      </c>
      <c r="E22" s="232">
        <v>25</v>
      </c>
      <c r="F22" s="232">
        <v>17</v>
      </c>
      <c r="G22" s="232">
        <v>8</v>
      </c>
      <c r="H22" s="232">
        <v>3</v>
      </c>
      <c r="I22" s="232">
        <v>1</v>
      </c>
      <c r="J22" s="232" t="s">
        <v>385</v>
      </c>
      <c r="K22" s="233" t="s">
        <v>386</v>
      </c>
    </row>
    <row r="23" spans="1:11" ht="17.25" customHeight="1">
      <c r="A23" s="236" t="s">
        <v>119</v>
      </c>
      <c r="B23" s="237">
        <v>65</v>
      </c>
      <c r="C23" s="232">
        <v>13</v>
      </c>
      <c r="D23" s="232">
        <v>11</v>
      </c>
      <c r="E23" s="232">
        <v>18</v>
      </c>
      <c r="F23" s="232">
        <v>11</v>
      </c>
      <c r="G23" s="232">
        <v>6</v>
      </c>
      <c r="H23" s="232">
        <v>1</v>
      </c>
      <c r="I23" s="232" t="s">
        <v>386</v>
      </c>
      <c r="J23" s="232">
        <v>2</v>
      </c>
      <c r="K23" s="233">
        <v>3</v>
      </c>
    </row>
    <row r="24" spans="1:11" ht="17.25" customHeight="1">
      <c r="A24" s="236" t="s">
        <v>155</v>
      </c>
      <c r="B24" s="237">
        <v>302</v>
      </c>
      <c r="C24" s="232">
        <v>18</v>
      </c>
      <c r="D24" s="232">
        <v>32</v>
      </c>
      <c r="E24" s="232">
        <v>82</v>
      </c>
      <c r="F24" s="232">
        <v>44</v>
      </c>
      <c r="G24" s="232">
        <v>31</v>
      </c>
      <c r="H24" s="232">
        <v>28</v>
      </c>
      <c r="I24" s="232">
        <v>21</v>
      </c>
      <c r="J24" s="232">
        <v>32</v>
      </c>
      <c r="K24" s="233">
        <v>14</v>
      </c>
    </row>
    <row r="25" spans="1:11" s="230" customFormat="1" ht="17.25" customHeight="1">
      <c r="A25" s="234" t="s">
        <v>117</v>
      </c>
      <c r="B25" s="238">
        <v>440</v>
      </c>
      <c r="C25" s="228">
        <v>1</v>
      </c>
      <c r="D25" s="228">
        <v>41</v>
      </c>
      <c r="E25" s="228">
        <v>148</v>
      </c>
      <c r="F25" s="228">
        <v>92</v>
      </c>
      <c r="G25" s="228">
        <v>48</v>
      </c>
      <c r="H25" s="228">
        <v>64</v>
      </c>
      <c r="I25" s="228">
        <v>31</v>
      </c>
      <c r="J25" s="228">
        <v>15</v>
      </c>
      <c r="K25" s="235" t="s">
        <v>386</v>
      </c>
    </row>
    <row r="26" spans="1:11" ht="17.25" customHeight="1">
      <c r="A26" s="236" t="s">
        <v>116</v>
      </c>
      <c r="B26" s="237">
        <v>440</v>
      </c>
      <c r="C26" s="232">
        <v>1</v>
      </c>
      <c r="D26" s="232">
        <v>41</v>
      </c>
      <c r="E26" s="232">
        <v>148</v>
      </c>
      <c r="F26" s="232">
        <v>92</v>
      </c>
      <c r="G26" s="232">
        <v>48</v>
      </c>
      <c r="H26" s="232">
        <v>64</v>
      </c>
      <c r="I26" s="232">
        <v>31</v>
      </c>
      <c r="J26" s="232">
        <v>15</v>
      </c>
      <c r="K26" s="233" t="s">
        <v>386</v>
      </c>
    </row>
    <row r="27" spans="1:11" s="230" customFormat="1" ht="17.25" customHeight="1">
      <c r="A27" s="234" t="s">
        <v>115</v>
      </c>
      <c r="B27" s="238">
        <v>563</v>
      </c>
      <c r="C27" s="228">
        <v>6</v>
      </c>
      <c r="D27" s="228">
        <v>108</v>
      </c>
      <c r="E27" s="228">
        <v>231</v>
      </c>
      <c r="F27" s="228">
        <v>144</v>
      </c>
      <c r="G27" s="228">
        <v>35</v>
      </c>
      <c r="H27" s="228">
        <v>21</v>
      </c>
      <c r="I27" s="228">
        <v>15</v>
      </c>
      <c r="J27" s="228">
        <v>3</v>
      </c>
      <c r="K27" s="235" t="s">
        <v>386</v>
      </c>
    </row>
    <row r="28" spans="1:11" ht="17.25" customHeight="1">
      <c r="A28" s="236" t="s">
        <v>114</v>
      </c>
      <c r="B28" s="237">
        <v>563</v>
      </c>
      <c r="C28" s="232">
        <v>6</v>
      </c>
      <c r="D28" s="232">
        <v>108</v>
      </c>
      <c r="E28" s="232">
        <v>231</v>
      </c>
      <c r="F28" s="232">
        <v>144</v>
      </c>
      <c r="G28" s="232">
        <v>35</v>
      </c>
      <c r="H28" s="232">
        <v>21</v>
      </c>
      <c r="I28" s="232">
        <v>15</v>
      </c>
      <c r="J28" s="232">
        <v>3</v>
      </c>
      <c r="K28" s="233" t="s">
        <v>386</v>
      </c>
    </row>
    <row r="29" spans="1:11" s="230" customFormat="1" ht="17.25" customHeight="1">
      <c r="A29" s="234" t="s">
        <v>113</v>
      </c>
      <c r="B29" s="238">
        <v>1864</v>
      </c>
      <c r="C29" s="228">
        <v>173</v>
      </c>
      <c r="D29" s="228">
        <v>304</v>
      </c>
      <c r="E29" s="228">
        <v>524</v>
      </c>
      <c r="F29" s="228">
        <v>287</v>
      </c>
      <c r="G29" s="228">
        <v>189</v>
      </c>
      <c r="H29" s="228">
        <v>177</v>
      </c>
      <c r="I29" s="228">
        <v>121</v>
      </c>
      <c r="J29" s="228">
        <v>61</v>
      </c>
      <c r="K29" s="235">
        <v>28</v>
      </c>
    </row>
    <row r="30" spans="1:11" ht="17.25" customHeight="1">
      <c r="A30" s="236" t="s">
        <v>112</v>
      </c>
      <c r="B30" s="237">
        <v>59</v>
      </c>
      <c r="C30" s="232">
        <v>7</v>
      </c>
      <c r="D30" s="232">
        <v>17</v>
      </c>
      <c r="E30" s="232">
        <v>20</v>
      </c>
      <c r="F30" s="232">
        <v>7</v>
      </c>
      <c r="G30" s="232">
        <v>5</v>
      </c>
      <c r="H30" s="232" t="s">
        <v>386</v>
      </c>
      <c r="I30" s="232">
        <v>1</v>
      </c>
      <c r="J30" s="232" t="s">
        <v>385</v>
      </c>
      <c r="K30" s="233">
        <v>2</v>
      </c>
    </row>
    <row r="31" spans="1:11" ht="17.25" customHeight="1">
      <c r="A31" s="236" t="s">
        <v>111</v>
      </c>
      <c r="B31" s="237">
        <v>192</v>
      </c>
      <c r="C31" s="232">
        <v>30</v>
      </c>
      <c r="D31" s="232">
        <v>43</v>
      </c>
      <c r="E31" s="232">
        <v>62</v>
      </c>
      <c r="F31" s="232">
        <v>20</v>
      </c>
      <c r="G31" s="232">
        <v>9</v>
      </c>
      <c r="H31" s="232">
        <v>10</v>
      </c>
      <c r="I31" s="232">
        <v>4</v>
      </c>
      <c r="J31" s="232">
        <v>7</v>
      </c>
      <c r="K31" s="233">
        <v>7</v>
      </c>
    </row>
    <row r="32" spans="1:11" ht="17.25" customHeight="1">
      <c r="A32" s="236" t="s">
        <v>110</v>
      </c>
      <c r="B32" s="237">
        <v>1613</v>
      </c>
      <c r="C32" s="232">
        <v>136</v>
      </c>
      <c r="D32" s="232">
        <v>244</v>
      </c>
      <c r="E32" s="232">
        <v>442</v>
      </c>
      <c r="F32" s="232">
        <v>260</v>
      </c>
      <c r="G32" s="232">
        <v>175</v>
      </c>
      <c r="H32" s="232">
        <v>167</v>
      </c>
      <c r="I32" s="232">
        <v>116</v>
      </c>
      <c r="J32" s="232">
        <v>54</v>
      </c>
      <c r="K32" s="233">
        <v>19</v>
      </c>
    </row>
    <row r="33" spans="1:11" s="230" customFormat="1" ht="17.25" customHeight="1">
      <c r="A33" s="234" t="s">
        <v>109</v>
      </c>
      <c r="B33" s="238">
        <v>629</v>
      </c>
      <c r="C33" s="228">
        <v>25</v>
      </c>
      <c r="D33" s="228">
        <v>116</v>
      </c>
      <c r="E33" s="228">
        <v>172</v>
      </c>
      <c r="F33" s="228">
        <v>112</v>
      </c>
      <c r="G33" s="228">
        <v>60</v>
      </c>
      <c r="H33" s="228">
        <v>73</v>
      </c>
      <c r="I33" s="228">
        <v>59</v>
      </c>
      <c r="J33" s="228">
        <v>11</v>
      </c>
      <c r="K33" s="235">
        <v>1</v>
      </c>
    </row>
    <row r="34" spans="1:11" ht="17.25" customHeight="1" thickBot="1">
      <c r="A34" s="239" t="s">
        <v>387</v>
      </c>
      <c r="B34" s="240">
        <v>629</v>
      </c>
      <c r="C34" s="241">
        <v>25</v>
      </c>
      <c r="D34" s="241">
        <v>116</v>
      </c>
      <c r="E34" s="241">
        <v>172</v>
      </c>
      <c r="F34" s="241">
        <v>112</v>
      </c>
      <c r="G34" s="241">
        <v>60</v>
      </c>
      <c r="H34" s="241">
        <v>73</v>
      </c>
      <c r="I34" s="241">
        <v>59</v>
      </c>
      <c r="J34" s="241">
        <v>11</v>
      </c>
      <c r="K34" s="241">
        <v>1</v>
      </c>
    </row>
    <row r="35" spans="1:11" ht="15" customHeight="1">
      <c r="A35" s="220" t="s">
        <v>388</v>
      </c>
      <c r="B35" s="506"/>
      <c r="C35" s="506"/>
      <c r="D35" s="506"/>
      <c r="E35" s="506"/>
      <c r="F35" s="506"/>
      <c r="G35" s="506"/>
      <c r="H35" s="506"/>
      <c r="I35" s="506"/>
      <c r="J35" s="506"/>
      <c r="K35" s="506"/>
    </row>
    <row r="36" spans="1:11">
      <c r="A36" s="242"/>
      <c r="B36" s="506"/>
      <c r="C36" s="506"/>
      <c r="D36" s="506"/>
      <c r="E36" s="506"/>
      <c r="F36" s="506"/>
      <c r="G36" s="506"/>
      <c r="H36" s="506"/>
      <c r="I36" s="506"/>
      <c r="J36" s="506"/>
      <c r="K36" s="506"/>
    </row>
    <row r="37" spans="1:11">
      <c r="A37" s="220"/>
    </row>
    <row r="38" spans="1:11">
      <c r="B38" s="265"/>
    </row>
  </sheetData>
  <phoneticPr fontId="12"/>
  <printOptions gridLinesSet="0"/>
  <pageMargins left="0.39370078740157483" right="0.39370078740157483" top="0.59055118110236227" bottom="0.39370078740157483" header="0.39370078740157483" footer="0.31496062992125984"/>
  <pageSetup paperSize="9" scale="98" orientation="portrait" r:id="rId1"/>
  <headerFooter alignWithMargins="0"/>
  <colBreaks count="1" manualBreakCount="1">
    <brk id="1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25"/>
  <sheetViews>
    <sheetView showGridLines="0" zoomScale="80" zoomScaleNormal="80" workbookViewId="0"/>
  </sheetViews>
  <sheetFormatPr defaultColWidth="7.75" defaultRowHeight="12"/>
  <cols>
    <col min="1" max="1" width="10" style="101" customWidth="1"/>
    <col min="2" max="2" width="8.375" style="101" customWidth="1"/>
    <col min="3" max="7" width="7.375" style="101" customWidth="1"/>
    <col min="8" max="9" width="7.25" style="101" customWidth="1"/>
    <col min="10" max="13" width="7.125" style="101" customWidth="1"/>
    <col min="14" max="16384" width="7.75" style="101"/>
  </cols>
  <sheetData>
    <row r="1" spans="1:13" ht="20.25" customHeight="1">
      <c r="A1" s="102" t="s">
        <v>533</v>
      </c>
      <c r="B1" s="103"/>
      <c r="C1" s="103"/>
      <c r="D1" s="103"/>
      <c r="E1" s="103"/>
      <c r="F1" s="103"/>
      <c r="G1" s="103"/>
      <c r="H1" s="103"/>
      <c r="I1" s="103"/>
      <c r="J1" s="103"/>
      <c r="K1" s="103"/>
      <c r="L1" s="103"/>
      <c r="M1" s="103"/>
    </row>
    <row r="2" spans="1:13" ht="18.75" customHeight="1" thickBot="1">
      <c r="A2" s="194"/>
      <c r="B2" s="194"/>
      <c r="C2" s="194"/>
      <c r="D2" s="194"/>
      <c r="E2" s="194"/>
      <c r="F2" s="194"/>
      <c r="G2" s="194"/>
      <c r="H2" s="194"/>
      <c r="I2" s="194"/>
      <c r="J2" s="373"/>
      <c r="K2" s="192" t="s">
        <v>531</v>
      </c>
      <c r="L2" s="373"/>
      <c r="M2" s="192"/>
    </row>
    <row r="3" spans="1:13" ht="18.75" customHeight="1">
      <c r="A3" s="783" t="s">
        <v>97</v>
      </c>
      <c r="B3" s="374" t="s">
        <v>176</v>
      </c>
      <c r="C3" s="374"/>
      <c r="D3" s="374" t="s">
        <v>258</v>
      </c>
      <c r="E3" s="374"/>
      <c r="F3" s="865" t="s">
        <v>530</v>
      </c>
      <c r="G3" s="866"/>
      <c r="H3" s="374" t="s">
        <v>259</v>
      </c>
      <c r="I3" s="374"/>
      <c r="J3" s="374" t="s">
        <v>260</v>
      </c>
      <c r="K3" s="193"/>
    </row>
    <row r="4" spans="1:13" ht="18.75" customHeight="1">
      <c r="A4" s="785"/>
      <c r="B4" s="366" t="s">
        <v>532</v>
      </c>
      <c r="C4" s="366" t="s">
        <v>261</v>
      </c>
      <c r="D4" s="366" t="s">
        <v>532</v>
      </c>
      <c r="E4" s="366" t="s">
        <v>261</v>
      </c>
      <c r="F4" s="366" t="s">
        <v>532</v>
      </c>
      <c r="G4" s="366" t="s">
        <v>261</v>
      </c>
      <c r="H4" s="366" t="s">
        <v>532</v>
      </c>
      <c r="I4" s="366" t="s">
        <v>261</v>
      </c>
      <c r="J4" s="366" t="s">
        <v>532</v>
      </c>
      <c r="K4" s="367" t="s">
        <v>261</v>
      </c>
      <c r="L4" s="117"/>
    </row>
    <row r="5" spans="1:13" ht="7.5" customHeight="1">
      <c r="A5" s="368"/>
      <c r="B5" s="360"/>
      <c r="C5" s="360"/>
      <c r="D5" s="360"/>
      <c r="E5" s="360"/>
      <c r="F5" s="360"/>
      <c r="G5" s="360"/>
      <c r="H5" s="360"/>
      <c r="I5" s="360"/>
      <c r="J5" s="360"/>
      <c r="K5" s="360"/>
    </row>
    <row r="6" spans="1:13" ht="22.5" customHeight="1">
      <c r="A6" s="685" t="s">
        <v>525</v>
      </c>
      <c r="B6" s="112">
        <v>123070</v>
      </c>
      <c r="C6" s="112">
        <v>9599</v>
      </c>
      <c r="D6" s="112">
        <v>5686</v>
      </c>
      <c r="E6" s="112">
        <v>2653</v>
      </c>
      <c r="F6" s="112">
        <v>453</v>
      </c>
      <c r="G6" s="112">
        <v>169.9</v>
      </c>
      <c r="H6" s="112">
        <v>6</v>
      </c>
      <c r="I6" s="375">
        <v>1</v>
      </c>
      <c r="J6" s="112" t="s">
        <v>604</v>
      </c>
      <c r="K6" s="192" t="s">
        <v>604</v>
      </c>
    </row>
    <row r="7" spans="1:13" ht="22.5" customHeight="1">
      <c r="A7" s="685" t="s">
        <v>526</v>
      </c>
      <c r="B7" s="111">
        <v>116196</v>
      </c>
      <c r="C7" s="112">
        <v>9050</v>
      </c>
      <c r="D7" s="112">
        <v>5689</v>
      </c>
      <c r="E7" s="112">
        <v>2679</v>
      </c>
      <c r="F7" s="112">
        <v>399</v>
      </c>
      <c r="G7" s="112">
        <v>143</v>
      </c>
      <c r="H7" s="112">
        <v>4</v>
      </c>
      <c r="I7" s="375">
        <v>0</v>
      </c>
      <c r="J7" s="112" t="s">
        <v>604</v>
      </c>
      <c r="K7" s="192" t="s">
        <v>604</v>
      </c>
    </row>
    <row r="8" spans="1:13" ht="22.5" customHeight="1">
      <c r="A8" s="685" t="s">
        <v>527</v>
      </c>
      <c r="B8" s="281">
        <v>110395</v>
      </c>
      <c r="C8" s="282">
        <v>8610</v>
      </c>
      <c r="D8" s="282">
        <v>5682</v>
      </c>
      <c r="E8" s="282">
        <v>2517</v>
      </c>
      <c r="F8" s="282">
        <v>378</v>
      </c>
      <c r="G8" s="282">
        <v>144</v>
      </c>
      <c r="H8" s="282">
        <v>6</v>
      </c>
      <c r="I8" s="599">
        <v>1</v>
      </c>
      <c r="J8" s="112" t="s">
        <v>604</v>
      </c>
      <c r="K8" s="202" t="s">
        <v>604</v>
      </c>
    </row>
    <row r="9" spans="1:13" ht="22.5" customHeight="1">
      <c r="A9" s="685" t="s">
        <v>528</v>
      </c>
      <c r="B9" s="281">
        <v>111109</v>
      </c>
      <c r="C9" s="282">
        <v>8651</v>
      </c>
      <c r="D9" s="282">
        <v>5048</v>
      </c>
      <c r="E9" s="282">
        <v>2421</v>
      </c>
      <c r="F9" s="282">
        <v>230</v>
      </c>
      <c r="G9" s="282">
        <v>79</v>
      </c>
      <c r="H9" s="282">
        <v>3</v>
      </c>
      <c r="I9" s="200">
        <v>0</v>
      </c>
      <c r="J9" s="112">
        <v>1</v>
      </c>
      <c r="K9" s="202">
        <v>0</v>
      </c>
    </row>
    <row r="10" spans="1:13" s="113" customFormat="1" ht="22.5" customHeight="1" thickBot="1">
      <c r="A10" s="686" t="s">
        <v>529</v>
      </c>
      <c r="B10" s="271">
        <v>107389</v>
      </c>
      <c r="C10" s="271">
        <v>8394.2999999999993</v>
      </c>
      <c r="D10" s="271">
        <v>4991</v>
      </c>
      <c r="E10" s="271">
        <v>2406.9</v>
      </c>
      <c r="F10" s="271">
        <v>390</v>
      </c>
      <c r="G10" s="271">
        <v>160.69999999999999</v>
      </c>
      <c r="H10" s="271">
        <v>4</v>
      </c>
      <c r="I10" s="266">
        <v>0</v>
      </c>
      <c r="J10" s="271">
        <v>1</v>
      </c>
      <c r="K10" s="266">
        <v>0</v>
      </c>
    </row>
    <row r="11" spans="1:13" ht="15.75" customHeight="1">
      <c r="A11" s="194" t="s">
        <v>262</v>
      </c>
      <c r="K11" s="377"/>
    </row>
    <row r="12" spans="1:13">
      <c r="A12" s="194"/>
    </row>
    <row r="16" spans="1:13">
      <c r="H16" s="378"/>
    </row>
    <row r="25" spans="7:7">
      <c r="G25" s="117"/>
    </row>
  </sheetData>
  <mergeCells count="2">
    <mergeCell ref="A3:A4"/>
    <mergeCell ref="F3:G3"/>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20"/>
  <sheetViews>
    <sheetView showGridLines="0" view="pageBreakPreview" zoomScale="80" zoomScaleNormal="100" zoomScaleSheetLayoutView="80" workbookViewId="0"/>
  </sheetViews>
  <sheetFormatPr defaultColWidth="8" defaultRowHeight="12"/>
  <cols>
    <col min="1" max="1" width="9.375" style="21" customWidth="1"/>
    <col min="2" max="2" width="6.25" style="21" customWidth="1"/>
    <col min="3" max="4" width="7.125" style="21" customWidth="1"/>
    <col min="5" max="5" width="6.25" style="21" customWidth="1"/>
    <col min="6" max="6" width="4.75" style="21" customWidth="1"/>
    <col min="7" max="7" width="5.25" style="21" customWidth="1"/>
    <col min="8" max="8" width="4.875" style="21" customWidth="1"/>
    <col min="9" max="9" width="5.625" style="21" customWidth="1"/>
    <col min="10" max="10" width="6.25" style="21" customWidth="1"/>
    <col min="11" max="11" width="5.875" style="21" customWidth="1"/>
    <col min="12" max="12" width="5" style="21" customWidth="1"/>
    <col min="13" max="16" width="5.875" style="21" customWidth="1"/>
    <col min="17" max="16384" width="8" style="21"/>
  </cols>
  <sheetData>
    <row r="1" spans="1:17" ht="18.75" customHeight="1">
      <c r="A1" s="467" t="s">
        <v>536</v>
      </c>
      <c r="B1" s="468"/>
      <c r="C1" s="468"/>
      <c r="D1" s="468"/>
      <c r="E1" s="468"/>
      <c r="F1" s="468"/>
      <c r="G1" s="468"/>
      <c r="H1" s="468"/>
      <c r="I1" s="468"/>
      <c r="J1" s="468"/>
      <c r="K1" s="468"/>
      <c r="L1" s="468"/>
      <c r="M1" s="468"/>
      <c r="N1" s="468"/>
      <c r="O1" s="468"/>
      <c r="P1" s="468"/>
      <c r="Q1" s="301"/>
    </row>
    <row r="2" spans="1:17" ht="18.75" customHeight="1" thickBot="1">
      <c r="A2" s="406"/>
      <c r="B2" s="406"/>
      <c r="C2" s="406"/>
      <c r="D2" s="406"/>
      <c r="E2" s="406"/>
      <c r="F2" s="406"/>
      <c r="G2" s="406"/>
      <c r="H2" s="406"/>
      <c r="I2" s="406"/>
      <c r="J2" s="406"/>
      <c r="K2" s="406"/>
      <c r="L2" s="406"/>
      <c r="M2" s="406"/>
      <c r="N2" s="406"/>
      <c r="O2" s="405"/>
      <c r="P2" s="525" t="s">
        <v>441</v>
      </c>
      <c r="Q2" s="301"/>
    </row>
    <row r="3" spans="1:17" s="26" customFormat="1" ht="18.75" customHeight="1">
      <c r="A3" s="614"/>
      <c r="B3" s="526" t="s">
        <v>107</v>
      </c>
      <c r="C3" s="527"/>
      <c r="D3" s="527"/>
      <c r="E3" s="527"/>
      <c r="F3" s="526" t="s">
        <v>106</v>
      </c>
      <c r="G3" s="527"/>
      <c r="H3" s="527"/>
      <c r="I3" s="526" t="s">
        <v>105</v>
      </c>
      <c r="J3" s="527"/>
      <c r="K3" s="527"/>
      <c r="L3" s="526" t="s">
        <v>104</v>
      </c>
      <c r="M3" s="528"/>
      <c r="N3" s="528"/>
      <c r="O3" s="529" t="s">
        <v>103</v>
      </c>
      <c r="P3" s="615"/>
      <c r="Q3" s="295"/>
    </row>
    <row r="4" spans="1:17" s="26" customFormat="1" ht="18.75" customHeight="1">
      <c r="A4" s="616" t="s">
        <v>97</v>
      </c>
      <c r="B4" s="530" t="s">
        <v>102</v>
      </c>
      <c r="C4" s="531" t="s">
        <v>92</v>
      </c>
      <c r="D4" s="531"/>
      <c r="E4" s="531"/>
      <c r="F4" s="530" t="s">
        <v>102</v>
      </c>
      <c r="G4" s="531" t="s">
        <v>92</v>
      </c>
      <c r="H4" s="531"/>
      <c r="I4" s="530" t="s">
        <v>102</v>
      </c>
      <c r="J4" s="531" t="s">
        <v>92</v>
      </c>
      <c r="K4" s="531"/>
      <c r="L4" s="530" t="s">
        <v>102</v>
      </c>
      <c r="M4" s="531" t="s">
        <v>92</v>
      </c>
      <c r="N4" s="531"/>
      <c r="O4" s="531" t="s">
        <v>92</v>
      </c>
      <c r="P4" s="617"/>
      <c r="Q4" s="296"/>
    </row>
    <row r="5" spans="1:17" s="26" customFormat="1" ht="18.75" customHeight="1">
      <c r="A5" s="618"/>
      <c r="B5" s="532" t="s">
        <v>101</v>
      </c>
      <c r="C5" s="533" t="s">
        <v>0</v>
      </c>
      <c r="D5" s="533" t="s">
        <v>100</v>
      </c>
      <c r="E5" s="533" t="s">
        <v>99</v>
      </c>
      <c r="F5" s="532" t="s">
        <v>101</v>
      </c>
      <c r="G5" s="531" t="s">
        <v>100</v>
      </c>
      <c r="H5" s="531" t="s">
        <v>99</v>
      </c>
      <c r="I5" s="532" t="s">
        <v>101</v>
      </c>
      <c r="J5" s="531" t="s">
        <v>100</v>
      </c>
      <c r="K5" s="531" t="s">
        <v>99</v>
      </c>
      <c r="L5" s="532" t="s">
        <v>101</v>
      </c>
      <c r="M5" s="531" t="s">
        <v>100</v>
      </c>
      <c r="N5" s="531" t="s">
        <v>99</v>
      </c>
      <c r="O5" s="531" t="s">
        <v>100</v>
      </c>
      <c r="P5" s="617" t="s">
        <v>99</v>
      </c>
      <c r="Q5" s="296"/>
    </row>
    <row r="6" spans="1:17" s="26" customFormat="1" ht="7.5" customHeight="1">
      <c r="A6" s="619"/>
      <c r="B6" s="534"/>
      <c r="C6" s="535"/>
      <c r="D6" s="535"/>
      <c r="E6" s="535"/>
      <c r="F6" s="535"/>
      <c r="G6" s="536"/>
      <c r="H6" s="536"/>
      <c r="I6" s="535"/>
      <c r="J6" s="536"/>
      <c r="K6" s="536"/>
      <c r="L6" s="535"/>
      <c r="M6" s="536"/>
      <c r="N6" s="536"/>
      <c r="O6" s="536"/>
      <c r="P6" s="620"/>
      <c r="Q6" s="296"/>
    </row>
    <row r="7" spans="1:17" ht="26.25" customHeight="1">
      <c r="A7" s="687" t="s">
        <v>534</v>
      </c>
      <c r="B7" s="398">
        <v>1449</v>
      </c>
      <c r="C7" s="401">
        <v>158.30000000000001</v>
      </c>
      <c r="D7" s="400">
        <v>97</v>
      </c>
      <c r="E7" s="401">
        <v>61.3</v>
      </c>
      <c r="F7" s="537" t="s">
        <v>608</v>
      </c>
      <c r="G7" s="537" t="s">
        <v>608</v>
      </c>
      <c r="H7" s="537" t="s">
        <v>608</v>
      </c>
      <c r="I7" s="399" t="s">
        <v>356</v>
      </c>
      <c r="J7" s="400">
        <v>61.4</v>
      </c>
      <c r="K7" s="400">
        <v>53.1</v>
      </c>
      <c r="L7" s="401">
        <v>323</v>
      </c>
      <c r="M7" s="400">
        <v>20.399999999999999</v>
      </c>
      <c r="N7" s="400">
        <v>4.2</v>
      </c>
      <c r="O7" s="400">
        <v>15.2</v>
      </c>
      <c r="P7" s="622">
        <v>4</v>
      </c>
      <c r="Q7" s="298"/>
    </row>
    <row r="8" spans="1:17" ht="26.25" customHeight="1">
      <c r="A8" s="621" t="s">
        <v>343</v>
      </c>
      <c r="B8" s="538" t="s">
        <v>400</v>
      </c>
      <c r="C8" s="539">
        <v>177.8</v>
      </c>
      <c r="D8" s="399">
        <v>94.8</v>
      </c>
      <c r="E8" s="539">
        <v>83</v>
      </c>
      <c r="F8" s="537">
        <v>1</v>
      </c>
      <c r="G8" s="399">
        <v>11.5</v>
      </c>
      <c r="H8" s="399">
        <v>0.3</v>
      </c>
      <c r="I8" s="540">
        <v>1130</v>
      </c>
      <c r="J8" s="541">
        <v>65</v>
      </c>
      <c r="K8" s="401">
        <v>73.5</v>
      </c>
      <c r="L8" s="401">
        <v>125</v>
      </c>
      <c r="M8" s="401">
        <v>7.3</v>
      </c>
      <c r="N8" s="401">
        <v>1.5</v>
      </c>
      <c r="O8" s="541">
        <v>11</v>
      </c>
      <c r="P8" s="623">
        <v>7.7</v>
      </c>
      <c r="Q8" s="298"/>
    </row>
    <row r="9" spans="1:17" s="25" customFormat="1" ht="26.25" customHeight="1">
      <c r="A9" s="621" t="s">
        <v>412</v>
      </c>
      <c r="B9" s="398">
        <v>1302</v>
      </c>
      <c r="C9" s="541">
        <v>172.1</v>
      </c>
      <c r="D9" s="401">
        <v>100.1</v>
      </c>
      <c r="E9" s="542">
        <v>72</v>
      </c>
      <c r="F9" s="537" t="s">
        <v>608</v>
      </c>
      <c r="G9" s="537" t="s">
        <v>608</v>
      </c>
      <c r="H9" s="537" t="s">
        <v>608</v>
      </c>
      <c r="I9" s="540">
        <v>1051</v>
      </c>
      <c r="J9" s="541">
        <v>77.5</v>
      </c>
      <c r="K9" s="401">
        <v>61.4</v>
      </c>
      <c r="L9" s="401">
        <v>251</v>
      </c>
      <c r="M9" s="401">
        <v>12.4</v>
      </c>
      <c r="N9" s="401">
        <v>4.8</v>
      </c>
      <c r="O9" s="541">
        <v>10.1915</v>
      </c>
      <c r="P9" s="624">
        <v>5.763300000000001</v>
      </c>
      <c r="Q9" s="302"/>
    </row>
    <row r="10" spans="1:17" s="25" customFormat="1" ht="26.25" customHeight="1">
      <c r="A10" s="621" t="s">
        <v>410</v>
      </c>
      <c r="B10" s="398">
        <v>1167</v>
      </c>
      <c r="C10" s="541">
        <v>187.716544</v>
      </c>
      <c r="D10" s="541">
        <v>104.40266599999998</v>
      </c>
      <c r="E10" s="542">
        <v>83.313878000000003</v>
      </c>
      <c r="F10" s="537" t="s">
        <v>608</v>
      </c>
      <c r="G10" s="537" t="s">
        <v>608</v>
      </c>
      <c r="H10" s="537" t="s">
        <v>608</v>
      </c>
      <c r="I10" s="540">
        <v>950</v>
      </c>
      <c r="J10" s="541">
        <v>90.108149999999995</v>
      </c>
      <c r="K10" s="541">
        <v>54.8063</v>
      </c>
      <c r="L10" s="401">
        <v>217</v>
      </c>
      <c r="M10" s="541">
        <v>11.247216</v>
      </c>
      <c r="N10" s="541">
        <v>3.6460779999999997</v>
      </c>
      <c r="O10" s="541">
        <v>3.0472999999999999</v>
      </c>
      <c r="P10" s="624">
        <v>24.861499999999999</v>
      </c>
      <c r="Q10" s="302"/>
    </row>
    <row r="11" spans="1:17" s="23" customFormat="1" ht="26.25" customHeight="1" thickBot="1">
      <c r="A11" s="625" t="s">
        <v>411</v>
      </c>
      <c r="B11" s="305">
        <f>I11+L11</f>
        <v>1291</v>
      </c>
      <c r="C11" s="402">
        <f>D11+E11</f>
        <v>171.5</v>
      </c>
      <c r="D11" s="402">
        <f>J11+M11+O11</f>
        <v>90.2</v>
      </c>
      <c r="E11" s="594">
        <f>K11+N11+P11</f>
        <v>81.3</v>
      </c>
      <c r="F11" s="403" t="s">
        <v>608</v>
      </c>
      <c r="G11" s="403" t="s">
        <v>608</v>
      </c>
      <c r="H11" s="403" t="s">
        <v>608</v>
      </c>
      <c r="I11" s="404">
        <v>1075</v>
      </c>
      <c r="J11" s="402">
        <v>70</v>
      </c>
      <c r="K11" s="402">
        <v>55.4</v>
      </c>
      <c r="L11" s="294">
        <v>216</v>
      </c>
      <c r="M11" s="402">
        <v>9.8000000000000007</v>
      </c>
      <c r="N11" s="402">
        <v>4</v>
      </c>
      <c r="O11" s="402">
        <v>10.4</v>
      </c>
      <c r="P11" s="626">
        <v>21.9</v>
      </c>
      <c r="Q11" s="297"/>
    </row>
    <row r="12" spans="1:17" ht="15" customHeight="1">
      <c r="A12" s="405" t="s">
        <v>98</v>
      </c>
      <c r="B12" s="406"/>
      <c r="C12" s="406"/>
      <c r="D12" s="406"/>
      <c r="E12" s="406"/>
      <c r="F12" s="406"/>
      <c r="G12" s="406"/>
      <c r="H12" s="406"/>
      <c r="I12" s="406"/>
      <c r="J12" s="406"/>
      <c r="K12" s="406"/>
      <c r="L12" s="406"/>
      <c r="M12" s="406"/>
      <c r="N12" s="406"/>
      <c r="O12" s="406"/>
      <c r="P12" s="406"/>
      <c r="Q12" s="301"/>
    </row>
    <row r="13" spans="1:17" ht="12.75" customHeight="1">
      <c r="A13" s="407" t="s">
        <v>535</v>
      </c>
      <c r="Q13" s="298"/>
    </row>
    <row r="14" spans="1:17">
      <c r="A14" s="407"/>
      <c r="Q14" s="298"/>
    </row>
    <row r="15" spans="1:17" ht="13.5">
      <c r="A15" s="301"/>
      <c r="B15" s="301"/>
      <c r="C15" s="301"/>
      <c r="D15" s="301"/>
      <c r="E15" s="301"/>
      <c r="F15" s="301"/>
      <c r="G15" s="301"/>
      <c r="H15" s="301"/>
      <c r="I15" s="301"/>
      <c r="J15" s="299"/>
      <c r="K15" s="301"/>
      <c r="L15" s="301"/>
      <c r="M15" s="301"/>
      <c r="N15" s="301"/>
      <c r="O15" s="301"/>
      <c r="P15" s="301"/>
      <c r="Q15" s="301"/>
    </row>
    <row r="16" spans="1:17" s="22" customFormat="1" ht="11.25">
      <c r="A16" s="300"/>
      <c r="B16" s="300"/>
      <c r="C16" s="300"/>
      <c r="D16" s="300"/>
      <c r="E16" s="300"/>
      <c r="F16" s="300"/>
      <c r="G16" s="300"/>
      <c r="H16" s="300"/>
      <c r="I16" s="300"/>
      <c r="J16" s="300"/>
      <c r="K16" s="300"/>
      <c r="L16" s="300"/>
      <c r="M16" s="300"/>
      <c r="N16" s="300"/>
      <c r="O16" s="300"/>
      <c r="P16" s="300"/>
      <c r="Q16" s="300"/>
    </row>
    <row r="17" spans="1:20">
      <c r="A17" s="298"/>
      <c r="B17" s="298"/>
      <c r="C17" s="298"/>
      <c r="D17" s="298"/>
      <c r="E17" s="298"/>
      <c r="F17" s="298"/>
      <c r="G17" s="298"/>
      <c r="H17" s="298"/>
      <c r="I17" s="298"/>
      <c r="J17" s="298"/>
      <c r="K17" s="298"/>
      <c r="L17" s="298"/>
      <c r="M17" s="298"/>
      <c r="N17" s="298"/>
      <c r="O17" s="298"/>
      <c r="P17" s="298"/>
      <c r="Q17" s="298"/>
    </row>
    <row r="18" spans="1:20">
      <c r="A18" s="298"/>
      <c r="B18" s="298"/>
      <c r="C18" s="298"/>
      <c r="D18" s="298"/>
      <c r="E18" s="298"/>
      <c r="F18" s="298"/>
      <c r="G18" s="298"/>
      <c r="H18" s="298"/>
      <c r="I18" s="298"/>
      <c r="J18" s="298"/>
      <c r="K18" s="298"/>
      <c r="L18" s="298"/>
      <c r="M18" s="298"/>
      <c r="N18" s="298"/>
      <c r="O18" s="303"/>
      <c r="P18" s="298"/>
      <c r="Q18" s="298"/>
    </row>
    <row r="19" spans="1:20">
      <c r="A19" s="298"/>
      <c r="B19" s="298"/>
      <c r="C19" s="298"/>
      <c r="D19" s="298"/>
      <c r="E19" s="298"/>
      <c r="F19" s="298"/>
      <c r="G19" s="298"/>
      <c r="H19" s="298"/>
      <c r="I19" s="298"/>
      <c r="J19" s="298"/>
      <c r="K19" s="298"/>
      <c r="L19" s="298"/>
      <c r="M19" s="298"/>
      <c r="N19" s="298"/>
      <c r="O19" s="298"/>
      <c r="P19" s="298"/>
      <c r="Q19" s="298"/>
      <c r="T19" s="304"/>
    </row>
    <row r="20" spans="1:20">
      <c r="A20" s="298"/>
      <c r="B20" s="298"/>
      <c r="C20" s="298"/>
      <c r="D20" s="298"/>
      <c r="E20" s="298"/>
      <c r="F20" s="298"/>
      <c r="G20" s="298"/>
      <c r="H20" s="298"/>
      <c r="I20" s="298"/>
      <c r="J20" s="298"/>
      <c r="K20" s="298"/>
      <c r="L20" s="298"/>
      <c r="M20" s="298"/>
      <c r="N20" s="298"/>
      <c r="O20" s="298"/>
      <c r="P20" s="298"/>
      <c r="Q20" s="298"/>
    </row>
  </sheetData>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2"/>
  <sheetViews>
    <sheetView showGridLines="0" view="pageBreakPreview" zoomScale="115" zoomScaleNormal="100" zoomScaleSheetLayoutView="115" workbookViewId="0"/>
  </sheetViews>
  <sheetFormatPr defaultColWidth="8" defaultRowHeight="12"/>
  <cols>
    <col min="1" max="1" width="13.875" style="321" customWidth="1"/>
    <col min="2" max="6" width="16.625" style="321" customWidth="1"/>
    <col min="7" max="7" width="9.625" style="321" customWidth="1"/>
    <col min="8" max="16384" width="8" style="321"/>
  </cols>
  <sheetData>
    <row r="1" spans="1:7" s="319" customFormat="1" ht="18.75" customHeight="1">
      <c r="A1" s="317" t="s">
        <v>537</v>
      </c>
      <c r="B1" s="317"/>
      <c r="C1" s="317"/>
      <c r="D1" s="317"/>
      <c r="E1" s="317"/>
      <c r="F1" s="317"/>
      <c r="G1" s="318"/>
    </row>
    <row r="2" spans="1:7" ht="18.75" customHeight="1" thickBot="1">
      <c r="A2" s="320"/>
      <c r="F2" s="322" t="s">
        <v>538</v>
      </c>
    </row>
    <row r="3" spans="1:7" ht="30" customHeight="1">
      <c r="A3" s="323" t="s">
        <v>140</v>
      </c>
      <c r="B3" s="324" t="s">
        <v>139</v>
      </c>
      <c r="C3" s="324" t="s">
        <v>138</v>
      </c>
      <c r="D3" s="324" t="s">
        <v>539</v>
      </c>
      <c r="E3" s="324" t="s">
        <v>137</v>
      </c>
      <c r="F3" s="324" t="s">
        <v>136</v>
      </c>
    </row>
    <row r="4" spans="1:7" ht="18.75" customHeight="1">
      <c r="A4" s="316" t="s">
        <v>613</v>
      </c>
      <c r="B4" s="325">
        <v>30503</v>
      </c>
      <c r="C4" s="325">
        <v>20059</v>
      </c>
      <c r="D4" s="325">
        <v>21573</v>
      </c>
      <c r="E4" s="325">
        <v>23791</v>
      </c>
      <c r="F4" s="325">
        <v>17559</v>
      </c>
    </row>
    <row r="5" spans="1:7" ht="18.75" customHeight="1">
      <c r="A5" s="316" t="s">
        <v>323</v>
      </c>
      <c r="B5" s="325">
        <v>29722</v>
      </c>
      <c r="C5" s="325">
        <v>20044</v>
      </c>
      <c r="D5" s="325">
        <v>20917</v>
      </c>
      <c r="E5" s="325">
        <v>21733</v>
      </c>
      <c r="F5" s="325">
        <v>17006</v>
      </c>
    </row>
    <row r="6" spans="1:7" ht="18.75" customHeight="1">
      <c r="A6" s="316" t="s">
        <v>324</v>
      </c>
      <c r="B6" s="325">
        <v>30017</v>
      </c>
      <c r="C6" s="325">
        <v>19709</v>
      </c>
      <c r="D6" s="325">
        <v>20981</v>
      </c>
      <c r="E6" s="325">
        <v>21293</v>
      </c>
      <c r="F6" s="325">
        <v>16647</v>
      </c>
    </row>
    <row r="7" spans="1:7" ht="18.75" customHeight="1">
      <c r="A7" s="316" t="s">
        <v>431</v>
      </c>
      <c r="B7" s="341">
        <v>28625</v>
      </c>
      <c r="C7" s="341">
        <v>18548</v>
      </c>
      <c r="D7" s="341">
        <v>20051</v>
      </c>
      <c r="E7" s="341">
        <v>20537</v>
      </c>
      <c r="F7" s="341">
        <v>16029</v>
      </c>
    </row>
    <row r="8" spans="1:7" s="327" customFormat="1" ht="18.75" customHeight="1">
      <c r="A8" s="342" t="s">
        <v>432</v>
      </c>
      <c r="B8" s="326">
        <f>SUM(B10:B11)</f>
        <v>22120</v>
      </c>
      <c r="C8" s="326">
        <f>SUM(C10:C11)</f>
        <v>13638</v>
      </c>
      <c r="D8" s="326">
        <f>SUM(D10:D11)</f>
        <v>15119</v>
      </c>
      <c r="E8" s="326">
        <f>SUM(E10:E11)</f>
        <v>16135</v>
      </c>
      <c r="F8" s="326">
        <f>SUM(F10:F11)</f>
        <v>11499</v>
      </c>
      <c r="G8" s="326"/>
    </row>
    <row r="9" spans="1:7" s="327" customFormat="1" ht="10.5" customHeight="1">
      <c r="A9" s="328"/>
      <c r="B9" s="329"/>
      <c r="C9" s="329"/>
      <c r="D9" s="329"/>
      <c r="E9" s="329"/>
      <c r="F9" s="329"/>
    </row>
    <row r="10" spans="1:7" s="327" customFormat="1" ht="18.75" customHeight="1">
      <c r="A10" s="330" t="s">
        <v>135</v>
      </c>
      <c r="B10" s="329">
        <f>SUM(B13:B22)</f>
        <v>16582</v>
      </c>
      <c r="C10" s="329">
        <f>SUM(C13:C22)</f>
        <v>10416</v>
      </c>
      <c r="D10" s="329">
        <f>SUM(D13:D22)</f>
        <v>10670</v>
      </c>
      <c r="E10" s="329">
        <f>SUM(E13:E22)</f>
        <v>12050</v>
      </c>
      <c r="F10" s="329">
        <f>SUM(F13:F22)</f>
        <v>8840</v>
      </c>
    </row>
    <row r="11" spans="1:7" s="327" customFormat="1" ht="18.75" customHeight="1">
      <c r="A11" s="330" t="s">
        <v>134</v>
      </c>
      <c r="B11" s="329">
        <f>SUM(B24,B30,B32,B34:B36,B38)</f>
        <v>5538</v>
      </c>
      <c r="C11" s="329">
        <f>SUM(C24,C30,C32,C34:C36,C38)</f>
        <v>3222</v>
      </c>
      <c r="D11" s="329">
        <f>SUM(D24,D30,D32,D34:D36,D38)</f>
        <v>4449</v>
      </c>
      <c r="E11" s="329">
        <f>SUM(E24,E30,E32,E34:E36,E38)</f>
        <v>4085</v>
      </c>
      <c r="F11" s="329">
        <f>SUM(F24,F30,F32,F34:F36,F38)</f>
        <v>2659</v>
      </c>
    </row>
    <row r="12" spans="1:7" ht="10.5" customHeight="1">
      <c r="A12" s="331"/>
      <c r="B12" s="332"/>
      <c r="C12" s="332"/>
      <c r="D12" s="332"/>
      <c r="E12" s="332"/>
      <c r="F12" s="332"/>
    </row>
    <row r="13" spans="1:7" ht="18.75" customHeight="1">
      <c r="A13" s="333" t="s">
        <v>133</v>
      </c>
      <c r="B13" s="332">
        <v>6488</v>
      </c>
      <c r="C13" s="332">
        <v>3307</v>
      </c>
      <c r="D13" s="332">
        <v>2521</v>
      </c>
      <c r="E13" s="332">
        <v>3444</v>
      </c>
      <c r="F13" s="332">
        <v>3650</v>
      </c>
    </row>
    <row r="14" spans="1:7" ht="18.75" customHeight="1">
      <c r="A14" s="333" t="s">
        <v>132</v>
      </c>
      <c r="B14" s="332">
        <v>475</v>
      </c>
      <c r="C14" s="332">
        <v>213</v>
      </c>
      <c r="D14" s="332">
        <v>626</v>
      </c>
      <c r="E14" s="332">
        <v>554</v>
      </c>
      <c r="F14" s="332">
        <v>106</v>
      </c>
    </row>
    <row r="15" spans="1:7" ht="18.75" customHeight="1">
      <c r="A15" s="333" t="s">
        <v>131</v>
      </c>
      <c r="B15" s="612">
        <v>774</v>
      </c>
      <c r="C15" s="612">
        <v>473</v>
      </c>
      <c r="D15" s="612">
        <v>395</v>
      </c>
      <c r="E15" s="612">
        <v>414</v>
      </c>
      <c r="F15" s="612">
        <v>384</v>
      </c>
    </row>
    <row r="16" spans="1:7" ht="18.75" customHeight="1">
      <c r="A16" s="333" t="s">
        <v>130</v>
      </c>
      <c r="B16" s="332">
        <v>748</v>
      </c>
      <c r="C16" s="332">
        <v>694</v>
      </c>
      <c r="D16" s="332">
        <v>807</v>
      </c>
      <c r="E16" s="334">
        <v>600</v>
      </c>
      <c r="F16" s="332">
        <v>452</v>
      </c>
    </row>
    <row r="17" spans="1:18" ht="18.75" customHeight="1">
      <c r="A17" s="333" t="s">
        <v>129</v>
      </c>
      <c r="B17" s="332">
        <v>3068</v>
      </c>
      <c r="C17" s="332">
        <v>1839</v>
      </c>
      <c r="D17" s="332">
        <v>2607</v>
      </c>
      <c r="E17" s="332">
        <v>3490</v>
      </c>
      <c r="F17" s="332">
        <v>1466</v>
      </c>
    </row>
    <row r="18" spans="1:18" ht="18.75" customHeight="1">
      <c r="A18" s="333" t="s">
        <v>128</v>
      </c>
      <c r="B18" s="332">
        <v>2385</v>
      </c>
      <c r="C18" s="332">
        <v>1627</v>
      </c>
      <c r="D18" s="332">
        <v>922</v>
      </c>
      <c r="E18" s="332">
        <v>1533</v>
      </c>
      <c r="F18" s="332">
        <v>1219</v>
      </c>
    </row>
    <row r="19" spans="1:18" ht="18.75" customHeight="1">
      <c r="A19" s="333" t="s">
        <v>127</v>
      </c>
      <c r="B19" s="332">
        <v>1167</v>
      </c>
      <c r="C19" s="332">
        <v>645</v>
      </c>
      <c r="D19" s="332">
        <v>1503</v>
      </c>
      <c r="E19" s="332">
        <v>580</v>
      </c>
      <c r="F19" s="332">
        <v>590</v>
      </c>
    </row>
    <row r="20" spans="1:18" ht="18.75" customHeight="1">
      <c r="A20" s="333" t="s">
        <v>126</v>
      </c>
      <c r="B20" s="332" t="s">
        <v>604</v>
      </c>
      <c r="C20" s="332" t="s">
        <v>604</v>
      </c>
      <c r="D20" s="332" t="s">
        <v>604</v>
      </c>
      <c r="E20" s="332" t="s">
        <v>604</v>
      </c>
      <c r="F20" s="332" t="s">
        <v>604</v>
      </c>
    </row>
    <row r="21" spans="1:18" ht="18.75" customHeight="1">
      <c r="A21" s="333" t="s">
        <v>125</v>
      </c>
      <c r="B21" s="332">
        <v>1193</v>
      </c>
      <c r="C21" s="332">
        <v>1418</v>
      </c>
      <c r="D21" s="332">
        <v>1145</v>
      </c>
      <c r="E21" s="332">
        <v>1245</v>
      </c>
      <c r="F21" s="332">
        <v>909</v>
      </c>
      <c r="H21" s="340"/>
      <c r="I21" s="340"/>
      <c r="J21" s="340"/>
      <c r="K21" s="340"/>
      <c r="L21" s="340"/>
      <c r="M21" s="340"/>
      <c r="N21" s="340"/>
      <c r="O21" s="340"/>
      <c r="P21" s="340"/>
      <c r="Q21" s="340"/>
      <c r="R21" s="340"/>
    </row>
    <row r="22" spans="1:18" ht="18.75" customHeight="1">
      <c r="A22" s="333" t="s">
        <v>124</v>
      </c>
      <c r="B22" s="612">
        <v>284</v>
      </c>
      <c r="C22" s="612">
        <v>200</v>
      </c>
      <c r="D22" s="612">
        <v>144</v>
      </c>
      <c r="E22" s="612">
        <v>190</v>
      </c>
      <c r="F22" s="612">
        <v>64</v>
      </c>
    </row>
    <row r="23" spans="1:18" s="327" customFormat="1" ht="18.75" customHeight="1">
      <c r="A23" s="330" t="s">
        <v>123</v>
      </c>
      <c r="B23" s="329">
        <v>284</v>
      </c>
      <c r="C23" s="329">
        <v>185</v>
      </c>
      <c r="D23" s="329">
        <v>144</v>
      </c>
      <c r="E23" s="329">
        <v>190</v>
      </c>
      <c r="F23" s="329">
        <v>64</v>
      </c>
    </row>
    <row r="24" spans="1:18" ht="18.75" customHeight="1">
      <c r="A24" s="333" t="s">
        <v>122</v>
      </c>
      <c r="B24" s="612">
        <v>284</v>
      </c>
      <c r="C24" s="612">
        <v>185</v>
      </c>
      <c r="D24" s="612">
        <v>144</v>
      </c>
      <c r="E24" s="612">
        <v>190</v>
      </c>
      <c r="F24" s="612">
        <v>64</v>
      </c>
    </row>
    <row r="25" spans="1:18" s="327" customFormat="1" ht="18.75" customHeight="1">
      <c r="A25" s="330" t="s">
        <v>121</v>
      </c>
      <c r="B25" s="329" t="s">
        <v>604</v>
      </c>
      <c r="C25" s="329" t="s">
        <v>604</v>
      </c>
      <c r="D25" s="329" t="s">
        <v>604</v>
      </c>
      <c r="E25" s="329" t="s">
        <v>604</v>
      </c>
      <c r="F25" s="329" t="s">
        <v>604</v>
      </c>
    </row>
    <row r="26" spans="1:18" ht="18.75" customHeight="1">
      <c r="A26" s="333" t="s">
        <v>120</v>
      </c>
      <c r="B26" s="332" t="s">
        <v>604</v>
      </c>
      <c r="C26" s="332" t="s">
        <v>604</v>
      </c>
      <c r="D26" s="332" t="s">
        <v>604</v>
      </c>
      <c r="E26" s="332" t="s">
        <v>604</v>
      </c>
      <c r="F26" s="332" t="s">
        <v>604</v>
      </c>
    </row>
    <row r="27" spans="1:18" ht="18.75" customHeight="1">
      <c r="A27" s="333" t="s">
        <v>119</v>
      </c>
      <c r="B27" s="332" t="s">
        <v>604</v>
      </c>
      <c r="C27" s="332" t="s">
        <v>604</v>
      </c>
      <c r="D27" s="332" t="s">
        <v>604</v>
      </c>
      <c r="E27" s="332" t="s">
        <v>604</v>
      </c>
      <c r="F27" s="332" t="s">
        <v>604</v>
      </c>
    </row>
    <row r="28" spans="1:18" ht="18.75" customHeight="1">
      <c r="A28" s="333" t="s">
        <v>118</v>
      </c>
      <c r="B28" s="332" t="s">
        <v>604</v>
      </c>
      <c r="C28" s="332" t="s">
        <v>604</v>
      </c>
      <c r="D28" s="332" t="s">
        <v>604</v>
      </c>
      <c r="E28" s="332" t="s">
        <v>604</v>
      </c>
      <c r="F28" s="332" t="s">
        <v>604</v>
      </c>
    </row>
    <row r="29" spans="1:18" s="327" customFormat="1" ht="18.75" customHeight="1">
      <c r="A29" s="330" t="s">
        <v>117</v>
      </c>
      <c r="B29" s="329">
        <v>421</v>
      </c>
      <c r="C29" s="329">
        <v>336</v>
      </c>
      <c r="D29" s="329">
        <v>185</v>
      </c>
      <c r="E29" s="329">
        <v>79</v>
      </c>
      <c r="F29" s="329">
        <v>263</v>
      </c>
    </row>
    <row r="30" spans="1:18" ht="18.75" customHeight="1">
      <c r="A30" s="333" t="s">
        <v>116</v>
      </c>
      <c r="B30" s="332">
        <v>421</v>
      </c>
      <c r="C30" s="332">
        <v>336</v>
      </c>
      <c r="D30" s="332">
        <v>185</v>
      </c>
      <c r="E30" s="332">
        <v>79</v>
      </c>
      <c r="F30" s="332">
        <v>263</v>
      </c>
    </row>
    <row r="31" spans="1:18" s="327" customFormat="1" ht="18.75" customHeight="1">
      <c r="A31" s="330" t="s">
        <v>115</v>
      </c>
      <c r="B31" s="329">
        <v>589</v>
      </c>
      <c r="C31" s="329">
        <v>228</v>
      </c>
      <c r="D31" s="329">
        <v>252</v>
      </c>
      <c r="E31" s="329">
        <v>182</v>
      </c>
      <c r="F31" s="329">
        <v>171</v>
      </c>
    </row>
    <row r="32" spans="1:18" ht="18.75" customHeight="1">
      <c r="A32" s="333" t="s">
        <v>114</v>
      </c>
      <c r="B32" s="332">
        <v>589</v>
      </c>
      <c r="C32" s="332">
        <v>228</v>
      </c>
      <c r="D32" s="332">
        <v>252</v>
      </c>
      <c r="E32" s="332">
        <v>182</v>
      </c>
      <c r="F32" s="332">
        <v>171</v>
      </c>
    </row>
    <row r="33" spans="1:6" s="327" customFormat="1" ht="18.75" customHeight="1">
      <c r="A33" s="330" t="s">
        <v>113</v>
      </c>
      <c r="B33" s="329">
        <f>SUM(B34:B36)</f>
        <v>3777</v>
      </c>
      <c r="C33" s="329">
        <f>SUM(C34:C36)</f>
        <v>2181</v>
      </c>
      <c r="D33" s="329">
        <f>SUM(D34:D36)</f>
        <v>2679</v>
      </c>
      <c r="E33" s="329">
        <f>SUM(E34:E36)</f>
        <v>2694</v>
      </c>
      <c r="F33" s="329">
        <f>SUM(F34:F36)</f>
        <v>1827</v>
      </c>
    </row>
    <row r="34" spans="1:6" ht="18.75" customHeight="1">
      <c r="A34" s="333" t="s">
        <v>112</v>
      </c>
      <c r="B34" s="332">
        <v>148</v>
      </c>
      <c r="C34" s="332">
        <v>99</v>
      </c>
      <c r="D34" s="332">
        <v>70</v>
      </c>
      <c r="E34" s="332">
        <v>96</v>
      </c>
      <c r="F34" s="332">
        <v>92</v>
      </c>
    </row>
    <row r="35" spans="1:6" ht="18.75" customHeight="1">
      <c r="A35" s="333" t="s">
        <v>111</v>
      </c>
      <c r="B35" s="332">
        <v>604</v>
      </c>
      <c r="C35" s="332">
        <v>219</v>
      </c>
      <c r="D35" s="332">
        <v>248</v>
      </c>
      <c r="E35" s="332">
        <v>168</v>
      </c>
      <c r="F35" s="332">
        <v>251</v>
      </c>
    </row>
    <row r="36" spans="1:6" ht="18.75" customHeight="1">
      <c r="A36" s="333" t="s">
        <v>110</v>
      </c>
      <c r="B36" s="613">
        <v>3025</v>
      </c>
      <c r="C36" s="613">
        <v>1863</v>
      </c>
      <c r="D36" s="613">
        <v>2361</v>
      </c>
      <c r="E36" s="613">
        <v>2430</v>
      </c>
      <c r="F36" s="613">
        <v>1484</v>
      </c>
    </row>
    <row r="37" spans="1:6" s="327" customFormat="1" ht="18.75" customHeight="1">
      <c r="A37" s="330" t="s">
        <v>109</v>
      </c>
      <c r="B37" s="329">
        <v>467</v>
      </c>
      <c r="C37" s="329">
        <v>292</v>
      </c>
      <c r="D37" s="329">
        <v>1189</v>
      </c>
      <c r="E37" s="329">
        <v>940</v>
      </c>
      <c r="F37" s="329">
        <v>334</v>
      </c>
    </row>
    <row r="38" spans="1:6" ht="18.75" customHeight="1" thickBot="1">
      <c r="A38" s="335" t="s">
        <v>108</v>
      </c>
      <c r="B38" s="336">
        <v>467</v>
      </c>
      <c r="C38" s="336">
        <v>292</v>
      </c>
      <c r="D38" s="336">
        <v>1189</v>
      </c>
      <c r="E38" s="336">
        <v>940</v>
      </c>
      <c r="F38" s="336">
        <v>334</v>
      </c>
    </row>
    <row r="39" spans="1:6" ht="14.25" customHeight="1">
      <c r="A39" s="337" t="s">
        <v>325</v>
      </c>
      <c r="B39" s="341"/>
      <c r="D39" s="338"/>
      <c r="E39" s="338"/>
      <c r="F39" s="338"/>
    </row>
    <row r="40" spans="1:6" s="339" customFormat="1" ht="13.5" customHeight="1">
      <c r="A40" s="339" t="s">
        <v>540</v>
      </c>
      <c r="C40" s="338"/>
    </row>
    <row r="41" spans="1:6" s="339" customFormat="1" ht="13.5" customHeight="1">
      <c r="A41" s="339" t="s">
        <v>541</v>
      </c>
    </row>
    <row r="42" spans="1:6" s="339" customFormat="1" ht="13.5" customHeight="1">
      <c r="A42" s="339" t="s">
        <v>612</v>
      </c>
    </row>
  </sheetData>
  <phoneticPr fontId="12"/>
  <pageMargins left="0.39370078740157483" right="0.39370078740157483" top="0.59055118110236227" bottom="0.31496062992125984" header="0.23622047244094491" footer="0.1968503937007874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22"/>
  <sheetViews>
    <sheetView showGridLines="0" workbookViewId="0"/>
  </sheetViews>
  <sheetFormatPr defaultColWidth="8" defaultRowHeight="12"/>
  <cols>
    <col min="1" max="1" width="13" style="1" customWidth="1"/>
    <col min="2" max="3" width="12.5" style="1" customWidth="1"/>
    <col min="4" max="8" width="11.875" style="1" customWidth="1"/>
    <col min="9" max="13" width="15.25" style="1" customWidth="1"/>
    <col min="14" max="14" width="12.5" style="1" customWidth="1"/>
    <col min="15" max="15" width="8.5" style="1" customWidth="1"/>
    <col min="16" max="16384" width="8" style="1"/>
  </cols>
  <sheetData>
    <row r="1" spans="1:15" s="410" customFormat="1" ht="18.75" customHeight="1">
      <c r="A1" s="420"/>
      <c r="B1" s="420"/>
      <c r="C1" s="421"/>
      <c r="D1" s="421"/>
      <c r="E1" s="421"/>
      <c r="G1" s="421"/>
      <c r="H1" s="422" t="s">
        <v>542</v>
      </c>
      <c r="I1" s="869" t="s">
        <v>543</v>
      </c>
      <c r="J1" s="869"/>
      <c r="K1" s="869"/>
      <c r="L1" s="421"/>
      <c r="M1" s="421"/>
      <c r="N1" s="421"/>
      <c r="O1" s="421"/>
    </row>
    <row r="2" spans="1:15" s="2" customFormat="1" ht="18.75" customHeight="1" thickBot="1">
      <c r="A2" s="2" t="s">
        <v>1</v>
      </c>
    </row>
    <row r="3" spans="1:15" s="411" customFormat="1" ht="15" customHeight="1">
      <c r="A3" s="423"/>
      <c r="B3" s="424"/>
      <c r="C3" s="425"/>
      <c r="D3" s="426" t="s">
        <v>2</v>
      </c>
      <c r="E3" s="426"/>
      <c r="F3" s="426"/>
      <c r="G3" s="426" t="s">
        <v>3</v>
      </c>
      <c r="H3" s="426"/>
      <c r="I3" s="426"/>
      <c r="J3" s="426"/>
      <c r="K3" s="426"/>
      <c r="L3" s="426"/>
      <c r="M3" s="426"/>
      <c r="N3" s="425"/>
      <c r="O3" s="427"/>
    </row>
    <row r="4" spans="1:15" s="411" customFormat="1" ht="12.75" customHeight="1">
      <c r="A4" s="428" t="s">
        <v>4</v>
      </c>
      <c r="B4" s="429" t="s">
        <v>5</v>
      </c>
      <c r="C4" s="430" t="s">
        <v>6</v>
      </c>
      <c r="D4" s="867" t="s">
        <v>7</v>
      </c>
      <c r="E4" s="867" t="s">
        <v>8</v>
      </c>
      <c r="F4" s="870" t="s">
        <v>9</v>
      </c>
      <c r="G4" s="867" t="s">
        <v>10</v>
      </c>
      <c r="H4" s="872" t="s">
        <v>11</v>
      </c>
      <c r="I4" s="874" t="s">
        <v>12</v>
      </c>
      <c r="J4" s="431" t="s">
        <v>13</v>
      </c>
      <c r="K4" s="431"/>
      <c r="L4" s="867" t="s">
        <v>14</v>
      </c>
      <c r="M4" s="867" t="s">
        <v>15</v>
      </c>
      <c r="N4" s="432" t="s">
        <v>16</v>
      </c>
      <c r="O4" s="433" t="s">
        <v>17</v>
      </c>
    </row>
    <row r="5" spans="1:15" s="411" customFormat="1" ht="12.75" customHeight="1">
      <c r="A5" s="434"/>
      <c r="B5" s="435"/>
      <c r="C5" s="436"/>
      <c r="D5" s="868"/>
      <c r="E5" s="868"/>
      <c r="F5" s="871"/>
      <c r="G5" s="868"/>
      <c r="H5" s="873"/>
      <c r="I5" s="875"/>
      <c r="J5" s="437" t="s">
        <v>0</v>
      </c>
      <c r="K5" s="437" t="s">
        <v>18</v>
      </c>
      <c r="L5" s="868"/>
      <c r="M5" s="868"/>
      <c r="N5" s="436"/>
      <c r="O5" s="438"/>
    </row>
    <row r="6" spans="1:15" s="412" customFormat="1" ht="22.5" customHeight="1">
      <c r="A6" s="439" t="s">
        <v>419</v>
      </c>
      <c r="B6" s="440" t="s">
        <v>0</v>
      </c>
      <c r="C6" s="449">
        <f>SUM(D6:M6)</f>
        <v>25</v>
      </c>
      <c r="D6" s="450">
        <v>1</v>
      </c>
      <c r="E6" s="450">
        <v>1</v>
      </c>
      <c r="F6" s="441" t="s">
        <v>604</v>
      </c>
      <c r="G6" s="450">
        <v>4</v>
      </c>
      <c r="H6" s="450">
        <v>1</v>
      </c>
      <c r="I6" s="450">
        <v>2</v>
      </c>
      <c r="J6" s="450">
        <v>4</v>
      </c>
      <c r="K6" s="441">
        <v>0</v>
      </c>
      <c r="L6" s="450">
        <v>1</v>
      </c>
      <c r="M6" s="521">
        <v>11</v>
      </c>
      <c r="N6" s="442" t="s">
        <v>0</v>
      </c>
      <c r="O6" s="443">
        <v>26</v>
      </c>
    </row>
    <row r="7" spans="1:15" s="2" customFormat="1" ht="15" customHeight="1">
      <c r="A7" s="439"/>
      <c r="B7" s="444" t="s">
        <v>19</v>
      </c>
      <c r="C7" s="449">
        <f>SUM(D7:M7)</f>
        <v>12</v>
      </c>
      <c r="D7" s="450">
        <v>1</v>
      </c>
      <c r="E7" s="450">
        <v>1</v>
      </c>
      <c r="F7" s="441" t="s">
        <v>604</v>
      </c>
      <c r="G7" s="450">
        <v>4</v>
      </c>
      <c r="H7" s="450">
        <v>1</v>
      </c>
      <c r="I7" s="450">
        <v>2</v>
      </c>
      <c r="J7" s="450">
        <v>3</v>
      </c>
      <c r="K7" s="441" t="s">
        <v>604</v>
      </c>
      <c r="L7" s="441" t="s">
        <v>604</v>
      </c>
      <c r="M7" s="445" t="s">
        <v>604</v>
      </c>
      <c r="N7" s="446" t="s">
        <v>19</v>
      </c>
      <c r="O7" s="443"/>
    </row>
    <row r="8" spans="1:15" s="2" customFormat="1" ht="15" customHeight="1">
      <c r="A8" s="451"/>
      <c r="B8" s="447" t="s">
        <v>20</v>
      </c>
      <c r="C8" s="449">
        <f>SUM(D8:M8)</f>
        <v>13</v>
      </c>
      <c r="D8" s="441" t="s">
        <v>604</v>
      </c>
      <c r="E8" s="441" t="s">
        <v>604</v>
      </c>
      <c r="F8" s="441" t="s">
        <v>604</v>
      </c>
      <c r="G8" s="441" t="s">
        <v>604</v>
      </c>
      <c r="H8" s="441" t="s">
        <v>604</v>
      </c>
      <c r="I8" s="441" t="s">
        <v>604</v>
      </c>
      <c r="J8" s="450">
        <v>1</v>
      </c>
      <c r="K8" s="441" t="s">
        <v>604</v>
      </c>
      <c r="L8" s="450">
        <v>1</v>
      </c>
      <c r="M8" s="445">
        <v>11</v>
      </c>
      <c r="N8" s="448" t="s">
        <v>20</v>
      </c>
      <c r="O8" s="443"/>
    </row>
    <row r="9" spans="1:15" s="2" customFormat="1" ht="22.5" customHeight="1">
      <c r="A9" s="439" t="s">
        <v>420</v>
      </c>
      <c r="B9" s="440" t="s">
        <v>0</v>
      </c>
      <c r="C9" s="449">
        <f>SUM(D9:M9)</f>
        <v>9</v>
      </c>
      <c r="D9" s="441">
        <v>1</v>
      </c>
      <c r="E9" s="595">
        <v>1</v>
      </c>
      <c r="F9" s="441" t="s">
        <v>604</v>
      </c>
      <c r="G9" s="595">
        <v>4</v>
      </c>
      <c r="H9" s="441">
        <v>1</v>
      </c>
      <c r="I9" s="441">
        <v>2</v>
      </c>
      <c r="J9" s="441" t="s">
        <v>604</v>
      </c>
      <c r="K9" s="441" t="s">
        <v>604</v>
      </c>
      <c r="L9" s="441" t="s">
        <v>604</v>
      </c>
      <c r="M9" s="445" t="s">
        <v>604</v>
      </c>
      <c r="N9" s="442" t="s">
        <v>0</v>
      </c>
      <c r="O9" s="443">
        <v>27</v>
      </c>
    </row>
    <row r="10" spans="1:15" s="2" customFormat="1" ht="15" customHeight="1">
      <c r="A10" s="439"/>
      <c r="B10" s="444" t="s">
        <v>19</v>
      </c>
      <c r="C10" s="449">
        <f>SUM(D10:M10)</f>
        <v>9</v>
      </c>
      <c r="D10" s="595">
        <v>1</v>
      </c>
      <c r="E10" s="595">
        <v>1</v>
      </c>
      <c r="F10" s="595" t="s">
        <v>604</v>
      </c>
      <c r="G10" s="595">
        <v>4</v>
      </c>
      <c r="H10" s="595">
        <v>1</v>
      </c>
      <c r="I10" s="595">
        <v>2</v>
      </c>
      <c r="J10" s="595" t="s">
        <v>604</v>
      </c>
      <c r="K10" s="595" t="s">
        <v>604</v>
      </c>
      <c r="L10" s="595" t="s">
        <v>604</v>
      </c>
      <c r="M10" s="595" t="s">
        <v>604</v>
      </c>
      <c r="N10" s="446" t="s">
        <v>19</v>
      </c>
      <c r="O10" s="443"/>
    </row>
    <row r="11" spans="1:15" s="2" customFormat="1" ht="15" customHeight="1">
      <c r="A11" s="451"/>
      <c r="B11" s="447" t="s">
        <v>20</v>
      </c>
      <c r="C11" s="441" t="s">
        <v>604</v>
      </c>
      <c r="D11" s="441" t="s">
        <v>604</v>
      </c>
      <c r="E11" s="441" t="s">
        <v>604</v>
      </c>
      <c r="F11" s="441" t="s">
        <v>604</v>
      </c>
      <c r="G11" s="441" t="s">
        <v>604</v>
      </c>
      <c r="H11" s="441" t="s">
        <v>604</v>
      </c>
      <c r="I11" s="441" t="s">
        <v>604</v>
      </c>
      <c r="J11" s="595" t="s">
        <v>604</v>
      </c>
      <c r="K11" s="595" t="s">
        <v>604</v>
      </c>
      <c r="L11" s="441" t="s">
        <v>604</v>
      </c>
      <c r="M11" s="445" t="s">
        <v>604</v>
      </c>
      <c r="N11" s="448" t="s">
        <v>20</v>
      </c>
      <c r="O11" s="443"/>
    </row>
    <row r="12" spans="1:15" s="413" customFormat="1" ht="22.5" customHeight="1">
      <c r="A12" s="439" t="s">
        <v>401</v>
      </c>
      <c r="B12" s="440" t="s">
        <v>0</v>
      </c>
      <c r="C12" s="449">
        <f>SUM(D12:M12)</f>
        <v>7</v>
      </c>
      <c r="D12" s="441">
        <v>1</v>
      </c>
      <c r="E12" s="595">
        <v>1</v>
      </c>
      <c r="F12" s="441" t="s">
        <v>604</v>
      </c>
      <c r="G12" s="595">
        <v>4</v>
      </c>
      <c r="H12" s="441" t="s">
        <v>604</v>
      </c>
      <c r="I12" s="441">
        <v>1</v>
      </c>
      <c r="J12" s="441" t="s">
        <v>604</v>
      </c>
      <c r="K12" s="441" t="s">
        <v>604</v>
      </c>
      <c r="L12" s="441" t="s">
        <v>604</v>
      </c>
      <c r="M12" s="445" t="s">
        <v>604</v>
      </c>
      <c r="N12" s="442" t="s">
        <v>0</v>
      </c>
      <c r="O12" s="443">
        <v>28</v>
      </c>
    </row>
    <row r="13" spans="1:15" s="413" customFormat="1" ht="15" customHeight="1">
      <c r="A13" s="439"/>
      <c r="B13" s="444" t="s">
        <v>19</v>
      </c>
      <c r="C13" s="449">
        <f>SUM(D13:M13)</f>
        <v>7</v>
      </c>
      <c r="D13" s="595">
        <v>1</v>
      </c>
      <c r="E13" s="595">
        <v>1</v>
      </c>
      <c r="F13" s="595" t="s">
        <v>604</v>
      </c>
      <c r="G13" s="595">
        <v>4</v>
      </c>
      <c r="H13" s="595" t="s">
        <v>604</v>
      </c>
      <c r="I13" s="595">
        <v>1</v>
      </c>
      <c r="J13" s="595" t="s">
        <v>604</v>
      </c>
      <c r="K13" s="595" t="s">
        <v>604</v>
      </c>
      <c r="L13" s="595" t="s">
        <v>604</v>
      </c>
      <c r="M13" s="595" t="s">
        <v>604</v>
      </c>
      <c r="N13" s="446" t="s">
        <v>19</v>
      </c>
      <c r="O13" s="443"/>
    </row>
    <row r="14" spans="1:15" s="413" customFormat="1" ht="15" customHeight="1">
      <c r="A14" s="451"/>
      <c r="B14" s="447" t="s">
        <v>20</v>
      </c>
      <c r="C14" s="441" t="s">
        <v>604</v>
      </c>
      <c r="D14" s="441" t="s">
        <v>604</v>
      </c>
      <c r="E14" s="441" t="s">
        <v>604</v>
      </c>
      <c r="F14" s="441" t="s">
        <v>604</v>
      </c>
      <c r="G14" s="441" t="s">
        <v>604</v>
      </c>
      <c r="H14" s="441" t="s">
        <v>604</v>
      </c>
      <c r="I14" s="441" t="s">
        <v>604</v>
      </c>
      <c r="J14" s="441" t="s">
        <v>604</v>
      </c>
      <c r="K14" s="441" t="s">
        <v>604</v>
      </c>
      <c r="L14" s="441" t="s">
        <v>604</v>
      </c>
      <c r="M14" s="445" t="s">
        <v>604</v>
      </c>
      <c r="N14" s="448" t="s">
        <v>20</v>
      </c>
      <c r="O14" s="691"/>
    </row>
    <row r="15" spans="1:15" s="2" customFormat="1" ht="22.5" customHeight="1">
      <c r="A15" s="439" t="s">
        <v>421</v>
      </c>
      <c r="B15" s="440" t="s">
        <v>0</v>
      </c>
      <c r="C15" s="449">
        <f>SUM(D15:M15)</f>
        <v>7</v>
      </c>
      <c r="D15" s="441">
        <v>1</v>
      </c>
      <c r="E15" s="595">
        <v>1</v>
      </c>
      <c r="F15" s="441" t="s">
        <v>604</v>
      </c>
      <c r="G15" s="595">
        <v>4</v>
      </c>
      <c r="H15" s="441" t="s">
        <v>604</v>
      </c>
      <c r="I15" s="441">
        <v>1</v>
      </c>
      <c r="J15" s="441" t="s">
        <v>604</v>
      </c>
      <c r="K15" s="441" t="s">
        <v>604</v>
      </c>
      <c r="L15" s="441" t="s">
        <v>604</v>
      </c>
      <c r="M15" s="445" t="s">
        <v>604</v>
      </c>
      <c r="N15" s="448" t="s">
        <v>0</v>
      </c>
      <c r="O15" s="692">
        <v>29</v>
      </c>
    </row>
    <row r="16" spans="1:15" s="2" customFormat="1" ht="15" customHeight="1">
      <c r="A16" s="439"/>
      <c r="B16" s="444" t="s">
        <v>19</v>
      </c>
      <c r="C16" s="449">
        <f>SUM(D16:M16)</f>
        <v>7</v>
      </c>
      <c r="D16" s="595">
        <v>1</v>
      </c>
      <c r="E16" s="595">
        <v>1</v>
      </c>
      <c r="F16" s="595" t="s">
        <v>604</v>
      </c>
      <c r="G16" s="595">
        <v>4</v>
      </c>
      <c r="H16" s="595" t="s">
        <v>604</v>
      </c>
      <c r="I16" s="595">
        <v>1</v>
      </c>
      <c r="J16" s="595" t="s">
        <v>604</v>
      </c>
      <c r="K16" s="595" t="s">
        <v>604</v>
      </c>
      <c r="L16" s="595" t="s">
        <v>604</v>
      </c>
      <c r="M16" s="595" t="s">
        <v>604</v>
      </c>
      <c r="N16" s="596" t="s">
        <v>19</v>
      </c>
      <c r="O16" s="691"/>
    </row>
    <row r="17" spans="1:15" s="2" customFormat="1" ht="15" customHeight="1">
      <c r="A17" s="439"/>
      <c r="B17" s="440" t="s">
        <v>20</v>
      </c>
      <c r="C17" s="441" t="s">
        <v>604</v>
      </c>
      <c r="D17" s="441" t="s">
        <v>604</v>
      </c>
      <c r="E17" s="441" t="s">
        <v>604</v>
      </c>
      <c r="F17" s="441" t="s">
        <v>604</v>
      </c>
      <c r="G17" s="441" t="s">
        <v>604</v>
      </c>
      <c r="H17" s="441" t="s">
        <v>604</v>
      </c>
      <c r="I17" s="441" t="s">
        <v>604</v>
      </c>
      <c r="J17" s="441" t="s">
        <v>604</v>
      </c>
      <c r="K17" s="441" t="s">
        <v>604</v>
      </c>
      <c r="L17" s="441" t="s">
        <v>604</v>
      </c>
      <c r="M17" s="445" t="s">
        <v>604</v>
      </c>
      <c r="N17" s="442" t="s">
        <v>20</v>
      </c>
      <c r="O17" s="443"/>
    </row>
    <row r="18" spans="1:15" s="413" customFormat="1" ht="22.5" customHeight="1">
      <c r="A18" s="455" t="s">
        <v>422</v>
      </c>
      <c r="B18" s="456" t="s">
        <v>0</v>
      </c>
      <c r="C18" s="452">
        <f>SUM(D18:M18)</f>
        <v>7</v>
      </c>
      <c r="D18" s="453">
        <v>1</v>
      </c>
      <c r="E18" s="453">
        <v>1</v>
      </c>
      <c r="F18" s="453" t="s">
        <v>604</v>
      </c>
      <c r="G18" s="453">
        <v>4</v>
      </c>
      <c r="H18" s="453" t="s">
        <v>604</v>
      </c>
      <c r="I18" s="453">
        <v>1</v>
      </c>
      <c r="J18" s="453" t="s">
        <v>604</v>
      </c>
      <c r="K18" s="453" t="s">
        <v>604</v>
      </c>
      <c r="L18" s="453" t="s">
        <v>604</v>
      </c>
      <c r="M18" s="454" t="s">
        <v>604</v>
      </c>
      <c r="N18" s="458" t="s">
        <v>0</v>
      </c>
      <c r="O18" s="693">
        <v>30</v>
      </c>
    </row>
    <row r="19" spans="1:15" s="413" customFormat="1" ht="15" customHeight="1">
      <c r="A19" s="455"/>
      <c r="B19" s="459" t="s">
        <v>19</v>
      </c>
      <c r="C19" s="452">
        <f>SUM(D19:M19)</f>
        <v>7</v>
      </c>
      <c r="D19" s="457">
        <v>1</v>
      </c>
      <c r="E19" s="457">
        <v>1</v>
      </c>
      <c r="F19" s="457" t="s">
        <v>604</v>
      </c>
      <c r="G19" s="457">
        <v>4</v>
      </c>
      <c r="H19" s="457" t="s">
        <v>604</v>
      </c>
      <c r="I19" s="457">
        <v>1</v>
      </c>
      <c r="J19" s="457" t="s">
        <v>604</v>
      </c>
      <c r="K19" s="457" t="s">
        <v>604</v>
      </c>
      <c r="L19" s="457" t="s">
        <v>604</v>
      </c>
      <c r="M19" s="457" t="s">
        <v>604</v>
      </c>
      <c r="N19" s="460" t="s">
        <v>19</v>
      </c>
      <c r="O19" s="694"/>
    </row>
    <row r="20" spans="1:15" s="413" customFormat="1" ht="15" customHeight="1" thickBot="1">
      <c r="A20" s="461"/>
      <c r="B20" s="462" t="s">
        <v>20</v>
      </c>
      <c r="C20" s="441" t="s">
        <v>604</v>
      </c>
      <c r="D20" s="463" t="s">
        <v>604</v>
      </c>
      <c r="E20" s="463" t="s">
        <v>604</v>
      </c>
      <c r="F20" s="463" t="s">
        <v>604</v>
      </c>
      <c r="G20" s="463" t="s">
        <v>604</v>
      </c>
      <c r="H20" s="463" t="s">
        <v>604</v>
      </c>
      <c r="I20" s="463" t="s">
        <v>604</v>
      </c>
      <c r="J20" s="463" t="s">
        <v>604</v>
      </c>
      <c r="K20" s="463" t="s">
        <v>604</v>
      </c>
      <c r="L20" s="463" t="s">
        <v>604</v>
      </c>
      <c r="M20" s="464" t="s">
        <v>604</v>
      </c>
      <c r="N20" s="465" t="s">
        <v>20</v>
      </c>
      <c r="O20" s="466"/>
    </row>
    <row r="21" spans="1:15" s="690" customFormat="1" ht="15" customHeight="1">
      <c r="A21" s="688" t="s">
        <v>544</v>
      </c>
      <c r="B21" s="688"/>
      <c r="C21" s="689"/>
      <c r="D21" s="688"/>
      <c r="E21" s="688"/>
      <c r="F21" s="688"/>
      <c r="G21" s="688"/>
      <c r="H21" s="688"/>
      <c r="I21" s="688"/>
      <c r="J21" s="688"/>
      <c r="K21" s="688"/>
      <c r="L21" s="688"/>
      <c r="M21" s="688"/>
      <c r="N21" s="688"/>
      <c r="O21" s="688"/>
    </row>
    <row r="22" spans="1:15" s="2" customFormat="1" ht="12.75" customHeight="1"/>
  </sheetData>
  <mergeCells count="9">
    <mergeCell ref="L4:L5"/>
    <mergeCell ref="M4:M5"/>
    <mergeCell ref="I1:K1"/>
    <mergeCell ref="D4:D5"/>
    <mergeCell ref="E4:E5"/>
    <mergeCell ref="F4:F5"/>
    <mergeCell ref="G4:G5"/>
    <mergeCell ref="H4:H5"/>
    <mergeCell ref="I4:I5"/>
  </mergeCells>
  <phoneticPr fontId="12"/>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T27"/>
  <sheetViews>
    <sheetView showGridLines="0" view="pageBreakPreview" zoomScale="80" zoomScaleNormal="100" zoomScaleSheetLayoutView="80" workbookViewId="0"/>
  </sheetViews>
  <sheetFormatPr defaultColWidth="8" defaultRowHeight="12"/>
  <cols>
    <col min="1" max="1" width="10.875" style="390" customWidth="1"/>
    <col min="2" max="3" width="9.25" style="390" customWidth="1"/>
    <col min="4" max="7" width="9.125" style="390" customWidth="1"/>
    <col min="8" max="10" width="7.5" style="390" customWidth="1"/>
    <col min="11" max="11" width="9.125" style="390" customWidth="1"/>
    <col min="12" max="12" width="11.125" style="390" customWidth="1"/>
    <col min="13" max="13" width="9.375" style="390" customWidth="1"/>
    <col min="14" max="14" width="8.625" style="390" customWidth="1"/>
    <col min="15" max="18" width="7.5" style="390" customWidth="1"/>
    <col min="19" max="19" width="8.125" style="390" customWidth="1"/>
    <col min="20" max="20" width="8.625" style="390" customWidth="1"/>
    <col min="21" max="21" width="8.375" style="390" customWidth="1"/>
    <col min="22" max="23" width="7.5" style="390" customWidth="1"/>
    <col min="24" max="24" width="11" style="390" customWidth="1"/>
    <col min="25" max="25" width="8.875" style="390" customWidth="1"/>
    <col min="26" max="35" width="7.875" style="390" customWidth="1"/>
    <col min="36" max="36" width="11.125" style="390" customWidth="1"/>
    <col min="37" max="40" width="8.75" style="390" customWidth="1"/>
    <col min="41" max="44" width="8.125" style="390" customWidth="1"/>
    <col min="45" max="45" width="8.5" style="390" customWidth="1"/>
    <col min="46" max="46" width="10.625" style="390" customWidth="1"/>
    <col min="47" max="16384" width="8" style="390"/>
  </cols>
  <sheetData>
    <row r="1" spans="1:46" ht="18.75">
      <c r="A1" s="543"/>
      <c r="B1" s="544"/>
      <c r="C1" s="544"/>
      <c r="D1" s="544"/>
      <c r="E1" s="544"/>
      <c r="F1" s="544"/>
      <c r="G1" s="544"/>
      <c r="H1" s="544"/>
      <c r="I1" s="544"/>
      <c r="J1" s="544"/>
      <c r="K1" s="545" t="s">
        <v>545</v>
      </c>
      <c r="L1" s="546" t="s">
        <v>552</v>
      </c>
      <c r="M1" s="547"/>
      <c r="N1" s="547"/>
      <c r="O1" s="547"/>
      <c r="P1" s="547"/>
      <c r="Q1" s="547"/>
      <c r="R1" s="547"/>
      <c r="S1" s="547"/>
      <c r="T1" s="547"/>
      <c r="U1" s="547"/>
      <c r="V1" s="547"/>
      <c r="W1" s="547"/>
      <c r="X1" s="546"/>
      <c r="Y1" s="547"/>
      <c r="Z1" s="547"/>
      <c r="AA1" s="547"/>
      <c r="AB1" s="547"/>
      <c r="AC1" s="547"/>
      <c r="AD1" s="547"/>
      <c r="AE1" s="547"/>
      <c r="AF1" s="547"/>
      <c r="AG1" s="547"/>
      <c r="AH1" s="547"/>
      <c r="AI1" s="547"/>
      <c r="AJ1" s="547"/>
      <c r="AK1" s="547"/>
      <c r="AL1" s="547"/>
      <c r="AM1" s="547"/>
      <c r="AN1" s="547"/>
      <c r="AO1" s="547"/>
      <c r="AP1" s="547"/>
      <c r="AQ1" s="547"/>
      <c r="AR1" s="547"/>
      <c r="AS1" s="547"/>
      <c r="AT1" s="547"/>
    </row>
    <row r="2" spans="1:46" ht="19.5" customHeight="1">
      <c r="A2" s="548" t="s">
        <v>357</v>
      </c>
      <c r="B2" s="547"/>
      <c r="C2" s="547"/>
      <c r="D2" s="547"/>
      <c r="E2" s="547"/>
      <c r="F2" s="547"/>
      <c r="G2" s="547"/>
      <c r="H2" s="547"/>
      <c r="I2" s="547"/>
      <c r="J2" s="547"/>
      <c r="K2" s="547"/>
      <c r="L2" s="547" t="s">
        <v>21</v>
      </c>
      <c r="M2" s="547"/>
      <c r="N2" s="547"/>
      <c r="O2" s="547"/>
      <c r="P2" s="547"/>
      <c r="Q2" s="547"/>
      <c r="R2" s="547"/>
      <c r="S2" s="547"/>
      <c r="T2" s="547"/>
      <c r="U2" s="547"/>
      <c r="V2" s="547"/>
      <c r="W2" s="547"/>
      <c r="Y2" s="547"/>
      <c r="Z2" s="547"/>
      <c r="AA2" s="547"/>
      <c r="AB2" s="547"/>
      <c r="AC2" s="547"/>
      <c r="AD2" s="547"/>
      <c r="AE2" s="547"/>
      <c r="AF2" s="547"/>
      <c r="AG2" s="547"/>
      <c r="AH2" s="547"/>
      <c r="AI2" s="547"/>
      <c r="AK2" s="547"/>
      <c r="AL2" s="547"/>
      <c r="AM2" s="547"/>
      <c r="AN2" s="547"/>
      <c r="AO2" s="547"/>
      <c r="AP2" s="547"/>
      <c r="AQ2" s="547"/>
      <c r="AR2" s="547"/>
      <c r="AS2" s="547"/>
      <c r="AT2" s="547"/>
    </row>
    <row r="3" spans="1:46" s="391" customFormat="1" ht="19.5" customHeight="1" thickBot="1">
      <c r="A3" s="549" t="s">
        <v>23</v>
      </c>
      <c r="B3" s="549"/>
      <c r="C3" s="549"/>
      <c r="D3" s="549"/>
      <c r="E3" s="549"/>
      <c r="F3" s="549"/>
      <c r="G3" s="549"/>
      <c r="H3" s="549"/>
      <c r="I3" s="549"/>
      <c r="J3" s="549"/>
      <c r="K3" s="549"/>
      <c r="L3" s="549" t="s">
        <v>23</v>
      </c>
      <c r="M3" s="549"/>
      <c r="N3" s="549"/>
      <c r="O3" s="549"/>
      <c r="P3" s="549"/>
      <c r="Q3" s="549"/>
      <c r="R3" s="549"/>
      <c r="S3" s="549"/>
      <c r="T3" s="549"/>
      <c r="U3" s="549"/>
      <c r="V3" s="549"/>
      <c r="W3" s="550" t="s">
        <v>551</v>
      </c>
      <c r="X3" s="547" t="s">
        <v>22</v>
      </c>
      <c r="Y3" s="549"/>
      <c r="Z3" s="549"/>
      <c r="AA3" s="549"/>
      <c r="AB3" s="549"/>
      <c r="AC3" s="549"/>
      <c r="AD3" s="549"/>
      <c r="AE3" s="549"/>
      <c r="AF3" s="549"/>
      <c r="AG3" s="549"/>
      <c r="AH3" s="549"/>
      <c r="AI3" s="550" t="s">
        <v>551</v>
      </c>
      <c r="AJ3" s="547" t="s">
        <v>554</v>
      </c>
      <c r="AK3" s="549"/>
      <c r="AL3" s="549"/>
      <c r="AM3" s="549"/>
      <c r="AN3" s="549"/>
      <c r="AO3" s="549"/>
      <c r="AP3" s="549"/>
      <c r="AQ3" s="549"/>
      <c r="AR3" s="549"/>
      <c r="AS3" s="549"/>
      <c r="AT3" s="550" t="s">
        <v>551</v>
      </c>
    </row>
    <row r="4" spans="1:46" s="391" customFormat="1" ht="30" customHeight="1">
      <c r="A4" s="876" t="s">
        <v>17</v>
      </c>
      <c r="B4" s="878" t="s">
        <v>24</v>
      </c>
      <c r="C4" s="551" t="s">
        <v>25</v>
      </c>
      <c r="D4" s="552" t="s">
        <v>358</v>
      </c>
      <c r="E4" s="552"/>
      <c r="F4" s="878" t="s">
        <v>26</v>
      </c>
      <c r="G4" s="552" t="s">
        <v>359</v>
      </c>
      <c r="H4" s="552"/>
      <c r="I4" s="552"/>
      <c r="J4" s="552"/>
      <c r="K4" s="880" t="s">
        <v>27</v>
      </c>
      <c r="L4" s="882" t="s">
        <v>4</v>
      </c>
      <c r="M4" s="884" t="s">
        <v>28</v>
      </c>
      <c r="N4" s="553" t="s">
        <v>29</v>
      </c>
      <c r="O4" s="554"/>
      <c r="P4" s="554"/>
      <c r="Q4" s="554"/>
      <c r="R4" s="554"/>
      <c r="S4" s="554"/>
      <c r="T4" s="553" t="s">
        <v>30</v>
      </c>
      <c r="U4" s="554"/>
      <c r="V4" s="554"/>
      <c r="W4" s="555"/>
      <c r="X4" s="882" t="s">
        <v>4</v>
      </c>
      <c r="Y4" s="886" t="s">
        <v>31</v>
      </c>
      <c r="Z4" s="886" t="s">
        <v>32</v>
      </c>
      <c r="AA4" s="886" t="s">
        <v>33</v>
      </c>
      <c r="AB4" s="886" t="s">
        <v>34</v>
      </c>
      <c r="AC4" s="886" t="s">
        <v>35</v>
      </c>
      <c r="AD4" s="556" t="s">
        <v>36</v>
      </c>
      <c r="AE4" s="556" t="s">
        <v>37</v>
      </c>
      <c r="AF4" s="886" t="s">
        <v>38</v>
      </c>
      <c r="AG4" s="556" t="s">
        <v>39</v>
      </c>
      <c r="AH4" s="886" t="s">
        <v>40</v>
      </c>
      <c r="AI4" s="557" t="s">
        <v>36</v>
      </c>
      <c r="AJ4" s="882" t="s">
        <v>4</v>
      </c>
      <c r="AK4" s="552" t="s">
        <v>41</v>
      </c>
      <c r="AL4" s="552"/>
      <c r="AM4" s="552"/>
      <c r="AN4" s="552"/>
      <c r="AO4" s="551" t="s">
        <v>402</v>
      </c>
      <c r="AP4" s="551" t="s">
        <v>42</v>
      </c>
      <c r="AQ4" s="551" t="s">
        <v>43</v>
      </c>
      <c r="AR4" s="551" t="s">
        <v>44</v>
      </c>
      <c r="AS4" s="552" t="s">
        <v>45</v>
      </c>
      <c r="AT4" s="558"/>
    </row>
    <row r="5" spans="1:46" s="391" customFormat="1" ht="30" customHeight="1">
      <c r="A5" s="877"/>
      <c r="B5" s="879"/>
      <c r="C5" s="559" t="s">
        <v>360</v>
      </c>
      <c r="D5" s="560" t="s">
        <v>25</v>
      </c>
      <c r="E5" s="560" t="s">
        <v>76</v>
      </c>
      <c r="F5" s="879"/>
      <c r="G5" s="560" t="s">
        <v>0</v>
      </c>
      <c r="H5" s="560" t="s">
        <v>361</v>
      </c>
      <c r="I5" s="561" t="s">
        <v>46</v>
      </c>
      <c r="J5" s="560" t="s">
        <v>36</v>
      </c>
      <c r="K5" s="881"/>
      <c r="L5" s="883"/>
      <c r="M5" s="885"/>
      <c r="N5" s="562" t="s">
        <v>47</v>
      </c>
      <c r="O5" s="562" t="s">
        <v>48</v>
      </c>
      <c r="P5" s="562" t="s">
        <v>49</v>
      </c>
      <c r="Q5" s="562" t="s">
        <v>50</v>
      </c>
      <c r="R5" s="562" t="s">
        <v>51</v>
      </c>
      <c r="S5" s="562" t="s">
        <v>36</v>
      </c>
      <c r="T5" s="562" t="s">
        <v>47</v>
      </c>
      <c r="U5" s="562" t="s">
        <v>52</v>
      </c>
      <c r="V5" s="562" t="s">
        <v>53</v>
      </c>
      <c r="W5" s="563" t="s">
        <v>36</v>
      </c>
      <c r="X5" s="883"/>
      <c r="Y5" s="887"/>
      <c r="Z5" s="887"/>
      <c r="AA5" s="887"/>
      <c r="AB5" s="887"/>
      <c r="AC5" s="887"/>
      <c r="AD5" s="564" t="s">
        <v>54</v>
      </c>
      <c r="AE5" s="564" t="s">
        <v>362</v>
      </c>
      <c r="AF5" s="887"/>
      <c r="AG5" s="564" t="s">
        <v>55</v>
      </c>
      <c r="AH5" s="887"/>
      <c r="AI5" s="565" t="s">
        <v>56</v>
      </c>
      <c r="AJ5" s="883"/>
      <c r="AK5" s="560" t="s">
        <v>57</v>
      </c>
      <c r="AL5" s="560" t="s">
        <v>58</v>
      </c>
      <c r="AM5" s="560" t="s">
        <v>59</v>
      </c>
      <c r="AN5" s="560" t="s">
        <v>409</v>
      </c>
      <c r="AO5" s="559" t="s">
        <v>403</v>
      </c>
      <c r="AP5" s="559" t="s">
        <v>60</v>
      </c>
      <c r="AQ5" s="559" t="s">
        <v>60</v>
      </c>
      <c r="AR5" s="559" t="s">
        <v>60</v>
      </c>
      <c r="AS5" s="566" t="s">
        <v>61</v>
      </c>
      <c r="AT5" s="567" t="s">
        <v>363</v>
      </c>
    </row>
    <row r="6" spans="1:46" s="701" customFormat="1" ht="18.75" customHeight="1">
      <c r="A6" s="696"/>
      <c r="B6" s="697"/>
      <c r="C6" s="698" t="s">
        <v>62</v>
      </c>
      <c r="D6" s="698" t="s">
        <v>63</v>
      </c>
      <c r="E6" s="698" t="s">
        <v>63</v>
      </c>
      <c r="F6" s="698" t="s">
        <v>63</v>
      </c>
      <c r="G6" s="698" t="s">
        <v>63</v>
      </c>
      <c r="H6" s="698" t="s">
        <v>63</v>
      </c>
      <c r="I6" s="698" t="s">
        <v>63</v>
      </c>
      <c r="J6" s="698" t="s">
        <v>63</v>
      </c>
      <c r="K6" s="698" t="s">
        <v>64</v>
      </c>
      <c r="L6" s="696"/>
      <c r="M6" s="699"/>
      <c r="N6" s="699"/>
      <c r="O6" s="699"/>
      <c r="P6" s="699"/>
      <c r="Q6" s="699"/>
      <c r="R6" s="699"/>
      <c r="S6" s="699"/>
      <c r="T6" s="699"/>
      <c r="U6" s="699"/>
      <c r="V6" s="699"/>
      <c r="W6" s="699"/>
      <c r="X6" s="696"/>
      <c r="Y6" s="697"/>
      <c r="Z6" s="697"/>
      <c r="AA6" s="697"/>
      <c r="AB6" s="697"/>
      <c r="AC6" s="697"/>
      <c r="AD6" s="697"/>
      <c r="AE6" s="697"/>
      <c r="AF6" s="697"/>
      <c r="AG6" s="697"/>
      <c r="AH6" s="697"/>
      <c r="AI6" s="697"/>
      <c r="AJ6" s="696"/>
      <c r="AK6" s="697"/>
      <c r="AL6" s="697"/>
      <c r="AM6" s="697"/>
      <c r="AN6" s="697"/>
      <c r="AO6" s="697"/>
      <c r="AP6" s="697"/>
      <c r="AQ6" s="697"/>
      <c r="AR6" s="697"/>
      <c r="AS6" s="698" t="s">
        <v>65</v>
      </c>
      <c r="AT6" s="700"/>
    </row>
    <row r="7" spans="1:46" s="392" customFormat="1" ht="18.75" customHeight="1">
      <c r="A7" s="685" t="s">
        <v>546</v>
      </c>
      <c r="B7" s="570">
        <v>4</v>
      </c>
      <c r="C7" s="569">
        <v>45972</v>
      </c>
      <c r="D7" s="571">
        <v>54230</v>
      </c>
      <c r="E7" s="571">
        <v>62979</v>
      </c>
      <c r="F7" s="570">
        <v>158</v>
      </c>
      <c r="G7" s="571">
        <v>3676</v>
      </c>
      <c r="H7" s="570">
        <v>2</v>
      </c>
      <c r="I7" s="570">
        <v>333</v>
      </c>
      <c r="J7" s="571">
        <v>3341</v>
      </c>
      <c r="K7" s="571">
        <v>63378</v>
      </c>
      <c r="L7" s="685" t="s">
        <v>546</v>
      </c>
      <c r="M7" s="571">
        <v>72587</v>
      </c>
      <c r="N7" s="571">
        <v>56142</v>
      </c>
      <c r="O7" s="571">
        <v>5792</v>
      </c>
      <c r="P7" s="571">
        <v>11023</v>
      </c>
      <c r="Q7" s="571">
        <v>6191</v>
      </c>
      <c r="R7" s="571">
        <v>5507</v>
      </c>
      <c r="S7" s="571">
        <v>27629</v>
      </c>
      <c r="T7" s="571">
        <v>16445</v>
      </c>
      <c r="U7" s="571">
        <v>3022</v>
      </c>
      <c r="V7" s="571">
        <v>331</v>
      </c>
      <c r="W7" s="571">
        <v>13093</v>
      </c>
      <c r="X7" s="685" t="s">
        <v>546</v>
      </c>
      <c r="Y7" s="571">
        <v>145827</v>
      </c>
      <c r="Z7" s="571">
        <v>17308</v>
      </c>
      <c r="AA7" s="571">
        <v>4207</v>
      </c>
      <c r="AB7" s="571">
        <v>33573</v>
      </c>
      <c r="AC7" s="571">
        <v>17429</v>
      </c>
      <c r="AD7" s="571">
        <v>31769</v>
      </c>
      <c r="AE7" s="571">
        <v>2292</v>
      </c>
      <c r="AF7" s="571">
        <v>51</v>
      </c>
      <c r="AG7" s="571">
        <v>34966</v>
      </c>
      <c r="AH7" s="571">
        <v>2465</v>
      </c>
      <c r="AI7" s="571">
        <v>1766</v>
      </c>
      <c r="AJ7" s="685" t="s">
        <v>546</v>
      </c>
      <c r="AK7" s="571">
        <v>887056</v>
      </c>
      <c r="AL7" s="571">
        <v>4536</v>
      </c>
      <c r="AM7" s="571">
        <v>578939</v>
      </c>
      <c r="AN7" s="571">
        <v>223295</v>
      </c>
      <c r="AO7" s="571">
        <v>1231</v>
      </c>
      <c r="AP7" s="571">
        <v>7787</v>
      </c>
      <c r="AQ7" s="571">
        <v>5546</v>
      </c>
      <c r="AR7" s="571">
        <v>464</v>
      </c>
      <c r="AS7" s="571">
        <v>391</v>
      </c>
      <c r="AT7" s="571">
        <v>3243445</v>
      </c>
    </row>
    <row r="8" spans="1:46" s="392" customFormat="1" ht="18.75" customHeight="1">
      <c r="A8" s="685" t="s">
        <v>547</v>
      </c>
      <c r="B8" s="570">
        <v>4</v>
      </c>
      <c r="C8" s="569">
        <v>45140</v>
      </c>
      <c r="D8" s="571">
        <v>53106</v>
      </c>
      <c r="E8" s="571">
        <v>69391</v>
      </c>
      <c r="F8" s="570">
        <v>156</v>
      </c>
      <c r="G8" s="571">
        <v>3516</v>
      </c>
      <c r="H8" s="570">
        <v>1</v>
      </c>
      <c r="I8" s="570">
        <v>318</v>
      </c>
      <c r="J8" s="571">
        <v>3197</v>
      </c>
      <c r="K8" s="571">
        <v>58994</v>
      </c>
      <c r="L8" s="685" t="s">
        <v>547</v>
      </c>
      <c r="M8" s="571">
        <v>67545</v>
      </c>
      <c r="N8" s="571">
        <v>52979</v>
      </c>
      <c r="O8" s="571">
        <v>5873</v>
      </c>
      <c r="P8" s="571">
        <v>9996</v>
      </c>
      <c r="Q8" s="571">
        <v>6585</v>
      </c>
      <c r="R8" s="571">
        <v>5783</v>
      </c>
      <c r="S8" s="593">
        <v>24742</v>
      </c>
      <c r="T8" s="571">
        <v>14566</v>
      </c>
      <c r="U8" s="571">
        <v>2885</v>
      </c>
      <c r="V8" s="571">
        <v>408</v>
      </c>
      <c r="W8" s="571">
        <v>11273</v>
      </c>
      <c r="X8" s="685" t="s">
        <v>547</v>
      </c>
      <c r="Y8" s="570">
        <v>145717</v>
      </c>
      <c r="Z8" s="570">
        <v>16661</v>
      </c>
      <c r="AA8" s="570">
        <v>3811</v>
      </c>
      <c r="AB8" s="570">
        <v>31794</v>
      </c>
      <c r="AC8" s="570">
        <v>17851</v>
      </c>
      <c r="AD8" s="570">
        <v>28836</v>
      </c>
      <c r="AE8" s="570">
        <v>2260</v>
      </c>
      <c r="AF8" s="570">
        <v>49</v>
      </c>
      <c r="AG8" s="570">
        <v>41611</v>
      </c>
      <c r="AH8" s="570">
        <v>2432</v>
      </c>
      <c r="AI8" s="570">
        <v>413</v>
      </c>
      <c r="AJ8" s="685" t="s">
        <v>547</v>
      </c>
      <c r="AK8" s="571">
        <v>921895</v>
      </c>
      <c r="AL8" s="571">
        <v>4972</v>
      </c>
      <c r="AM8" s="571">
        <v>615456</v>
      </c>
      <c r="AN8" s="571">
        <v>224961</v>
      </c>
      <c r="AO8" s="571">
        <v>1160</v>
      </c>
      <c r="AP8" s="571">
        <v>4020</v>
      </c>
      <c r="AQ8" s="571">
        <v>5242</v>
      </c>
      <c r="AR8" s="571">
        <v>433</v>
      </c>
      <c r="AS8" s="571">
        <v>402</v>
      </c>
      <c r="AT8" s="571">
        <v>3120590</v>
      </c>
    </row>
    <row r="9" spans="1:46" s="392" customFormat="1" ht="18.75" customHeight="1">
      <c r="A9" s="685" t="s">
        <v>548</v>
      </c>
      <c r="B9" s="570">
        <v>4</v>
      </c>
      <c r="C9" s="569">
        <v>44419</v>
      </c>
      <c r="D9" s="571">
        <v>52105</v>
      </c>
      <c r="E9" s="571">
        <v>72835</v>
      </c>
      <c r="F9" s="570">
        <v>154</v>
      </c>
      <c r="G9" s="571">
        <v>3330</v>
      </c>
      <c r="H9" s="570">
        <v>1</v>
      </c>
      <c r="I9" s="570">
        <v>314</v>
      </c>
      <c r="J9" s="571">
        <v>3015</v>
      </c>
      <c r="K9" s="571">
        <v>58294</v>
      </c>
      <c r="L9" s="685" t="s">
        <v>548</v>
      </c>
      <c r="M9" s="571">
        <v>64591</v>
      </c>
      <c r="N9" s="571">
        <v>56140</v>
      </c>
      <c r="O9" s="571">
        <v>5817</v>
      </c>
      <c r="P9" s="571">
        <v>9164</v>
      </c>
      <c r="Q9" s="571">
        <v>5608</v>
      </c>
      <c r="R9" s="571">
        <v>6230</v>
      </c>
      <c r="S9" s="571">
        <v>29322</v>
      </c>
      <c r="T9" s="571">
        <v>8450</v>
      </c>
      <c r="U9" s="571">
        <v>290</v>
      </c>
      <c r="V9" s="571">
        <v>65</v>
      </c>
      <c r="W9" s="571">
        <v>8096</v>
      </c>
      <c r="X9" s="685" t="s">
        <v>548</v>
      </c>
      <c r="Y9" s="570">
        <v>148839</v>
      </c>
      <c r="Z9" s="570">
        <v>19119</v>
      </c>
      <c r="AA9" s="570">
        <v>3556</v>
      </c>
      <c r="AB9" s="570">
        <v>28008</v>
      </c>
      <c r="AC9" s="570">
        <v>18099</v>
      </c>
      <c r="AD9" s="570">
        <v>29378</v>
      </c>
      <c r="AE9" s="570">
        <v>2174</v>
      </c>
      <c r="AF9" s="570">
        <v>45</v>
      </c>
      <c r="AG9" s="570">
        <v>45635</v>
      </c>
      <c r="AH9" s="570">
        <v>2266</v>
      </c>
      <c r="AI9" s="570">
        <v>559</v>
      </c>
      <c r="AJ9" s="685" t="s">
        <v>548</v>
      </c>
      <c r="AK9" s="571">
        <v>934868</v>
      </c>
      <c r="AL9" s="571">
        <v>5441</v>
      </c>
      <c r="AM9" s="571">
        <v>628729</v>
      </c>
      <c r="AN9" s="571">
        <v>229956</v>
      </c>
      <c r="AO9" s="571">
        <v>482</v>
      </c>
      <c r="AP9" s="571">
        <v>3861</v>
      </c>
      <c r="AQ9" s="571">
        <v>4976</v>
      </c>
      <c r="AR9" s="571">
        <v>417</v>
      </c>
      <c r="AS9" s="571">
        <v>404</v>
      </c>
      <c r="AT9" s="571">
        <v>3018831</v>
      </c>
    </row>
    <row r="10" spans="1:46" s="597" customFormat="1" ht="18.75" customHeight="1">
      <c r="A10" s="685" t="s">
        <v>549</v>
      </c>
      <c r="B10" s="570">
        <v>4</v>
      </c>
      <c r="C10" s="569">
        <v>43640</v>
      </c>
      <c r="D10" s="571">
        <v>50954</v>
      </c>
      <c r="E10" s="571">
        <v>75129</v>
      </c>
      <c r="F10" s="570">
        <v>148</v>
      </c>
      <c r="G10" s="571">
        <v>3259</v>
      </c>
      <c r="H10" s="570">
        <v>2</v>
      </c>
      <c r="I10" s="570">
        <v>290</v>
      </c>
      <c r="J10" s="571">
        <v>2967</v>
      </c>
      <c r="K10" s="571">
        <v>57065</v>
      </c>
      <c r="L10" s="685" t="s">
        <v>549</v>
      </c>
      <c r="M10" s="571">
        <v>64293</v>
      </c>
      <c r="N10" s="571">
        <v>56189</v>
      </c>
      <c r="O10" s="571">
        <v>5523</v>
      </c>
      <c r="P10" s="571">
        <v>9312</v>
      </c>
      <c r="Q10" s="571">
        <v>5363</v>
      </c>
      <c r="R10" s="571">
        <v>6237</v>
      </c>
      <c r="S10" s="571">
        <v>29754</v>
      </c>
      <c r="T10" s="571">
        <v>8104</v>
      </c>
      <c r="U10" s="571">
        <v>268</v>
      </c>
      <c r="V10" s="571">
        <v>62</v>
      </c>
      <c r="W10" s="571">
        <v>7773</v>
      </c>
      <c r="X10" s="685" t="s">
        <v>549</v>
      </c>
      <c r="Y10" s="570">
        <v>146086</v>
      </c>
      <c r="Z10" s="570">
        <v>18289</v>
      </c>
      <c r="AA10" s="570">
        <v>3215</v>
      </c>
      <c r="AB10" s="570">
        <v>29216</v>
      </c>
      <c r="AC10" s="570">
        <v>18802</v>
      </c>
      <c r="AD10" s="570">
        <v>28516</v>
      </c>
      <c r="AE10" s="570">
        <v>2035</v>
      </c>
      <c r="AF10" s="570">
        <v>42</v>
      </c>
      <c r="AG10" s="570">
        <v>41071</v>
      </c>
      <c r="AH10" s="570">
        <v>2208</v>
      </c>
      <c r="AI10" s="570">
        <v>2692</v>
      </c>
      <c r="AJ10" s="685" t="s">
        <v>549</v>
      </c>
      <c r="AK10" s="571">
        <v>988582</v>
      </c>
      <c r="AL10" s="571">
        <v>6750</v>
      </c>
      <c r="AM10" s="571">
        <v>672804</v>
      </c>
      <c r="AN10" s="571">
        <v>236867</v>
      </c>
      <c r="AO10" s="571">
        <v>464</v>
      </c>
      <c r="AP10" s="571">
        <v>2759</v>
      </c>
      <c r="AQ10" s="571">
        <v>5104</v>
      </c>
      <c r="AR10" s="571">
        <v>406</v>
      </c>
      <c r="AS10" s="571">
        <v>392</v>
      </c>
      <c r="AT10" s="571">
        <v>2889113</v>
      </c>
    </row>
    <row r="11" spans="1:46" s="516" customFormat="1" ht="18.75" customHeight="1">
      <c r="A11" s="695" t="s">
        <v>550</v>
      </c>
      <c r="B11" s="517">
        <v>4</v>
      </c>
      <c r="C11" s="518">
        <v>40757</v>
      </c>
      <c r="D11" s="519">
        <v>49818</v>
      </c>
      <c r="E11" s="519">
        <v>76014</v>
      </c>
      <c r="F11" s="517">
        <v>148</v>
      </c>
      <c r="G11" s="519">
        <v>3044</v>
      </c>
      <c r="H11" s="517">
        <v>1</v>
      </c>
      <c r="I11" s="517">
        <v>294</v>
      </c>
      <c r="J11" s="519">
        <v>2749</v>
      </c>
      <c r="K11" s="519">
        <v>56089</v>
      </c>
      <c r="L11" s="695" t="s">
        <v>550</v>
      </c>
      <c r="M11" s="519">
        <v>64327</v>
      </c>
      <c r="N11" s="519">
        <v>56577</v>
      </c>
      <c r="O11" s="519">
        <v>5528</v>
      </c>
      <c r="P11" s="519">
        <v>9730</v>
      </c>
      <c r="Q11" s="519">
        <v>5405</v>
      </c>
      <c r="R11" s="519">
        <v>5938</v>
      </c>
      <c r="S11" s="519">
        <v>29976</v>
      </c>
      <c r="T11" s="519">
        <v>7750</v>
      </c>
      <c r="U11" s="519">
        <v>244</v>
      </c>
      <c r="V11" s="519">
        <v>58</v>
      </c>
      <c r="W11" s="519">
        <v>7448</v>
      </c>
      <c r="X11" s="695" t="s">
        <v>550</v>
      </c>
      <c r="Y11" s="517">
        <v>146952</v>
      </c>
      <c r="Z11" s="517">
        <v>18021</v>
      </c>
      <c r="AA11" s="517">
        <v>2945</v>
      </c>
      <c r="AB11" s="517">
        <v>29684</v>
      </c>
      <c r="AC11" s="517">
        <v>18550</v>
      </c>
      <c r="AD11" s="517">
        <v>29792</v>
      </c>
      <c r="AE11" s="517">
        <v>2045</v>
      </c>
      <c r="AF11" s="517">
        <v>36</v>
      </c>
      <c r="AG11" s="517">
        <v>41396</v>
      </c>
      <c r="AH11" s="517">
        <v>2016</v>
      </c>
      <c r="AI11" s="517">
        <v>2467</v>
      </c>
      <c r="AJ11" s="695" t="s">
        <v>550</v>
      </c>
      <c r="AK11" s="519">
        <v>997506</v>
      </c>
      <c r="AL11" s="519">
        <v>12252</v>
      </c>
      <c r="AM11" s="519">
        <v>673425</v>
      </c>
      <c r="AN11" s="519">
        <v>243101</v>
      </c>
      <c r="AO11" s="519">
        <v>476</v>
      </c>
      <c r="AP11" s="519">
        <v>2519</v>
      </c>
      <c r="AQ11" s="519">
        <v>5227</v>
      </c>
      <c r="AR11" s="519">
        <v>399</v>
      </c>
      <c r="AS11" s="519">
        <v>382</v>
      </c>
      <c r="AT11" s="519">
        <v>2770188</v>
      </c>
    </row>
    <row r="12" spans="1:46" s="393" customFormat="1" ht="7.5" customHeight="1" thickBot="1">
      <c r="A12" s="572"/>
      <c r="B12" s="573"/>
      <c r="C12" s="573"/>
      <c r="D12" s="573"/>
      <c r="E12" s="573"/>
      <c r="F12" s="573"/>
      <c r="G12" s="573"/>
      <c r="H12" s="573"/>
      <c r="I12" s="573"/>
      <c r="J12" s="573"/>
      <c r="K12" s="573"/>
      <c r="L12" s="572"/>
      <c r="M12" s="574"/>
      <c r="N12" s="573"/>
      <c r="O12" s="573"/>
      <c r="P12" s="573"/>
      <c r="Q12" s="573"/>
      <c r="R12" s="573"/>
      <c r="S12" s="573"/>
      <c r="T12" s="573"/>
      <c r="U12" s="573"/>
      <c r="V12" s="573"/>
      <c r="W12" s="573"/>
      <c r="X12" s="572"/>
      <c r="Y12" s="575"/>
      <c r="Z12" s="575"/>
      <c r="AA12" s="575"/>
      <c r="AB12" s="575"/>
      <c r="AC12" s="575"/>
      <c r="AD12" s="575"/>
      <c r="AE12" s="575"/>
      <c r="AF12" s="575"/>
      <c r="AG12" s="575"/>
      <c r="AH12" s="575"/>
      <c r="AI12" s="575"/>
      <c r="AJ12" s="572"/>
      <c r="AK12" s="573"/>
      <c r="AL12" s="573"/>
      <c r="AM12" s="573"/>
      <c r="AN12" s="573"/>
      <c r="AO12" s="573"/>
      <c r="AP12" s="573"/>
      <c r="AQ12" s="573"/>
      <c r="AR12" s="573"/>
      <c r="AS12" s="573"/>
      <c r="AT12" s="573"/>
    </row>
    <row r="13" spans="1:46" s="391" customFormat="1" ht="12.75" customHeight="1">
      <c r="A13" s="576"/>
      <c r="B13" s="549"/>
      <c r="C13" s="549"/>
      <c r="D13" s="549"/>
      <c r="E13" s="549"/>
      <c r="F13" s="549"/>
      <c r="G13" s="549"/>
      <c r="H13" s="549"/>
      <c r="I13" s="549"/>
      <c r="J13" s="549"/>
      <c r="K13" s="549"/>
      <c r="L13" s="549"/>
      <c r="M13" s="549"/>
      <c r="N13" s="549"/>
      <c r="O13" s="549"/>
      <c r="P13" s="549"/>
      <c r="Q13" s="549"/>
      <c r="R13" s="549"/>
      <c r="S13" s="549"/>
      <c r="T13" s="549"/>
      <c r="U13" s="549"/>
      <c r="V13" s="549"/>
      <c r="W13" s="549"/>
      <c r="X13" s="549" t="s">
        <v>77</v>
      </c>
      <c r="Y13" s="549"/>
      <c r="Z13" s="549"/>
      <c r="AA13" s="549"/>
      <c r="AB13" s="549"/>
      <c r="AC13" s="549"/>
      <c r="AD13" s="549"/>
      <c r="AE13" s="549"/>
      <c r="AF13" s="549"/>
      <c r="AG13" s="549"/>
      <c r="AH13" s="549"/>
      <c r="AI13" s="549"/>
      <c r="AJ13" s="577" t="s">
        <v>553</v>
      </c>
      <c r="AK13" s="549"/>
      <c r="AL13" s="549"/>
      <c r="AM13" s="549"/>
      <c r="AN13" s="549"/>
      <c r="AO13" s="549"/>
      <c r="AP13" s="549"/>
      <c r="AQ13" s="549"/>
      <c r="AR13" s="549"/>
      <c r="AS13" s="549"/>
      <c r="AT13" s="549"/>
    </row>
    <row r="14" spans="1:46">
      <c r="A14" s="547"/>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78"/>
      <c r="Z14" s="547"/>
      <c r="AA14" s="547"/>
      <c r="AB14" s="547"/>
      <c r="AC14" s="547"/>
      <c r="AD14" s="547"/>
      <c r="AE14" s="547"/>
      <c r="AF14" s="547"/>
      <c r="AG14" s="547"/>
      <c r="AH14" s="547"/>
      <c r="AI14" s="547"/>
      <c r="AJ14" s="568" t="s">
        <v>339</v>
      </c>
      <c r="AK14" s="549"/>
      <c r="AL14" s="549"/>
      <c r="AM14" s="549"/>
      <c r="AN14" s="549"/>
      <c r="AO14" s="547"/>
      <c r="AP14" s="547"/>
      <c r="AQ14" s="547"/>
      <c r="AR14" s="547"/>
      <c r="AS14" s="547"/>
      <c r="AT14" s="547"/>
    </row>
    <row r="15" spans="1:46">
      <c r="B15" s="395"/>
      <c r="Y15" s="394"/>
    </row>
    <row r="16" spans="1:46">
      <c r="Y16" s="394"/>
    </row>
    <row r="17" spans="14:29">
      <c r="Y17" s="394"/>
    </row>
    <row r="24" spans="14:29">
      <c r="N24" s="394"/>
      <c r="O24" s="394"/>
      <c r="P24" s="394"/>
      <c r="Q24" s="394"/>
      <c r="R24" s="394"/>
      <c r="S24" s="394"/>
      <c r="T24" s="394"/>
    </row>
    <row r="27" spans="14:29">
      <c r="AC27" s="394"/>
    </row>
  </sheetData>
  <mergeCells count="15">
    <mergeCell ref="AF4:AF5"/>
    <mergeCell ref="AH4:AH5"/>
    <mergeCell ref="AJ4:AJ5"/>
    <mergeCell ref="X4:X5"/>
    <mergeCell ref="Y4:Y5"/>
    <mergeCell ref="Z4:Z5"/>
    <mergeCell ref="AA4:AA5"/>
    <mergeCell ref="AB4:AB5"/>
    <mergeCell ref="AC4:AC5"/>
    <mergeCell ref="A4:A5"/>
    <mergeCell ref="B4:B5"/>
    <mergeCell ref="F4:F5"/>
    <mergeCell ref="K4:K5"/>
    <mergeCell ref="L4:L5"/>
    <mergeCell ref="M4:M5"/>
  </mergeCells>
  <phoneticPr fontId="12"/>
  <pageMargins left="0.39370078740157483" right="0.39370078740157483" top="0.59055118110236227" bottom="0.39370078740157483" header="0.39370078740157483" footer="0.31496062992125984"/>
  <pageSetup paperSize="9" scale="98" orientation="portrait" r:id="rId1"/>
  <headerFooter alignWithMargins="0"/>
  <colBreaks count="2" manualBreakCount="2">
    <brk id="23" max="13" man="1"/>
    <brk id="3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44"/>
  <sheetViews>
    <sheetView showGridLines="0" zoomScale="80" zoomScaleNormal="80" workbookViewId="0">
      <selection sqref="A1:I1"/>
    </sheetView>
  </sheetViews>
  <sheetFormatPr defaultColWidth="8" defaultRowHeight="12"/>
  <cols>
    <col min="1" max="1" width="9.875" style="105" customWidth="1"/>
    <col min="2" max="8" width="10" style="101" customWidth="1"/>
    <col min="9" max="9" width="10" style="117" customWidth="1"/>
    <col min="10" max="16384" width="8" style="101"/>
  </cols>
  <sheetData>
    <row r="1" spans="1:9" ht="21" customHeight="1">
      <c r="A1" s="781" t="s">
        <v>615</v>
      </c>
      <c r="B1" s="781"/>
      <c r="C1" s="781"/>
      <c r="D1" s="781"/>
      <c r="E1" s="781"/>
      <c r="F1" s="781"/>
      <c r="G1" s="781"/>
      <c r="H1" s="781"/>
      <c r="I1" s="781"/>
    </row>
    <row r="2" spans="1:9" ht="18.75" customHeight="1" thickBot="1">
      <c r="A2" s="702"/>
      <c r="I2" s="202" t="s">
        <v>555</v>
      </c>
    </row>
    <row r="3" spans="1:9" s="194" customFormat="1" ht="22.5" customHeight="1">
      <c r="A3" s="891" t="s">
        <v>263</v>
      </c>
      <c r="B3" s="865" t="s">
        <v>264</v>
      </c>
      <c r="C3" s="894"/>
      <c r="D3" s="894"/>
      <c r="E3" s="866"/>
      <c r="F3" s="894" t="s">
        <v>265</v>
      </c>
      <c r="G3" s="894"/>
      <c r="H3" s="894"/>
      <c r="I3" s="894"/>
    </row>
    <row r="4" spans="1:9" s="194" customFormat="1" ht="22.5" customHeight="1">
      <c r="A4" s="892"/>
      <c r="B4" s="896" t="s">
        <v>353</v>
      </c>
      <c r="C4" s="896" t="s">
        <v>266</v>
      </c>
      <c r="D4" s="896" t="s">
        <v>267</v>
      </c>
      <c r="E4" s="897" t="s">
        <v>268</v>
      </c>
      <c r="F4" s="888" t="s">
        <v>269</v>
      </c>
      <c r="G4" s="889"/>
      <c r="H4" s="890" t="s">
        <v>270</v>
      </c>
      <c r="I4" s="890"/>
    </row>
    <row r="5" spans="1:9" s="194" customFormat="1" ht="22.5" customHeight="1">
      <c r="A5" s="893"/>
      <c r="B5" s="859"/>
      <c r="C5" s="859"/>
      <c r="D5" s="859"/>
      <c r="E5" s="785"/>
      <c r="F5" s="379" t="s">
        <v>353</v>
      </c>
      <c r="G5" s="366" t="s">
        <v>266</v>
      </c>
      <c r="H5" s="366" t="s">
        <v>71</v>
      </c>
      <c r="I5" s="367" t="s">
        <v>266</v>
      </c>
    </row>
    <row r="6" spans="1:9" s="194" customFormat="1" ht="12" customHeight="1">
      <c r="A6" s="703"/>
      <c r="B6" s="360"/>
      <c r="C6" s="360"/>
      <c r="D6" s="360"/>
      <c r="E6" s="360"/>
      <c r="F6" s="360"/>
      <c r="G6" s="360"/>
      <c r="H6" s="360"/>
      <c r="I6" s="360"/>
    </row>
    <row r="7" spans="1:9" s="194" customFormat="1" ht="18.75" customHeight="1">
      <c r="A7" s="685" t="s">
        <v>481</v>
      </c>
      <c r="B7" s="381">
        <v>61500</v>
      </c>
      <c r="C7" s="381">
        <v>22700</v>
      </c>
      <c r="D7" s="382">
        <v>240.2</v>
      </c>
      <c r="E7" s="383">
        <v>17</v>
      </c>
      <c r="F7" s="381">
        <v>31000</v>
      </c>
      <c r="G7" s="381">
        <v>10200</v>
      </c>
      <c r="H7" s="381">
        <v>5370</v>
      </c>
      <c r="I7" s="381">
        <v>1190</v>
      </c>
    </row>
    <row r="8" spans="1:9" s="194" customFormat="1" ht="18.75" customHeight="1">
      <c r="A8" s="685" t="s">
        <v>556</v>
      </c>
      <c r="B8" s="380">
        <v>61600</v>
      </c>
      <c r="C8" s="381">
        <v>13800</v>
      </c>
      <c r="D8" s="382">
        <v>243.5</v>
      </c>
      <c r="E8" s="383">
        <v>10.5</v>
      </c>
      <c r="F8" s="381">
        <v>33600</v>
      </c>
      <c r="G8" s="381">
        <v>8320</v>
      </c>
      <c r="H8" s="381">
        <v>8280</v>
      </c>
      <c r="I8" s="381">
        <v>1240</v>
      </c>
    </row>
    <row r="9" spans="1:9" s="194" customFormat="1" ht="18.75" customHeight="1">
      <c r="A9" s="685" t="s">
        <v>557</v>
      </c>
      <c r="B9" s="281">
        <v>58900</v>
      </c>
      <c r="C9" s="282">
        <v>11100</v>
      </c>
      <c r="D9" s="200">
        <v>237.5</v>
      </c>
      <c r="E9" s="409">
        <v>8.6</v>
      </c>
      <c r="F9" s="282">
        <v>25900</v>
      </c>
      <c r="G9" s="282">
        <v>3460</v>
      </c>
      <c r="H9" s="282">
        <v>4980</v>
      </c>
      <c r="I9" s="282">
        <v>425</v>
      </c>
    </row>
    <row r="10" spans="1:9" s="194" customFormat="1" ht="18.75" customHeight="1">
      <c r="A10" s="685" t="s">
        <v>558</v>
      </c>
      <c r="B10" s="111" t="s">
        <v>322</v>
      </c>
      <c r="C10" s="112" t="s">
        <v>322</v>
      </c>
      <c r="D10" s="202" t="s">
        <v>322</v>
      </c>
      <c r="E10" s="603" t="s">
        <v>322</v>
      </c>
      <c r="F10" s="112" t="s">
        <v>322</v>
      </c>
      <c r="G10" s="112" t="s">
        <v>322</v>
      </c>
      <c r="H10" s="112" t="s">
        <v>322</v>
      </c>
      <c r="I10" s="112" t="s">
        <v>322</v>
      </c>
    </row>
    <row r="11" spans="1:9" s="198" customFormat="1" ht="18.75" customHeight="1" thickBot="1">
      <c r="A11" s="695" t="s">
        <v>559</v>
      </c>
      <c r="B11" s="704" t="s">
        <v>322</v>
      </c>
      <c r="C11" s="704" t="s">
        <v>322</v>
      </c>
      <c r="D11" s="705" t="s">
        <v>322</v>
      </c>
      <c r="E11" s="706" t="s">
        <v>322</v>
      </c>
      <c r="F11" s="704" t="s">
        <v>322</v>
      </c>
      <c r="G11" s="704" t="s">
        <v>322</v>
      </c>
      <c r="H11" s="704" t="s">
        <v>322</v>
      </c>
      <c r="I11" s="704" t="s">
        <v>322</v>
      </c>
    </row>
    <row r="12" spans="1:9" s="194" customFormat="1" ht="22.5" customHeight="1" thickTop="1">
      <c r="A12" s="895" t="s">
        <v>263</v>
      </c>
      <c r="B12" s="898" t="s">
        <v>265</v>
      </c>
      <c r="C12" s="899"/>
      <c r="D12" s="899"/>
      <c r="E12" s="899"/>
      <c r="F12" s="899"/>
      <c r="G12" s="899"/>
      <c r="H12" s="899"/>
      <c r="I12" s="899"/>
    </row>
    <row r="13" spans="1:9" s="194" customFormat="1" ht="22.5" customHeight="1">
      <c r="A13" s="892"/>
      <c r="B13" s="888" t="s">
        <v>271</v>
      </c>
      <c r="C13" s="889"/>
      <c r="D13" s="888" t="s">
        <v>272</v>
      </c>
      <c r="E13" s="889"/>
      <c r="F13" s="888" t="s">
        <v>273</v>
      </c>
      <c r="G13" s="889"/>
      <c r="H13" s="384" t="s">
        <v>274</v>
      </c>
      <c r="I13" s="385"/>
    </row>
    <row r="14" spans="1:9" s="194" customFormat="1" ht="22.5" customHeight="1">
      <c r="A14" s="893"/>
      <c r="B14" s="366" t="s">
        <v>71</v>
      </c>
      <c r="C14" s="366" t="s">
        <v>266</v>
      </c>
      <c r="D14" s="366" t="s">
        <v>71</v>
      </c>
      <c r="E14" s="366" t="s">
        <v>266</v>
      </c>
      <c r="F14" s="366" t="s">
        <v>71</v>
      </c>
      <c r="G14" s="366" t="s">
        <v>266</v>
      </c>
      <c r="H14" s="366" t="s">
        <v>71</v>
      </c>
      <c r="I14" s="367" t="s">
        <v>266</v>
      </c>
    </row>
    <row r="15" spans="1:9" s="194" customFormat="1" ht="12" customHeight="1">
      <c r="A15" s="703"/>
      <c r="B15" s="360"/>
      <c r="C15" s="360"/>
      <c r="D15" s="360"/>
      <c r="E15" s="360"/>
      <c r="F15" s="360"/>
      <c r="G15" s="360"/>
      <c r="H15" s="360"/>
      <c r="I15" s="360"/>
    </row>
    <row r="16" spans="1:9" s="194" customFormat="1" ht="18.75" customHeight="1">
      <c r="A16" s="685" t="s">
        <v>481</v>
      </c>
      <c r="B16" s="386" t="s">
        <v>614</v>
      </c>
      <c r="C16" s="387" t="s">
        <v>614</v>
      </c>
      <c r="D16" s="387" t="s">
        <v>614</v>
      </c>
      <c r="E16" s="387" t="s">
        <v>614</v>
      </c>
      <c r="F16" s="387">
        <v>25600</v>
      </c>
      <c r="G16" s="387">
        <v>9000</v>
      </c>
      <c r="H16" s="112" t="s">
        <v>614</v>
      </c>
      <c r="I16" s="112" t="s">
        <v>614</v>
      </c>
    </row>
    <row r="17" spans="1:9" s="194" customFormat="1" ht="18.75" customHeight="1">
      <c r="A17" s="685" t="s">
        <v>556</v>
      </c>
      <c r="B17" s="386" t="s">
        <v>614</v>
      </c>
      <c r="C17" s="387" t="s">
        <v>614</v>
      </c>
      <c r="D17" s="387" t="s">
        <v>614</v>
      </c>
      <c r="E17" s="387" t="s">
        <v>614</v>
      </c>
      <c r="F17" s="387">
        <v>25300</v>
      </c>
      <c r="G17" s="387">
        <v>7080</v>
      </c>
      <c r="H17" s="112" t="s">
        <v>614</v>
      </c>
      <c r="I17" s="112" t="s">
        <v>614</v>
      </c>
    </row>
    <row r="18" spans="1:9" s="194" customFormat="1" ht="18.75" customHeight="1">
      <c r="A18" s="685" t="s">
        <v>557</v>
      </c>
      <c r="B18" s="408">
        <v>50</v>
      </c>
      <c r="C18" s="202">
        <v>25</v>
      </c>
      <c r="D18" s="202" t="s">
        <v>614</v>
      </c>
      <c r="E18" s="202" t="s">
        <v>614</v>
      </c>
      <c r="F18" s="282">
        <v>15600</v>
      </c>
      <c r="G18" s="282">
        <v>2620</v>
      </c>
      <c r="H18" s="112">
        <v>5300</v>
      </c>
      <c r="I18" s="112">
        <v>390</v>
      </c>
    </row>
    <row r="19" spans="1:9" s="194" customFormat="1" ht="18.75" customHeight="1">
      <c r="A19" s="685" t="s">
        <v>558</v>
      </c>
      <c r="B19" s="408" t="s">
        <v>322</v>
      </c>
      <c r="C19" s="202" t="s">
        <v>322</v>
      </c>
      <c r="D19" s="202" t="s">
        <v>614</v>
      </c>
      <c r="E19" s="202" t="s">
        <v>614</v>
      </c>
      <c r="F19" s="282">
        <v>12600</v>
      </c>
      <c r="G19" s="282">
        <v>2480</v>
      </c>
      <c r="H19" s="112">
        <v>2400</v>
      </c>
      <c r="I19" s="112">
        <v>140</v>
      </c>
    </row>
    <row r="20" spans="1:9" s="198" customFormat="1" ht="18.75" customHeight="1" thickBot="1">
      <c r="A20" s="695" t="s">
        <v>559</v>
      </c>
      <c r="B20" s="705" t="s">
        <v>322</v>
      </c>
      <c r="C20" s="705" t="s">
        <v>322</v>
      </c>
      <c r="D20" s="705" t="s">
        <v>614</v>
      </c>
      <c r="E20" s="705" t="s">
        <v>614</v>
      </c>
      <c r="F20" s="642">
        <v>11500</v>
      </c>
      <c r="G20" s="642">
        <v>2630</v>
      </c>
      <c r="H20" s="704">
        <v>4460</v>
      </c>
      <c r="I20" s="705">
        <v>480</v>
      </c>
    </row>
    <row r="21" spans="1:9" s="194" customFormat="1" ht="22.5" customHeight="1" thickTop="1">
      <c r="A21" s="895" t="s">
        <v>263</v>
      </c>
      <c r="B21" s="708" t="s">
        <v>275</v>
      </c>
      <c r="C21" s="708"/>
      <c r="D21" s="708"/>
      <c r="E21" s="708"/>
      <c r="F21" s="708"/>
      <c r="G21" s="708"/>
      <c r="H21" s="708" t="s">
        <v>276</v>
      </c>
      <c r="I21" s="709"/>
    </row>
    <row r="22" spans="1:9" s="194" customFormat="1" ht="22.5" customHeight="1">
      <c r="A22" s="892"/>
      <c r="B22" s="888" t="s">
        <v>269</v>
      </c>
      <c r="C22" s="889"/>
      <c r="D22" s="888" t="s">
        <v>277</v>
      </c>
      <c r="E22" s="889"/>
      <c r="F22" s="888" t="s">
        <v>278</v>
      </c>
      <c r="G22" s="889"/>
      <c r="H22" s="888" t="s">
        <v>269</v>
      </c>
      <c r="I22" s="890"/>
    </row>
    <row r="23" spans="1:9" s="194" customFormat="1" ht="22.5" customHeight="1">
      <c r="A23" s="893"/>
      <c r="B23" s="366" t="s">
        <v>353</v>
      </c>
      <c r="C23" s="366" t="s">
        <v>266</v>
      </c>
      <c r="D23" s="366" t="s">
        <v>71</v>
      </c>
      <c r="E23" s="366" t="s">
        <v>266</v>
      </c>
      <c r="F23" s="366" t="s">
        <v>71</v>
      </c>
      <c r="G23" s="366" t="s">
        <v>266</v>
      </c>
      <c r="H23" s="366" t="s">
        <v>71</v>
      </c>
      <c r="I23" s="367" t="s">
        <v>266</v>
      </c>
    </row>
    <row r="24" spans="1:9" s="194" customFormat="1" ht="12" customHeight="1">
      <c r="A24" s="703"/>
      <c r="B24" s="360"/>
      <c r="C24" s="360"/>
      <c r="D24" s="360"/>
      <c r="E24" s="360"/>
      <c r="F24" s="360"/>
      <c r="G24" s="360"/>
      <c r="H24" s="360"/>
      <c r="I24" s="360"/>
    </row>
    <row r="25" spans="1:9" s="194" customFormat="1" ht="18.75" customHeight="1">
      <c r="A25" s="685" t="s">
        <v>481</v>
      </c>
      <c r="B25" s="380">
        <v>21500</v>
      </c>
      <c r="C25" s="381">
        <v>10100</v>
      </c>
      <c r="D25" s="381">
        <v>11500</v>
      </c>
      <c r="E25" s="381">
        <v>8410</v>
      </c>
      <c r="F25" s="381">
        <v>6940</v>
      </c>
      <c r="G25" s="381">
        <v>1330</v>
      </c>
      <c r="H25" s="381">
        <v>8130</v>
      </c>
      <c r="I25" s="381">
        <v>1870</v>
      </c>
    </row>
    <row r="26" spans="1:9" s="194" customFormat="1" ht="18.75" customHeight="1">
      <c r="A26" s="685" t="s">
        <v>556</v>
      </c>
      <c r="B26" s="281">
        <v>22500</v>
      </c>
      <c r="C26" s="282">
        <v>4650</v>
      </c>
      <c r="D26" s="282">
        <v>14200</v>
      </c>
      <c r="E26" s="282">
        <v>3590</v>
      </c>
      <c r="F26" s="282">
        <v>4690</v>
      </c>
      <c r="G26" s="282">
        <v>519</v>
      </c>
      <c r="H26" s="282">
        <v>4770</v>
      </c>
      <c r="I26" s="282">
        <v>257</v>
      </c>
    </row>
    <row r="27" spans="1:9" s="194" customFormat="1" ht="18.75" customHeight="1">
      <c r="A27" s="685" t="s">
        <v>557</v>
      </c>
      <c r="B27" s="281">
        <v>20800</v>
      </c>
      <c r="C27" s="282">
        <v>4500</v>
      </c>
      <c r="D27" s="282">
        <v>6880</v>
      </c>
      <c r="E27" s="282">
        <v>1620</v>
      </c>
      <c r="F27" s="282">
        <v>5550</v>
      </c>
      <c r="G27" s="282">
        <v>1390</v>
      </c>
      <c r="H27" s="282">
        <v>11400</v>
      </c>
      <c r="I27" s="282">
        <v>2730</v>
      </c>
    </row>
    <row r="28" spans="1:9" s="194" customFormat="1" ht="18.75" customHeight="1">
      <c r="A28" s="685" t="s">
        <v>558</v>
      </c>
      <c r="B28" s="112" t="s">
        <v>322</v>
      </c>
      <c r="C28" s="112" t="s">
        <v>322</v>
      </c>
      <c r="D28" s="282">
        <v>4000</v>
      </c>
      <c r="E28" s="282">
        <v>660</v>
      </c>
      <c r="F28" s="112" t="s">
        <v>322</v>
      </c>
      <c r="G28" s="112" t="s">
        <v>322</v>
      </c>
      <c r="H28" s="112" t="s">
        <v>322</v>
      </c>
      <c r="I28" s="112" t="s">
        <v>322</v>
      </c>
    </row>
    <row r="29" spans="1:9" s="198" customFormat="1" ht="18.75" customHeight="1" thickBot="1">
      <c r="A29" s="695" t="s">
        <v>559</v>
      </c>
      <c r="B29" s="707" t="s">
        <v>322</v>
      </c>
      <c r="C29" s="704" t="s">
        <v>322</v>
      </c>
      <c r="D29" s="642">
        <v>2510</v>
      </c>
      <c r="E29" s="642">
        <v>314</v>
      </c>
      <c r="F29" s="704" t="s">
        <v>322</v>
      </c>
      <c r="G29" s="704" t="s">
        <v>322</v>
      </c>
      <c r="H29" s="704" t="s">
        <v>322</v>
      </c>
      <c r="I29" s="704" t="s">
        <v>322</v>
      </c>
    </row>
    <row r="30" spans="1:9" s="194" customFormat="1" ht="22.5" customHeight="1" thickTop="1">
      <c r="A30" s="895" t="s">
        <v>263</v>
      </c>
      <c r="B30" s="708" t="s">
        <v>279</v>
      </c>
      <c r="C30" s="708"/>
      <c r="D30" s="708"/>
      <c r="E30" s="708"/>
      <c r="F30" s="708"/>
      <c r="G30" s="709"/>
      <c r="H30" s="710"/>
      <c r="I30" s="710"/>
    </row>
    <row r="31" spans="1:9" s="194" customFormat="1" ht="22.5" customHeight="1">
      <c r="A31" s="892"/>
      <c r="B31" s="888" t="s">
        <v>405</v>
      </c>
      <c r="C31" s="889"/>
      <c r="D31" s="888" t="s">
        <v>406</v>
      </c>
      <c r="E31" s="889"/>
      <c r="F31" s="888" t="s">
        <v>407</v>
      </c>
      <c r="G31" s="890"/>
      <c r="H31" s="200"/>
      <c r="I31" s="200"/>
    </row>
    <row r="32" spans="1:9" s="194" customFormat="1" ht="22.5" customHeight="1">
      <c r="A32" s="893"/>
      <c r="B32" s="366" t="s">
        <v>353</v>
      </c>
      <c r="C32" s="366" t="s">
        <v>266</v>
      </c>
      <c r="D32" s="366" t="s">
        <v>71</v>
      </c>
      <c r="E32" s="366" t="s">
        <v>266</v>
      </c>
      <c r="F32" s="366" t="s">
        <v>71</v>
      </c>
      <c r="G32" s="367" t="s">
        <v>266</v>
      </c>
      <c r="H32" s="200"/>
      <c r="I32" s="200"/>
    </row>
    <row r="33" spans="1:13" s="194" customFormat="1" ht="12" customHeight="1">
      <c r="A33" s="703"/>
      <c r="B33" s="360"/>
      <c r="C33" s="360"/>
      <c r="D33" s="360"/>
      <c r="E33" s="360"/>
      <c r="F33" s="360"/>
      <c r="G33" s="360"/>
    </row>
    <row r="34" spans="1:13" s="194" customFormat="1" ht="18.75" customHeight="1">
      <c r="A34" s="685" t="s">
        <v>481</v>
      </c>
      <c r="B34" s="202" t="s">
        <v>614</v>
      </c>
      <c r="C34" s="202" t="s">
        <v>614</v>
      </c>
      <c r="D34" s="389">
        <v>3330</v>
      </c>
      <c r="E34" s="389">
        <v>1650</v>
      </c>
      <c r="F34" s="389">
        <v>830</v>
      </c>
      <c r="G34" s="389">
        <v>60</v>
      </c>
    </row>
    <row r="35" spans="1:13" s="194" customFormat="1" ht="18.75" customHeight="1">
      <c r="A35" s="685" t="s">
        <v>556</v>
      </c>
      <c r="B35" s="408" t="s">
        <v>614</v>
      </c>
      <c r="C35" s="202" t="s">
        <v>614</v>
      </c>
      <c r="D35" s="282">
        <v>250</v>
      </c>
      <c r="E35" s="282">
        <v>26</v>
      </c>
      <c r="F35" s="282">
        <v>1350</v>
      </c>
      <c r="G35" s="282">
        <v>78</v>
      </c>
    </row>
    <row r="36" spans="1:13" s="194" customFormat="1" ht="18.75" customHeight="1">
      <c r="A36" s="685" t="s">
        <v>557</v>
      </c>
      <c r="B36" s="408" t="s">
        <v>614</v>
      </c>
      <c r="C36" s="202" t="s">
        <v>614</v>
      </c>
      <c r="D36" s="282">
        <v>3140</v>
      </c>
      <c r="E36" s="282">
        <v>1920</v>
      </c>
      <c r="F36" s="282">
        <v>1500</v>
      </c>
      <c r="G36" s="282">
        <v>130</v>
      </c>
    </row>
    <row r="37" spans="1:13" s="194" customFormat="1" ht="18.75" customHeight="1">
      <c r="A37" s="685" t="s">
        <v>558</v>
      </c>
      <c r="B37" s="408" t="s">
        <v>322</v>
      </c>
      <c r="C37" s="202" t="s">
        <v>322</v>
      </c>
      <c r="D37" s="282">
        <v>5550</v>
      </c>
      <c r="E37" s="282">
        <v>2320</v>
      </c>
      <c r="F37" s="282">
        <v>700</v>
      </c>
      <c r="G37" s="282">
        <v>60</v>
      </c>
    </row>
    <row r="38" spans="1:13" s="198" customFormat="1" ht="18.75" customHeight="1" thickBot="1">
      <c r="A38" s="686" t="s">
        <v>559</v>
      </c>
      <c r="B38" s="293" t="s">
        <v>322</v>
      </c>
      <c r="C38" s="388" t="s">
        <v>322</v>
      </c>
      <c r="D38" s="271">
        <v>474</v>
      </c>
      <c r="E38" s="271">
        <v>38</v>
      </c>
      <c r="F38" s="271">
        <v>598</v>
      </c>
      <c r="G38" s="271">
        <v>48</v>
      </c>
    </row>
    <row r="39" spans="1:13" ht="15" customHeight="1">
      <c r="A39" s="711" t="s">
        <v>280</v>
      </c>
      <c r="B39" s="377"/>
      <c r="D39" s="377"/>
      <c r="E39" s="377"/>
    </row>
    <row r="40" spans="1:13" ht="13.5" customHeight="1">
      <c r="A40" s="162" t="s">
        <v>560</v>
      </c>
      <c r="M40" s="117"/>
    </row>
    <row r="44" spans="1:13">
      <c r="F44" s="117"/>
    </row>
  </sheetData>
  <mergeCells count="24">
    <mergeCell ref="A12:A14"/>
    <mergeCell ref="B12:I12"/>
    <mergeCell ref="D22:E22"/>
    <mergeCell ref="F22:G22"/>
    <mergeCell ref="A30:A32"/>
    <mergeCell ref="B31:C31"/>
    <mergeCell ref="A1:I1"/>
    <mergeCell ref="C4:C5"/>
    <mergeCell ref="D4:D5"/>
    <mergeCell ref="F31:G31"/>
    <mergeCell ref="D31:E31"/>
    <mergeCell ref="E4:E5"/>
    <mergeCell ref="B4:B5"/>
    <mergeCell ref="A21:A23"/>
    <mergeCell ref="F4:G4"/>
    <mergeCell ref="H4:I4"/>
    <mergeCell ref="H22:I22"/>
    <mergeCell ref="A3:A5"/>
    <mergeCell ref="B3:E3"/>
    <mergeCell ref="F3:I3"/>
    <mergeCell ref="B13:C13"/>
    <mergeCell ref="B22:C22"/>
    <mergeCell ref="D13:E13"/>
    <mergeCell ref="F13:G13"/>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K53"/>
  <sheetViews>
    <sheetView showGridLines="0" view="pageBreakPreview" zoomScale="115" zoomScaleNormal="80" zoomScaleSheetLayoutView="115" workbookViewId="0"/>
  </sheetViews>
  <sheetFormatPr defaultColWidth="8" defaultRowHeight="12"/>
  <cols>
    <col min="1" max="1" width="19.125" style="3" customWidth="1"/>
    <col min="2" max="5" width="10" style="3" customWidth="1"/>
    <col min="6" max="6" width="10.625" style="3" customWidth="1"/>
    <col min="7" max="9" width="10.125" style="3" customWidth="1"/>
    <col min="10" max="16384" width="8" style="3"/>
  </cols>
  <sheetData>
    <row r="1" spans="1:11" ht="18.75" customHeight="1">
      <c r="A1" s="467" t="s">
        <v>574</v>
      </c>
      <c r="B1" s="468"/>
      <c r="C1" s="468"/>
      <c r="D1" s="468"/>
      <c r="E1" s="468"/>
      <c r="F1" s="468"/>
      <c r="G1" s="468"/>
      <c r="H1" s="468"/>
      <c r="I1" s="468"/>
    </row>
    <row r="2" spans="1:11" ht="18.75" customHeight="1" thickBot="1">
      <c r="A2" s="406"/>
      <c r="B2" s="406"/>
      <c r="C2" s="406"/>
      <c r="D2" s="406"/>
      <c r="E2" s="406"/>
      <c r="F2" s="406"/>
      <c r="G2" s="406"/>
      <c r="H2" s="406"/>
      <c r="I2" s="406"/>
    </row>
    <row r="3" spans="1:11" ht="15" customHeight="1">
      <c r="A3" s="921" t="s">
        <v>578</v>
      </c>
      <c r="B3" s="924" t="s">
        <v>364</v>
      </c>
      <c r="C3" s="924" t="s">
        <v>78</v>
      </c>
      <c r="D3" s="904" t="s">
        <v>575</v>
      </c>
      <c r="E3" s="904" t="s">
        <v>576</v>
      </c>
      <c r="F3" s="904" t="s">
        <v>577</v>
      </c>
      <c r="G3" s="900" t="s">
        <v>404</v>
      </c>
      <c r="H3" s="901"/>
      <c r="I3" s="901"/>
    </row>
    <row r="4" spans="1:11" ht="15" customHeight="1">
      <c r="A4" s="922"/>
      <c r="B4" s="920"/>
      <c r="C4" s="920"/>
      <c r="D4" s="905"/>
      <c r="E4" s="905"/>
      <c r="F4" s="905"/>
      <c r="G4" s="902"/>
      <c r="H4" s="903"/>
      <c r="I4" s="903"/>
    </row>
    <row r="5" spans="1:11" ht="15" customHeight="1">
      <c r="A5" s="922"/>
      <c r="B5" s="920"/>
      <c r="C5" s="920"/>
      <c r="D5" s="905"/>
      <c r="E5" s="905"/>
      <c r="F5" s="905"/>
      <c r="G5" s="910" t="s">
        <v>365</v>
      </c>
      <c r="H5" s="908" t="s">
        <v>66</v>
      </c>
      <c r="I5" s="907" t="s">
        <v>67</v>
      </c>
    </row>
    <row r="6" spans="1:11" ht="15" customHeight="1">
      <c r="A6" s="923"/>
      <c r="B6" s="911"/>
      <c r="C6" s="911"/>
      <c r="D6" s="906"/>
      <c r="E6" s="906"/>
      <c r="F6" s="906"/>
      <c r="G6" s="911"/>
      <c r="H6" s="909"/>
      <c r="I6" s="903"/>
    </row>
    <row r="7" spans="1:11" s="414" customFormat="1" ht="18.75" customHeight="1">
      <c r="A7" s="469"/>
      <c r="B7" s="470"/>
      <c r="C7" s="471" t="s">
        <v>62</v>
      </c>
      <c r="D7" s="472" t="s">
        <v>366</v>
      </c>
      <c r="E7" s="471" t="s">
        <v>367</v>
      </c>
      <c r="F7" s="471" t="s">
        <v>79</v>
      </c>
      <c r="G7" s="471" t="s">
        <v>79</v>
      </c>
      <c r="H7" s="471" t="s">
        <v>80</v>
      </c>
      <c r="I7" s="471" t="s">
        <v>80</v>
      </c>
    </row>
    <row r="8" spans="1:11" s="415" customFormat="1" ht="18.75" customHeight="1">
      <c r="A8" s="685" t="s">
        <v>567</v>
      </c>
      <c r="B8" s="473">
        <v>7</v>
      </c>
      <c r="C8" s="604">
        <v>39955</v>
      </c>
      <c r="D8" s="604">
        <f>5467660.2/100</f>
        <v>54676.601999999999</v>
      </c>
      <c r="E8" s="604">
        <v>74421</v>
      </c>
      <c r="F8" s="474">
        <f>47718947745/1000000</f>
        <v>47718.947744999998</v>
      </c>
      <c r="G8" s="474">
        <f>3088970695/1000000</f>
        <v>3088.970695</v>
      </c>
      <c r="H8" s="474">
        <f>1493460017/1000000</f>
        <v>1493.4600170000001</v>
      </c>
      <c r="I8" s="474">
        <f>1595510678/1000000</f>
        <v>1595.5106780000001</v>
      </c>
    </row>
    <row r="9" spans="1:11" s="415" customFormat="1" ht="18.75" customHeight="1">
      <c r="A9" s="685" t="s">
        <v>568</v>
      </c>
      <c r="B9" s="473">
        <v>7</v>
      </c>
      <c r="C9" s="604">
        <v>38830</v>
      </c>
      <c r="D9" s="604">
        <f>5445840.9/100</f>
        <v>54458.409000000007</v>
      </c>
      <c r="E9" s="604">
        <v>76098</v>
      </c>
      <c r="F9" s="474">
        <f>63231073503/1000000</f>
        <v>63231.073503</v>
      </c>
      <c r="G9" s="474">
        <f>2652426423/1000000</f>
        <v>2652.4264229999999</v>
      </c>
      <c r="H9" s="474">
        <f>1285254339/1000000</f>
        <v>1285.2543390000001</v>
      </c>
      <c r="I9" s="474">
        <f>1367172084/1000000</f>
        <v>1367.172084</v>
      </c>
    </row>
    <row r="10" spans="1:11" s="415" customFormat="1" ht="18.75" customHeight="1">
      <c r="A10" s="685" t="s">
        <v>569</v>
      </c>
      <c r="B10" s="473">
        <v>7</v>
      </c>
      <c r="C10" s="604">
        <v>34684</v>
      </c>
      <c r="D10" s="604">
        <f>5425814.2/100</f>
        <v>54258.142</v>
      </c>
      <c r="E10" s="604">
        <v>73299</v>
      </c>
      <c r="F10" s="474">
        <f>55721912625/1000000</f>
        <v>55721.912624999997</v>
      </c>
      <c r="G10" s="474">
        <f>2500993160/1000000</f>
        <v>2500.99316</v>
      </c>
      <c r="H10" s="474">
        <f>1218483093/1000000</f>
        <v>1218.4830930000001</v>
      </c>
      <c r="I10" s="474">
        <f>1282510067/1000000</f>
        <v>1282.5100669999999</v>
      </c>
      <c r="K10" s="416"/>
    </row>
    <row r="11" spans="1:11" s="415" customFormat="1" ht="18.75" customHeight="1">
      <c r="A11" s="685" t="s">
        <v>570</v>
      </c>
      <c r="B11" s="473">
        <v>7</v>
      </c>
      <c r="C11" s="604">
        <v>31902</v>
      </c>
      <c r="D11" s="604">
        <f>5363267.2/100</f>
        <v>53632.671999999999</v>
      </c>
      <c r="E11" s="604">
        <v>73572</v>
      </c>
      <c r="F11" s="474">
        <f>59896213503/1000000</f>
        <v>59896.213502999999</v>
      </c>
      <c r="G11" s="474">
        <f>2339781517/1000000</f>
        <v>2339.7815169999999</v>
      </c>
      <c r="H11" s="474">
        <f>1159021550/1000000</f>
        <v>1159.0215499999999</v>
      </c>
      <c r="I11" s="474">
        <f>1180759967/1000000</f>
        <v>1180.759967</v>
      </c>
    </row>
    <row r="12" spans="1:11" s="417" customFormat="1" ht="18.75" customHeight="1">
      <c r="A12" s="695" t="s">
        <v>571</v>
      </c>
      <c r="B12" s="477">
        <v>7</v>
      </c>
      <c r="C12" s="607">
        <v>30137</v>
      </c>
      <c r="D12" s="607">
        <f>5338749.9/100</f>
        <v>53387.499000000003</v>
      </c>
      <c r="E12" s="607">
        <v>85257</v>
      </c>
      <c r="F12" s="478">
        <f>61835599189/1000000</f>
        <v>61835.599189</v>
      </c>
      <c r="G12" s="478">
        <f>2289571274/1000000</f>
        <v>2289.5712739999999</v>
      </c>
      <c r="H12" s="478">
        <f>1141497373/1000000</f>
        <v>1141.4973729999999</v>
      </c>
      <c r="I12" s="478">
        <f>1148073901/1000000</f>
        <v>1148.073901</v>
      </c>
    </row>
    <row r="13" spans="1:11" s="415" customFormat="1" ht="15" customHeight="1">
      <c r="A13" s="479"/>
      <c r="B13" s="476"/>
      <c r="C13" s="475"/>
      <c r="D13" s="475"/>
      <c r="E13" s="475"/>
      <c r="F13" s="476"/>
      <c r="G13" s="476"/>
      <c r="H13" s="476"/>
      <c r="I13" s="476"/>
    </row>
    <row r="14" spans="1:11" s="415" customFormat="1" ht="18.75" customHeight="1">
      <c r="A14" s="480" t="s">
        <v>81</v>
      </c>
      <c r="B14" s="473">
        <v>7</v>
      </c>
      <c r="C14" s="476">
        <v>15744</v>
      </c>
      <c r="D14" s="476">
        <f>2435213.1/100</f>
        <v>24352.131000000001</v>
      </c>
      <c r="E14" s="475" t="s">
        <v>608</v>
      </c>
      <c r="F14" s="476">
        <f>15265974268/1000000</f>
        <v>15265.974268</v>
      </c>
      <c r="G14" s="476">
        <f>641341136/1000000</f>
        <v>641.34113600000001</v>
      </c>
      <c r="H14" s="476">
        <f>320674621/1000000</f>
        <v>320.674621</v>
      </c>
      <c r="I14" s="476">
        <f>320666515/1000000</f>
        <v>320.666515</v>
      </c>
    </row>
    <row r="15" spans="1:11" s="415" customFormat="1" ht="18.75" customHeight="1">
      <c r="A15" s="480" t="s">
        <v>426</v>
      </c>
      <c r="B15" s="473">
        <v>7</v>
      </c>
      <c r="C15" s="476">
        <v>5229</v>
      </c>
      <c r="D15" s="476">
        <f>2077288.3/100</f>
        <v>20772.883000000002</v>
      </c>
      <c r="E15" s="475" t="s">
        <v>608</v>
      </c>
      <c r="F15" s="476">
        <f>6862414543/1000000</f>
        <v>6862.4145429999999</v>
      </c>
      <c r="G15" s="476">
        <f>596045753/1000000</f>
        <v>596.04575299999999</v>
      </c>
      <c r="H15" s="476">
        <f>278454495/1000000</f>
        <v>278.45449500000001</v>
      </c>
      <c r="I15" s="476">
        <f>317591258/1000000</f>
        <v>317.59125799999998</v>
      </c>
    </row>
    <row r="16" spans="1:11" s="415" customFormat="1" ht="18.75" customHeight="1">
      <c r="A16" s="480" t="s">
        <v>68</v>
      </c>
      <c r="B16" s="473">
        <v>7</v>
      </c>
      <c r="C16" s="476">
        <v>717</v>
      </c>
      <c r="D16" s="475" t="s">
        <v>608</v>
      </c>
      <c r="E16" s="476">
        <v>77492</v>
      </c>
      <c r="F16" s="476">
        <f>18707857825/1000000</f>
        <v>18707.857824999999</v>
      </c>
      <c r="G16" s="476">
        <f>579409129/1000000</f>
        <v>579.40912900000001</v>
      </c>
      <c r="H16" s="476">
        <f>323957396/1000000</f>
        <v>323.95739600000002</v>
      </c>
      <c r="I16" s="476">
        <f>255451733/1000000</f>
        <v>255.45173299999999</v>
      </c>
    </row>
    <row r="17" spans="1:11" s="415" customFormat="1" ht="18.75" customHeight="1">
      <c r="A17" s="480" t="s">
        <v>427</v>
      </c>
      <c r="B17" s="476">
        <v>4</v>
      </c>
      <c r="C17" s="476">
        <v>23</v>
      </c>
      <c r="D17" s="476">
        <f>38938.7/100</f>
        <v>389.38699999999994</v>
      </c>
      <c r="E17" s="475" t="s">
        <v>608</v>
      </c>
      <c r="F17" s="476">
        <f>522851000/1000000</f>
        <v>522.851</v>
      </c>
      <c r="G17" s="476">
        <f>7109761/1000000</f>
        <v>7.1097609999999998</v>
      </c>
      <c r="H17" s="476">
        <f>3554885/1000000</f>
        <v>3.5548850000000001</v>
      </c>
      <c r="I17" s="476">
        <f>3554876/1000000</f>
        <v>3.5548760000000001</v>
      </c>
    </row>
    <row r="18" spans="1:11" s="415" customFormat="1" ht="18.75" customHeight="1">
      <c r="A18" s="480" t="s">
        <v>428</v>
      </c>
      <c r="B18" s="476">
        <v>1</v>
      </c>
      <c r="C18" s="476">
        <v>77</v>
      </c>
      <c r="D18" s="476">
        <f>6113.5/100</f>
        <v>61.134999999999998</v>
      </c>
      <c r="E18" s="475" t="s">
        <v>608</v>
      </c>
      <c r="F18" s="476">
        <f>197207000/1000000</f>
        <v>197.20699999999999</v>
      </c>
      <c r="G18" s="476">
        <f>3769742/1000000</f>
        <v>3.7697419999999999</v>
      </c>
      <c r="H18" s="476">
        <f>1884904/1000000</f>
        <v>1.8849039999999999</v>
      </c>
      <c r="I18" s="476">
        <f>1884838/1000000</f>
        <v>1.884838</v>
      </c>
    </row>
    <row r="19" spans="1:11" s="415" customFormat="1" ht="18.75" customHeight="1">
      <c r="A19" s="480" t="s">
        <v>82</v>
      </c>
      <c r="B19" s="476">
        <v>7</v>
      </c>
      <c r="C19" s="476">
        <v>5683</v>
      </c>
      <c r="D19" s="476">
        <f>781196.3/100</f>
        <v>7811.9630000000006</v>
      </c>
      <c r="E19" s="475" t="s">
        <v>608</v>
      </c>
      <c r="F19" s="476">
        <f>4085470553/1000000</f>
        <v>4085.4705530000001</v>
      </c>
      <c r="G19" s="476">
        <f>391273222/1000000</f>
        <v>391.27322199999998</v>
      </c>
      <c r="H19" s="476">
        <f>176075657/1000000</f>
        <v>176.07565700000001</v>
      </c>
      <c r="I19" s="476">
        <f>215197565/1000000</f>
        <v>215.197565</v>
      </c>
    </row>
    <row r="20" spans="1:11" s="415" customFormat="1" ht="18.75" customHeight="1">
      <c r="A20" s="480" t="s">
        <v>69</v>
      </c>
      <c r="B20" s="598">
        <v>7</v>
      </c>
      <c r="C20" s="598">
        <v>2664</v>
      </c>
      <c r="D20" s="475" t="s">
        <v>608</v>
      </c>
      <c r="E20" s="598">
        <v>7765</v>
      </c>
      <c r="F20" s="598">
        <f>16193824000/1000000</f>
        <v>16193.824000000001</v>
      </c>
      <c r="G20" s="598">
        <f>70622531/1000000</f>
        <v>70.622530999999995</v>
      </c>
      <c r="H20" s="598">
        <f>36895415/1000000</f>
        <v>36.895415</v>
      </c>
      <c r="I20" s="598">
        <f>33727116/1000000</f>
        <v>33.727116000000002</v>
      </c>
    </row>
    <row r="21" spans="1:11" s="418" customFormat="1" ht="15" customHeight="1" thickBot="1">
      <c r="A21" s="480"/>
      <c r="B21" s="537"/>
      <c r="C21" s="537"/>
      <c r="D21" s="537"/>
      <c r="E21" s="537"/>
      <c r="F21" s="537"/>
      <c r="G21" s="712"/>
      <c r="H21" s="537"/>
      <c r="I21" s="712"/>
    </row>
    <row r="22" spans="1:11" ht="18.75" customHeight="1" thickTop="1">
      <c r="A22" s="925" t="s">
        <v>578</v>
      </c>
      <c r="B22" s="915" t="s">
        <v>579</v>
      </c>
      <c r="C22" s="916" t="s">
        <v>583</v>
      </c>
      <c r="D22" s="919" t="s">
        <v>72</v>
      </c>
      <c r="E22" s="915" t="s">
        <v>580</v>
      </c>
      <c r="F22" s="915" t="s">
        <v>581</v>
      </c>
      <c r="G22" s="916" t="s">
        <v>584</v>
      </c>
      <c r="H22" s="915" t="s">
        <v>582</v>
      </c>
      <c r="I22" s="912" t="s">
        <v>585</v>
      </c>
    </row>
    <row r="23" spans="1:11" s="419" customFormat="1" ht="18.75" customHeight="1">
      <c r="A23" s="922"/>
      <c r="B23" s="905"/>
      <c r="C23" s="917"/>
      <c r="D23" s="920"/>
      <c r="E23" s="905"/>
      <c r="F23" s="905"/>
      <c r="G23" s="917"/>
      <c r="H23" s="905"/>
      <c r="I23" s="913"/>
    </row>
    <row r="24" spans="1:11" ht="18.75" customHeight="1">
      <c r="A24" s="923"/>
      <c r="B24" s="906"/>
      <c r="C24" s="918"/>
      <c r="D24" s="911"/>
      <c r="E24" s="906"/>
      <c r="F24" s="906"/>
      <c r="G24" s="918"/>
      <c r="H24" s="906"/>
      <c r="I24" s="914"/>
    </row>
    <row r="25" spans="1:11" s="414" customFormat="1" ht="18.75" customHeight="1">
      <c r="A25" s="469"/>
      <c r="B25" s="472" t="s">
        <v>366</v>
      </c>
      <c r="C25" s="471" t="s">
        <v>433</v>
      </c>
      <c r="D25" s="471" t="s">
        <v>62</v>
      </c>
      <c r="E25" s="471" t="s">
        <v>80</v>
      </c>
      <c r="F25" s="471" t="s">
        <v>80</v>
      </c>
      <c r="G25" s="484" t="s">
        <v>73</v>
      </c>
      <c r="H25" s="484" t="s">
        <v>73</v>
      </c>
      <c r="I25" s="484" t="s">
        <v>73</v>
      </c>
    </row>
    <row r="26" spans="1:11" s="415" customFormat="1" ht="18.75" customHeight="1">
      <c r="A26" s="685" t="s">
        <v>567</v>
      </c>
      <c r="B26" s="604">
        <f>1218521.5/100</f>
        <v>12185.215</v>
      </c>
      <c r="C26" s="604">
        <v>49613</v>
      </c>
      <c r="D26" s="604">
        <v>11941</v>
      </c>
      <c r="E26" s="474">
        <f>2015712450/1000000</f>
        <v>2015.71245</v>
      </c>
      <c r="F26" s="474">
        <f>1238031493/1000000</f>
        <v>1238.031493</v>
      </c>
      <c r="G26" s="605">
        <f>(E26/F8)*100</f>
        <v>4.2241343224321346</v>
      </c>
      <c r="H26" s="605">
        <f t="shared" ref="H26:I30" si="0">(B26/D8)*100</f>
        <v>22.285977098576829</v>
      </c>
      <c r="I26" s="605">
        <f t="shared" si="0"/>
        <v>66.665322959917233</v>
      </c>
    </row>
    <row r="27" spans="1:11" s="415" customFormat="1" ht="18.75" customHeight="1">
      <c r="A27" s="685" t="s">
        <v>568</v>
      </c>
      <c r="B27" s="604">
        <f>1594576.1/100</f>
        <v>15945.761</v>
      </c>
      <c r="C27" s="604">
        <v>47722</v>
      </c>
      <c r="D27" s="604">
        <v>11466</v>
      </c>
      <c r="E27" s="474">
        <f>2190607631/1000000</f>
        <v>2190.6076309999999</v>
      </c>
      <c r="F27" s="474">
        <f>1372749751/1000000</f>
        <v>1372.7497510000001</v>
      </c>
      <c r="G27" s="605">
        <f>(E27/F9)*100</f>
        <v>3.4644479519963656</v>
      </c>
      <c r="H27" s="605">
        <f t="shared" si="0"/>
        <v>29.280622208408619</v>
      </c>
      <c r="I27" s="605">
        <f t="shared" si="0"/>
        <v>62.711240768482746</v>
      </c>
    </row>
    <row r="28" spans="1:11" s="415" customFormat="1" ht="18.75" customHeight="1">
      <c r="A28" s="685" t="s">
        <v>569</v>
      </c>
      <c r="B28" s="604">
        <f>2032327.5/100</f>
        <v>20323.275000000001</v>
      </c>
      <c r="C28" s="604">
        <v>47897</v>
      </c>
      <c r="D28" s="604">
        <v>11055</v>
      </c>
      <c r="E28" s="474">
        <f>2589571343/1000000</f>
        <v>2589.5713430000001</v>
      </c>
      <c r="F28" s="474">
        <f>1671254087/1000000</f>
        <v>1671.254087</v>
      </c>
      <c r="G28" s="605">
        <f>(E28/F10)*100</f>
        <v>4.6473123785743349</v>
      </c>
      <c r="H28" s="605">
        <f t="shared" si="0"/>
        <v>37.45663646204472</v>
      </c>
      <c r="I28" s="605">
        <f t="shared" si="0"/>
        <v>65.344684102102349</v>
      </c>
    </row>
    <row r="29" spans="1:11" s="415" customFormat="1" ht="18.75" customHeight="1">
      <c r="A29" s="685" t="s">
        <v>570</v>
      </c>
      <c r="B29" s="604">
        <f>959311.8/100</f>
        <v>9593.1180000000004</v>
      </c>
      <c r="C29" s="604">
        <v>50062</v>
      </c>
      <c r="D29" s="604">
        <v>5977</v>
      </c>
      <c r="E29" s="475">
        <f>1597731302/1000000</f>
        <v>1597.7313019999999</v>
      </c>
      <c r="F29" s="475">
        <f>823967668/1000000</f>
        <v>823.967668</v>
      </c>
      <c r="G29" s="605">
        <f>(E29/F11)*100</f>
        <v>2.667499677454527</v>
      </c>
      <c r="H29" s="605">
        <f t="shared" si="0"/>
        <v>17.886705327677877</v>
      </c>
      <c r="I29" s="605">
        <f t="shared" si="0"/>
        <v>68.04490838906105</v>
      </c>
      <c r="K29" s="416"/>
    </row>
    <row r="30" spans="1:11" s="417" customFormat="1" ht="18.75" customHeight="1">
      <c r="A30" s="695" t="s">
        <v>571</v>
      </c>
      <c r="B30" s="607">
        <f>475609.6/100</f>
        <v>4756.0959999999995</v>
      </c>
      <c r="C30" s="607">
        <v>52982</v>
      </c>
      <c r="D30" s="607">
        <v>4336</v>
      </c>
      <c r="E30" s="486">
        <f>1383886944/1000000</f>
        <v>1383.8869440000001</v>
      </c>
      <c r="F30" s="486">
        <f>861672597/1000000</f>
        <v>861.672597</v>
      </c>
      <c r="G30" s="608">
        <f>(E30/F12)*100</f>
        <v>2.238010081814136</v>
      </c>
      <c r="H30" s="608">
        <f t="shared" si="0"/>
        <v>8.9086323373192648</v>
      </c>
      <c r="I30" s="608">
        <f t="shared" si="0"/>
        <v>62.143870884502149</v>
      </c>
    </row>
    <row r="31" spans="1:11" s="415" customFormat="1" ht="15" customHeight="1">
      <c r="A31" s="479"/>
      <c r="B31" s="475"/>
      <c r="C31" s="475"/>
      <c r="D31" s="475"/>
      <c r="E31" s="475"/>
      <c r="F31" s="475"/>
      <c r="G31" s="485"/>
      <c r="H31" s="475"/>
      <c r="I31" s="475"/>
    </row>
    <row r="32" spans="1:11" s="415" customFormat="1" ht="18.75" customHeight="1">
      <c r="A32" s="480" t="s">
        <v>81</v>
      </c>
      <c r="B32" s="475">
        <f>26944.4/100</f>
        <v>269.44400000000002</v>
      </c>
      <c r="C32" s="475" t="s">
        <v>608</v>
      </c>
      <c r="D32" s="475">
        <v>929</v>
      </c>
      <c r="E32" s="475">
        <f>55236686/1000000</f>
        <v>55.236685999999999</v>
      </c>
      <c r="F32" s="475">
        <f>13809170/1000000</f>
        <v>13.80917</v>
      </c>
      <c r="G32" s="485">
        <f>((E32*1000000)/(F14*1000000))*100</f>
        <v>0.36182876395766761</v>
      </c>
      <c r="H32" s="485">
        <f>((B32*100)/(D14*100))*100</f>
        <v>1.1064493698723943</v>
      </c>
      <c r="I32" s="475" t="s">
        <v>608</v>
      </c>
    </row>
    <row r="33" spans="1:9" s="415" customFormat="1" ht="18.75" customHeight="1">
      <c r="A33" s="480" t="s">
        <v>572</v>
      </c>
      <c r="B33" s="475">
        <f>197163/100</f>
        <v>1971.63</v>
      </c>
      <c r="C33" s="475" t="s">
        <v>608</v>
      </c>
      <c r="D33" s="475">
        <v>925</v>
      </c>
      <c r="E33" s="475">
        <f>88220374/1000000</f>
        <v>88.220374000000007</v>
      </c>
      <c r="F33" s="475">
        <f>26466109/1000000</f>
        <v>26.466108999999999</v>
      </c>
      <c r="G33" s="485">
        <f>((E33*1000000)/(F15*1000000))*100</f>
        <v>1.2855587992711561</v>
      </c>
      <c r="H33" s="485">
        <f>((B33*100)/(D15*100))*100</f>
        <v>9.4913642944987462</v>
      </c>
      <c r="I33" s="475" t="s">
        <v>608</v>
      </c>
    </row>
    <row r="34" spans="1:9" s="415" customFormat="1" ht="18.75" customHeight="1">
      <c r="A34" s="480" t="s">
        <v>68</v>
      </c>
      <c r="B34" s="475" t="s">
        <v>608</v>
      </c>
      <c r="C34" s="475">
        <f>C35+C36</f>
        <v>52455</v>
      </c>
      <c r="D34" s="475" t="s">
        <v>608</v>
      </c>
      <c r="E34" s="475">
        <f>(E35*1000000+E36*1000000)/1000000</f>
        <v>900.69072800000004</v>
      </c>
      <c r="F34" s="475">
        <f>(F35*1000000+F36*1000000)/1000000</f>
        <v>516.00146500000005</v>
      </c>
      <c r="G34" s="485">
        <f>(E34/F16)*100</f>
        <v>4.8145048803844004</v>
      </c>
      <c r="H34" s="475" t="s">
        <v>608</v>
      </c>
      <c r="I34" s="605">
        <f>(C34/E16)*100</f>
        <v>67.690858411190831</v>
      </c>
    </row>
    <row r="35" spans="1:9" s="415" customFormat="1" ht="18.75" customHeight="1">
      <c r="A35" s="487" t="s">
        <v>74</v>
      </c>
      <c r="B35" s="475" t="s">
        <v>608</v>
      </c>
      <c r="C35" s="475">
        <v>2251</v>
      </c>
      <c r="D35" s="475" t="s">
        <v>608</v>
      </c>
      <c r="E35" s="475">
        <f>470174236/1000000</f>
        <v>470.17423600000001</v>
      </c>
      <c r="F35" s="475">
        <f>376073918/1000000</f>
        <v>376.07391799999999</v>
      </c>
      <c r="G35" s="485">
        <f>(E35/F16)*100</f>
        <v>2.5132446504467705</v>
      </c>
      <c r="H35" s="475" t="s">
        <v>608</v>
      </c>
      <c r="I35" s="485">
        <f>(C35/E16)*100</f>
        <v>2.9048159810044907</v>
      </c>
    </row>
    <row r="36" spans="1:9" s="415" customFormat="1" ht="18.75" customHeight="1">
      <c r="A36" s="487" t="s">
        <v>75</v>
      </c>
      <c r="B36" s="475" t="s">
        <v>608</v>
      </c>
      <c r="C36" s="475">
        <v>50204</v>
      </c>
      <c r="D36" s="475" t="s">
        <v>608</v>
      </c>
      <c r="E36" s="475">
        <f>430516492/1000000</f>
        <v>430.51649200000003</v>
      </c>
      <c r="F36" s="475">
        <f>139927547/1000000</f>
        <v>139.927547</v>
      </c>
      <c r="G36" s="485">
        <f>(E36/F16)*100</f>
        <v>2.3012602299376308</v>
      </c>
      <c r="H36" s="475" t="s">
        <v>608</v>
      </c>
      <c r="I36" s="485">
        <f>(C36/E16)*100</f>
        <v>64.786042430186342</v>
      </c>
    </row>
    <row r="37" spans="1:9" s="415" customFormat="1" ht="18.75" customHeight="1">
      <c r="A37" s="480" t="s">
        <v>427</v>
      </c>
      <c r="B37" s="606">
        <v>0</v>
      </c>
      <c r="C37" s="606">
        <v>0</v>
      </c>
      <c r="D37" s="606">
        <v>0</v>
      </c>
      <c r="E37" s="606">
        <v>0</v>
      </c>
      <c r="F37" s="606">
        <v>0</v>
      </c>
      <c r="G37" s="485">
        <f>(E37/F17)*100</f>
        <v>0</v>
      </c>
      <c r="H37" s="485">
        <f>(B37/D17)*100</f>
        <v>0</v>
      </c>
      <c r="I37" s="485" t="s">
        <v>608</v>
      </c>
    </row>
    <row r="38" spans="1:9" s="415" customFormat="1" ht="18.75" customHeight="1">
      <c r="A38" s="480" t="s">
        <v>573</v>
      </c>
      <c r="B38" s="475">
        <f>263.7/100</f>
        <v>2.637</v>
      </c>
      <c r="C38" s="475" t="s">
        <v>608</v>
      </c>
      <c r="D38" s="475">
        <v>15</v>
      </c>
      <c r="E38" s="475">
        <f>1845822/1000000</f>
        <v>1.8458220000000001</v>
      </c>
      <c r="F38" s="475">
        <f>1292075/1000000</f>
        <v>1.2920750000000001</v>
      </c>
      <c r="G38" s="485">
        <f>(E38/F18)*100</f>
        <v>0.93598198846896918</v>
      </c>
      <c r="H38" s="485">
        <f>(B38/D18)*100</f>
        <v>4.3134047599574714</v>
      </c>
      <c r="I38" s="475" t="s">
        <v>608</v>
      </c>
    </row>
    <row r="39" spans="1:9" s="415" customFormat="1" ht="18.75" customHeight="1">
      <c r="A39" s="480" t="s">
        <v>82</v>
      </c>
      <c r="B39" s="475">
        <f>251238.5/100</f>
        <v>2512.3850000000002</v>
      </c>
      <c r="C39" s="475" t="s">
        <v>608</v>
      </c>
      <c r="D39" s="475">
        <v>2089</v>
      </c>
      <c r="E39" s="475">
        <f>284525975/1000000</f>
        <v>284.52597500000002</v>
      </c>
      <c r="F39" s="475">
        <f>256073376/1000000</f>
        <v>256.073376</v>
      </c>
      <c r="G39" s="485">
        <f>(E39/F19)*100</f>
        <v>6.9643379216396477</v>
      </c>
      <c r="H39" s="485">
        <f>(B39/D19)*100</f>
        <v>32.160738600528447</v>
      </c>
      <c r="I39" s="475" t="s">
        <v>608</v>
      </c>
    </row>
    <row r="40" spans="1:9" s="415" customFormat="1" ht="18.75" customHeight="1">
      <c r="A40" s="480" t="s">
        <v>69</v>
      </c>
      <c r="B40" s="475" t="s">
        <v>608</v>
      </c>
      <c r="C40" s="537">
        <v>527</v>
      </c>
      <c r="D40" s="537">
        <v>378</v>
      </c>
      <c r="E40" s="537">
        <f>53367359/1000000</f>
        <v>53.367359</v>
      </c>
      <c r="F40" s="537">
        <f>48030402/1000000</f>
        <v>48.030402000000002</v>
      </c>
      <c r="G40" s="485">
        <f>(E40/F20)*100</f>
        <v>0.32955377926794804</v>
      </c>
      <c r="H40" s="485" t="s">
        <v>608</v>
      </c>
      <c r="I40" s="485">
        <f>(C40/E20)*100</f>
        <v>6.7868641339343201</v>
      </c>
    </row>
    <row r="41" spans="1:9" s="415" customFormat="1" ht="15" customHeight="1" thickBot="1">
      <c r="A41" s="481"/>
      <c r="B41" s="482"/>
      <c r="C41" s="482"/>
      <c r="D41" s="482"/>
      <c r="E41" s="482"/>
      <c r="F41" s="482"/>
      <c r="G41" s="483"/>
      <c r="H41" s="482"/>
      <c r="I41" s="483"/>
    </row>
    <row r="42" spans="1:9" ht="15" customHeight="1">
      <c r="A42" s="405" t="s">
        <v>83</v>
      </c>
      <c r="B42" s="406"/>
      <c r="C42" s="406"/>
      <c r="D42" s="406"/>
      <c r="E42" s="406"/>
      <c r="F42" s="406"/>
      <c r="G42" s="406"/>
      <c r="H42" s="406"/>
      <c r="I42" s="406"/>
    </row>
    <row r="43" spans="1:9" ht="14.25" customHeight="1">
      <c r="A43" s="713" t="s">
        <v>561</v>
      </c>
    </row>
    <row r="44" spans="1:9" ht="14.25" customHeight="1">
      <c r="A44" s="713" t="s">
        <v>565</v>
      </c>
    </row>
    <row r="45" spans="1:9" ht="14.25" customHeight="1">
      <c r="A45" s="713" t="s">
        <v>566</v>
      </c>
    </row>
    <row r="46" spans="1:9" ht="14.25" customHeight="1">
      <c r="A46" s="713" t="s">
        <v>562</v>
      </c>
    </row>
    <row r="47" spans="1:9" ht="14.25" customHeight="1">
      <c r="A47" s="713" t="s">
        <v>563</v>
      </c>
    </row>
    <row r="48" spans="1:9" ht="14.25" customHeight="1">
      <c r="A48" s="713" t="s">
        <v>564</v>
      </c>
    </row>
    <row r="51" spans="1:1">
      <c r="A51" s="3" t="s">
        <v>423</v>
      </c>
    </row>
    <row r="52" spans="1:1">
      <c r="A52" s="3" t="s">
        <v>424</v>
      </c>
    </row>
    <row r="53" spans="1:1">
      <c r="A53" s="3" t="s">
        <v>425</v>
      </c>
    </row>
  </sheetData>
  <mergeCells count="19">
    <mergeCell ref="C22:C24"/>
    <mergeCell ref="B22:B24"/>
    <mergeCell ref="A3:A6"/>
    <mergeCell ref="C3:C6"/>
    <mergeCell ref="B3:B6"/>
    <mergeCell ref="A22:A24"/>
    <mergeCell ref="I22:I24"/>
    <mergeCell ref="H22:H24"/>
    <mergeCell ref="G22:G24"/>
    <mergeCell ref="F22:F24"/>
    <mergeCell ref="E22:E24"/>
    <mergeCell ref="D22:D24"/>
    <mergeCell ref="G3:I4"/>
    <mergeCell ref="D3:D6"/>
    <mergeCell ref="F3:F6"/>
    <mergeCell ref="E3:E6"/>
    <mergeCell ref="I5:I6"/>
    <mergeCell ref="H5:H6"/>
    <mergeCell ref="G5:G6"/>
  </mergeCells>
  <phoneticPr fontId="12"/>
  <pageMargins left="0.39370078740157483" right="0.39370078740157483" top="0.59055118110236227" bottom="0.39370078740157483" header="0.39370078740157483" footer="0.31496062992125984"/>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0"/>
  <sheetViews>
    <sheetView showGridLines="0" zoomScaleNormal="100" workbookViewId="0"/>
  </sheetViews>
  <sheetFormatPr defaultColWidth="8" defaultRowHeight="12"/>
  <cols>
    <col min="1" max="1" width="11.25" style="219" customWidth="1"/>
    <col min="2" max="2" width="9" style="219" customWidth="1"/>
    <col min="3" max="6" width="8.5" style="219" customWidth="1"/>
    <col min="7" max="7" width="9" style="219" customWidth="1"/>
    <col min="8" max="11" width="8.5" style="219" customWidth="1"/>
    <col min="12" max="16384" width="8" style="219"/>
  </cols>
  <sheetData>
    <row r="1" spans="1:12" ht="18.75" customHeight="1">
      <c r="A1" s="218" t="s">
        <v>436</v>
      </c>
      <c r="B1" s="504"/>
      <c r="C1" s="505"/>
      <c r="D1" s="504"/>
      <c r="E1" s="504"/>
      <c r="F1" s="504"/>
      <c r="G1" s="504"/>
      <c r="H1" s="504"/>
      <c r="I1" s="504"/>
      <c r="J1" s="504"/>
      <c r="K1" s="504"/>
    </row>
    <row r="2" spans="1:12" ht="18.75" customHeight="1" thickBot="1">
      <c r="A2" s="220" t="s">
        <v>389</v>
      </c>
      <c r="B2" s="506"/>
      <c r="C2" s="506"/>
      <c r="D2" s="506"/>
      <c r="E2" s="506"/>
      <c r="F2" s="506"/>
      <c r="G2" s="506"/>
      <c r="H2" s="506"/>
      <c r="I2" s="506"/>
      <c r="J2" s="506"/>
      <c r="K2" s="221" t="s">
        <v>437</v>
      </c>
    </row>
    <row r="3" spans="1:12" ht="22.5" customHeight="1">
      <c r="A3" s="735" t="s">
        <v>438</v>
      </c>
      <c r="B3" s="222" t="s">
        <v>292</v>
      </c>
      <c r="C3" s="510"/>
      <c r="D3" s="510"/>
      <c r="E3" s="510"/>
      <c r="F3" s="510"/>
      <c r="G3" s="222" t="s">
        <v>293</v>
      </c>
      <c r="H3" s="510"/>
      <c r="I3" s="510"/>
      <c r="J3" s="510"/>
      <c r="K3" s="510"/>
    </row>
    <row r="4" spans="1:12" ht="22.5" customHeight="1">
      <c r="A4" s="736"/>
      <c r="B4" s="223" t="s">
        <v>390</v>
      </c>
      <c r="C4" s="224" t="s">
        <v>391</v>
      </c>
      <c r="D4" s="224" t="s">
        <v>392</v>
      </c>
      <c r="E4" s="223" t="s">
        <v>294</v>
      </c>
      <c r="F4" s="223" t="s">
        <v>295</v>
      </c>
      <c r="G4" s="223" t="s">
        <v>390</v>
      </c>
      <c r="H4" s="224" t="s">
        <v>391</v>
      </c>
      <c r="I4" s="224" t="s">
        <v>392</v>
      </c>
      <c r="J4" s="223" t="s">
        <v>294</v>
      </c>
      <c r="K4" s="225" t="s">
        <v>295</v>
      </c>
    </row>
    <row r="5" spans="1:12" s="230" customFormat="1" ht="18.75" customHeight="1">
      <c r="A5" s="227" t="s">
        <v>477</v>
      </c>
      <c r="B5" s="228">
        <v>63763</v>
      </c>
      <c r="C5" s="228">
        <v>6635</v>
      </c>
      <c r="D5" s="228">
        <v>8086</v>
      </c>
      <c r="E5" s="228">
        <v>20968</v>
      </c>
      <c r="F5" s="228">
        <v>28074</v>
      </c>
      <c r="G5" s="228">
        <v>31336</v>
      </c>
      <c r="H5" s="228">
        <v>3348</v>
      </c>
      <c r="I5" s="228">
        <v>4093</v>
      </c>
      <c r="J5" s="228">
        <v>10675</v>
      </c>
      <c r="K5" s="228">
        <v>13220</v>
      </c>
      <c r="L5" s="229"/>
    </row>
    <row r="6" spans="1:12" ht="11.25" customHeight="1">
      <c r="A6" s="231"/>
      <c r="B6" s="232"/>
      <c r="C6" s="232"/>
      <c r="D6" s="232"/>
      <c r="E6" s="232"/>
      <c r="F6" s="232"/>
      <c r="G6" s="232"/>
      <c r="H6" s="232"/>
      <c r="I6" s="232"/>
      <c r="J6" s="232"/>
      <c r="K6" s="233"/>
    </row>
    <row r="7" spans="1:12" s="230" customFormat="1" ht="18.75" customHeight="1">
      <c r="A7" s="234" t="s">
        <v>135</v>
      </c>
      <c r="B7" s="228">
        <v>47144</v>
      </c>
      <c r="C7" s="228">
        <v>4890</v>
      </c>
      <c r="D7" s="228">
        <v>5807</v>
      </c>
      <c r="E7" s="228">
        <v>15482</v>
      </c>
      <c r="F7" s="228">
        <v>20965</v>
      </c>
      <c r="G7" s="228">
        <v>23211</v>
      </c>
      <c r="H7" s="228">
        <v>2481</v>
      </c>
      <c r="I7" s="228">
        <v>2965</v>
      </c>
      <c r="J7" s="228">
        <v>7874</v>
      </c>
      <c r="K7" s="235">
        <v>9891</v>
      </c>
    </row>
    <row r="8" spans="1:12" s="230" customFormat="1" ht="18.75" customHeight="1">
      <c r="A8" s="234" t="s">
        <v>134</v>
      </c>
      <c r="B8" s="228">
        <v>16619</v>
      </c>
      <c r="C8" s="228">
        <v>1745</v>
      </c>
      <c r="D8" s="228">
        <v>2279</v>
      </c>
      <c r="E8" s="228">
        <v>5486</v>
      </c>
      <c r="F8" s="228">
        <v>7109</v>
      </c>
      <c r="G8" s="228">
        <v>8125</v>
      </c>
      <c r="H8" s="228">
        <v>867</v>
      </c>
      <c r="I8" s="228">
        <v>1128</v>
      </c>
      <c r="J8" s="228">
        <v>2801</v>
      </c>
      <c r="K8" s="235">
        <v>3329</v>
      </c>
    </row>
    <row r="9" spans="1:12" s="230" customFormat="1" ht="11.25" customHeight="1">
      <c r="A9" s="234"/>
      <c r="B9" s="228"/>
      <c r="C9" s="228"/>
      <c r="D9" s="228"/>
      <c r="E9" s="228"/>
      <c r="F9" s="228"/>
      <c r="G9" s="228"/>
      <c r="H9" s="228"/>
      <c r="I9" s="228"/>
      <c r="J9" s="228"/>
      <c r="K9" s="235"/>
    </row>
    <row r="10" spans="1:12" ht="18.75" customHeight="1">
      <c r="A10" s="236" t="s">
        <v>296</v>
      </c>
      <c r="B10" s="232">
        <v>9049</v>
      </c>
      <c r="C10" s="232">
        <v>814</v>
      </c>
      <c r="D10" s="232">
        <v>1169</v>
      </c>
      <c r="E10" s="232">
        <v>3015</v>
      </c>
      <c r="F10" s="232">
        <v>4051</v>
      </c>
      <c r="G10" s="232">
        <v>4442</v>
      </c>
      <c r="H10" s="232">
        <v>414</v>
      </c>
      <c r="I10" s="232">
        <v>576</v>
      </c>
      <c r="J10" s="232">
        <v>1557</v>
      </c>
      <c r="K10" s="233">
        <v>1895</v>
      </c>
    </row>
    <row r="11" spans="1:12" ht="18.75" customHeight="1">
      <c r="A11" s="236" t="s">
        <v>132</v>
      </c>
      <c r="B11" s="237">
        <v>13518</v>
      </c>
      <c r="C11" s="232">
        <v>1521</v>
      </c>
      <c r="D11" s="232">
        <v>1582</v>
      </c>
      <c r="E11" s="232">
        <v>4461</v>
      </c>
      <c r="F11" s="232">
        <v>5954</v>
      </c>
      <c r="G11" s="232">
        <v>6700</v>
      </c>
      <c r="H11" s="232">
        <v>780</v>
      </c>
      <c r="I11" s="232">
        <v>826</v>
      </c>
      <c r="J11" s="232">
        <v>2275</v>
      </c>
      <c r="K11" s="233">
        <v>2819</v>
      </c>
    </row>
    <row r="12" spans="1:12" ht="18.75" customHeight="1">
      <c r="A12" s="236" t="s">
        <v>131</v>
      </c>
      <c r="B12" s="237">
        <v>622</v>
      </c>
      <c r="C12" s="232">
        <v>57</v>
      </c>
      <c r="D12" s="232">
        <v>80</v>
      </c>
      <c r="E12" s="232">
        <v>203</v>
      </c>
      <c r="F12" s="232">
        <v>282</v>
      </c>
      <c r="G12" s="232">
        <v>299</v>
      </c>
      <c r="H12" s="232">
        <v>24</v>
      </c>
      <c r="I12" s="232">
        <v>42</v>
      </c>
      <c r="J12" s="232">
        <v>102</v>
      </c>
      <c r="K12" s="233">
        <v>131</v>
      </c>
    </row>
    <row r="13" spans="1:12" ht="18.75" customHeight="1">
      <c r="A13" s="236" t="s">
        <v>130</v>
      </c>
      <c r="B13" s="237">
        <v>2457</v>
      </c>
      <c r="C13" s="232">
        <v>215</v>
      </c>
      <c r="D13" s="232">
        <v>295</v>
      </c>
      <c r="E13" s="232">
        <v>788</v>
      </c>
      <c r="F13" s="232">
        <v>1159</v>
      </c>
      <c r="G13" s="232">
        <v>1188</v>
      </c>
      <c r="H13" s="232">
        <v>101</v>
      </c>
      <c r="I13" s="232">
        <v>151</v>
      </c>
      <c r="J13" s="232">
        <v>396</v>
      </c>
      <c r="K13" s="233">
        <v>540</v>
      </c>
    </row>
    <row r="14" spans="1:12" ht="18.75" customHeight="1">
      <c r="A14" s="236" t="s">
        <v>129</v>
      </c>
      <c r="B14" s="237">
        <v>8105</v>
      </c>
      <c r="C14" s="232">
        <v>839</v>
      </c>
      <c r="D14" s="232">
        <v>992</v>
      </c>
      <c r="E14" s="232">
        <v>2631</v>
      </c>
      <c r="F14" s="232">
        <v>3643</v>
      </c>
      <c r="G14" s="232">
        <v>3987</v>
      </c>
      <c r="H14" s="232">
        <v>433</v>
      </c>
      <c r="I14" s="232">
        <v>511</v>
      </c>
      <c r="J14" s="232">
        <v>1348</v>
      </c>
      <c r="K14" s="233">
        <v>1695</v>
      </c>
    </row>
    <row r="15" spans="1:12" ht="18.75" customHeight="1">
      <c r="A15" s="236" t="s">
        <v>128</v>
      </c>
      <c r="B15" s="237">
        <v>1896</v>
      </c>
      <c r="C15" s="232">
        <v>207</v>
      </c>
      <c r="D15" s="232">
        <v>241</v>
      </c>
      <c r="E15" s="232">
        <v>633</v>
      </c>
      <c r="F15" s="232">
        <v>815</v>
      </c>
      <c r="G15" s="232">
        <v>959</v>
      </c>
      <c r="H15" s="232">
        <v>119</v>
      </c>
      <c r="I15" s="232">
        <v>125</v>
      </c>
      <c r="J15" s="232">
        <v>316</v>
      </c>
      <c r="K15" s="233">
        <v>399</v>
      </c>
    </row>
    <row r="16" spans="1:12" ht="18.75" customHeight="1">
      <c r="A16" s="236" t="s">
        <v>127</v>
      </c>
      <c r="B16" s="237">
        <v>3532</v>
      </c>
      <c r="C16" s="232">
        <v>398</v>
      </c>
      <c r="D16" s="232">
        <v>433</v>
      </c>
      <c r="E16" s="232">
        <v>1156</v>
      </c>
      <c r="F16" s="232">
        <v>1545</v>
      </c>
      <c r="G16" s="232">
        <v>1727</v>
      </c>
      <c r="H16" s="232">
        <v>212</v>
      </c>
      <c r="I16" s="232">
        <v>209</v>
      </c>
      <c r="J16" s="232">
        <v>566</v>
      </c>
      <c r="K16" s="233">
        <v>740</v>
      </c>
    </row>
    <row r="17" spans="1:11" s="230" customFormat="1" ht="18.75" customHeight="1">
      <c r="A17" s="236" t="s">
        <v>297</v>
      </c>
      <c r="B17" s="237">
        <v>2143</v>
      </c>
      <c r="C17" s="232">
        <v>199</v>
      </c>
      <c r="D17" s="232">
        <v>290</v>
      </c>
      <c r="E17" s="232">
        <v>695</v>
      </c>
      <c r="F17" s="232">
        <v>959</v>
      </c>
      <c r="G17" s="232">
        <v>1034</v>
      </c>
      <c r="H17" s="232">
        <v>85</v>
      </c>
      <c r="I17" s="232">
        <v>152</v>
      </c>
      <c r="J17" s="232">
        <v>344</v>
      </c>
      <c r="K17" s="233">
        <v>453</v>
      </c>
    </row>
    <row r="18" spans="1:11" s="230" customFormat="1" ht="18.75" customHeight="1">
      <c r="A18" s="236" t="s">
        <v>125</v>
      </c>
      <c r="B18" s="237">
        <v>4253</v>
      </c>
      <c r="C18" s="232">
        <v>491</v>
      </c>
      <c r="D18" s="232">
        <v>543</v>
      </c>
      <c r="E18" s="232">
        <v>1426</v>
      </c>
      <c r="F18" s="232">
        <v>1793</v>
      </c>
      <c r="G18" s="232">
        <v>2082</v>
      </c>
      <c r="H18" s="232">
        <v>225</v>
      </c>
      <c r="I18" s="232">
        <v>281</v>
      </c>
      <c r="J18" s="232">
        <v>733</v>
      </c>
      <c r="K18" s="233">
        <v>843</v>
      </c>
    </row>
    <row r="19" spans="1:11" ht="18.75" customHeight="1">
      <c r="A19" s="236" t="s">
        <v>298</v>
      </c>
      <c r="B19" s="237">
        <v>1569</v>
      </c>
      <c r="C19" s="232">
        <v>149</v>
      </c>
      <c r="D19" s="232">
        <v>182</v>
      </c>
      <c r="E19" s="232">
        <v>474</v>
      </c>
      <c r="F19" s="232">
        <v>764</v>
      </c>
      <c r="G19" s="232">
        <v>793</v>
      </c>
      <c r="H19" s="232">
        <v>88</v>
      </c>
      <c r="I19" s="232">
        <v>92</v>
      </c>
      <c r="J19" s="232">
        <v>237</v>
      </c>
      <c r="K19" s="233">
        <v>376</v>
      </c>
    </row>
    <row r="20" spans="1:11" s="230" customFormat="1" ht="18.75" customHeight="1">
      <c r="A20" s="234" t="s">
        <v>123</v>
      </c>
      <c r="B20" s="238">
        <v>516</v>
      </c>
      <c r="C20" s="228">
        <v>41</v>
      </c>
      <c r="D20" s="228">
        <v>67</v>
      </c>
      <c r="E20" s="228">
        <v>166</v>
      </c>
      <c r="F20" s="228">
        <v>242</v>
      </c>
      <c r="G20" s="228">
        <v>257</v>
      </c>
      <c r="H20" s="228">
        <v>19</v>
      </c>
      <c r="I20" s="228">
        <v>36</v>
      </c>
      <c r="J20" s="228">
        <v>86</v>
      </c>
      <c r="K20" s="235">
        <v>116</v>
      </c>
    </row>
    <row r="21" spans="1:11" ht="18.75" customHeight="1">
      <c r="A21" s="236" t="s">
        <v>299</v>
      </c>
      <c r="B21" s="237">
        <v>516</v>
      </c>
      <c r="C21" s="232">
        <v>41</v>
      </c>
      <c r="D21" s="232">
        <v>67</v>
      </c>
      <c r="E21" s="232">
        <v>166</v>
      </c>
      <c r="F21" s="232">
        <v>242</v>
      </c>
      <c r="G21" s="232">
        <v>257</v>
      </c>
      <c r="H21" s="232">
        <v>19</v>
      </c>
      <c r="I21" s="232">
        <v>36</v>
      </c>
      <c r="J21" s="232">
        <v>86</v>
      </c>
      <c r="K21" s="233">
        <v>116</v>
      </c>
    </row>
    <row r="22" spans="1:11" s="230" customFormat="1" ht="18.75" customHeight="1">
      <c r="A22" s="234" t="s">
        <v>121</v>
      </c>
      <c r="B22" s="238">
        <v>1677</v>
      </c>
      <c r="C22" s="228">
        <v>125</v>
      </c>
      <c r="D22" s="228">
        <v>248</v>
      </c>
      <c r="E22" s="228">
        <v>548</v>
      </c>
      <c r="F22" s="228">
        <v>756</v>
      </c>
      <c r="G22" s="228">
        <v>808</v>
      </c>
      <c r="H22" s="228">
        <v>53</v>
      </c>
      <c r="I22" s="228">
        <v>117</v>
      </c>
      <c r="J22" s="228">
        <v>266</v>
      </c>
      <c r="K22" s="235">
        <v>372</v>
      </c>
    </row>
    <row r="23" spans="1:11" s="230" customFormat="1" ht="18.75" customHeight="1">
      <c r="A23" s="236" t="s">
        <v>120</v>
      </c>
      <c r="B23" s="237">
        <v>296</v>
      </c>
      <c r="C23" s="232">
        <v>22</v>
      </c>
      <c r="D23" s="232">
        <v>45</v>
      </c>
      <c r="E23" s="232">
        <v>100</v>
      </c>
      <c r="F23" s="232">
        <v>129</v>
      </c>
      <c r="G23" s="232">
        <v>130</v>
      </c>
      <c r="H23" s="232">
        <v>5</v>
      </c>
      <c r="I23" s="232">
        <v>17</v>
      </c>
      <c r="J23" s="232">
        <v>45</v>
      </c>
      <c r="K23" s="233">
        <v>63</v>
      </c>
    </row>
    <row r="24" spans="1:11" ht="18.75" customHeight="1">
      <c r="A24" s="236" t="s">
        <v>119</v>
      </c>
      <c r="B24" s="237">
        <v>266</v>
      </c>
      <c r="C24" s="232">
        <v>25</v>
      </c>
      <c r="D24" s="232">
        <v>40</v>
      </c>
      <c r="E24" s="232">
        <v>88</v>
      </c>
      <c r="F24" s="232">
        <v>113</v>
      </c>
      <c r="G24" s="232">
        <v>122</v>
      </c>
      <c r="H24" s="232">
        <v>11</v>
      </c>
      <c r="I24" s="232">
        <v>20</v>
      </c>
      <c r="J24" s="232">
        <v>36</v>
      </c>
      <c r="K24" s="233">
        <v>55</v>
      </c>
    </row>
    <row r="25" spans="1:11" ht="18.75" customHeight="1">
      <c r="A25" s="236" t="s">
        <v>155</v>
      </c>
      <c r="B25" s="237">
        <v>1115</v>
      </c>
      <c r="C25" s="232">
        <v>78</v>
      </c>
      <c r="D25" s="232">
        <v>163</v>
      </c>
      <c r="E25" s="232">
        <v>360</v>
      </c>
      <c r="F25" s="232">
        <v>514</v>
      </c>
      <c r="G25" s="232">
        <v>556</v>
      </c>
      <c r="H25" s="232">
        <v>37</v>
      </c>
      <c r="I25" s="232">
        <v>80</v>
      </c>
      <c r="J25" s="232">
        <v>185</v>
      </c>
      <c r="K25" s="233">
        <v>254</v>
      </c>
    </row>
    <row r="26" spans="1:11" s="230" customFormat="1" ht="18.75" customHeight="1">
      <c r="A26" s="234" t="s">
        <v>117</v>
      </c>
      <c r="B26" s="238">
        <v>2045</v>
      </c>
      <c r="C26" s="228">
        <v>286</v>
      </c>
      <c r="D26" s="228">
        <v>270</v>
      </c>
      <c r="E26" s="228">
        <v>682</v>
      </c>
      <c r="F26" s="228">
        <v>807</v>
      </c>
      <c r="G26" s="228">
        <v>1031</v>
      </c>
      <c r="H26" s="228">
        <v>156</v>
      </c>
      <c r="I26" s="228">
        <v>131</v>
      </c>
      <c r="J26" s="228">
        <v>366</v>
      </c>
      <c r="K26" s="235">
        <v>378</v>
      </c>
    </row>
    <row r="27" spans="1:11" ht="18.75" customHeight="1">
      <c r="A27" s="236" t="s">
        <v>116</v>
      </c>
      <c r="B27" s="237">
        <v>2045</v>
      </c>
      <c r="C27" s="232">
        <v>286</v>
      </c>
      <c r="D27" s="232">
        <v>270</v>
      </c>
      <c r="E27" s="232">
        <v>682</v>
      </c>
      <c r="F27" s="232">
        <v>807</v>
      </c>
      <c r="G27" s="232">
        <v>1031</v>
      </c>
      <c r="H27" s="232">
        <v>156</v>
      </c>
      <c r="I27" s="232">
        <v>131</v>
      </c>
      <c r="J27" s="232">
        <v>366</v>
      </c>
      <c r="K27" s="233">
        <v>378</v>
      </c>
    </row>
    <row r="28" spans="1:11" s="230" customFormat="1" ht="18.75" customHeight="1">
      <c r="A28" s="234" t="s">
        <v>115</v>
      </c>
      <c r="B28" s="238">
        <v>2360</v>
      </c>
      <c r="C28" s="228">
        <v>265</v>
      </c>
      <c r="D28" s="228">
        <v>332</v>
      </c>
      <c r="E28" s="228">
        <v>794</v>
      </c>
      <c r="F28" s="228">
        <v>969</v>
      </c>
      <c r="G28" s="228">
        <v>1132</v>
      </c>
      <c r="H28" s="228">
        <v>133</v>
      </c>
      <c r="I28" s="228">
        <v>151</v>
      </c>
      <c r="J28" s="228">
        <v>405</v>
      </c>
      <c r="K28" s="235">
        <v>443</v>
      </c>
    </row>
    <row r="29" spans="1:11" s="230" customFormat="1" ht="18.75" customHeight="1">
      <c r="A29" s="236" t="s">
        <v>114</v>
      </c>
      <c r="B29" s="237">
        <v>2360</v>
      </c>
      <c r="C29" s="232">
        <v>265</v>
      </c>
      <c r="D29" s="232">
        <v>332</v>
      </c>
      <c r="E29" s="232">
        <v>794</v>
      </c>
      <c r="F29" s="232">
        <v>969</v>
      </c>
      <c r="G29" s="232">
        <v>1132</v>
      </c>
      <c r="H29" s="232">
        <v>133</v>
      </c>
      <c r="I29" s="232">
        <v>151</v>
      </c>
      <c r="J29" s="232">
        <v>405</v>
      </c>
      <c r="K29" s="233">
        <v>443</v>
      </c>
    </row>
    <row r="30" spans="1:11" s="230" customFormat="1" ht="18.75" customHeight="1">
      <c r="A30" s="234" t="s">
        <v>113</v>
      </c>
      <c r="B30" s="238">
        <v>7617</v>
      </c>
      <c r="C30" s="228">
        <v>797</v>
      </c>
      <c r="D30" s="228">
        <v>1060</v>
      </c>
      <c r="E30" s="228">
        <v>2563</v>
      </c>
      <c r="F30" s="228">
        <v>3197</v>
      </c>
      <c r="G30" s="228">
        <v>3710</v>
      </c>
      <c r="H30" s="228">
        <v>394</v>
      </c>
      <c r="I30" s="228">
        <v>544</v>
      </c>
      <c r="J30" s="228">
        <v>1284</v>
      </c>
      <c r="K30" s="235">
        <v>1488</v>
      </c>
    </row>
    <row r="31" spans="1:11" ht="18.75" customHeight="1">
      <c r="A31" s="236" t="s">
        <v>112</v>
      </c>
      <c r="B31" s="237">
        <v>215</v>
      </c>
      <c r="C31" s="232">
        <v>23</v>
      </c>
      <c r="D31" s="232">
        <v>19</v>
      </c>
      <c r="E31" s="232">
        <v>77</v>
      </c>
      <c r="F31" s="232">
        <v>96</v>
      </c>
      <c r="G31" s="232">
        <v>111</v>
      </c>
      <c r="H31" s="232">
        <v>13</v>
      </c>
      <c r="I31" s="232">
        <v>9</v>
      </c>
      <c r="J31" s="232">
        <v>42</v>
      </c>
      <c r="K31" s="233">
        <v>47</v>
      </c>
    </row>
    <row r="32" spans="1:11" ht="18.75" customHeight="1">
      <c r="A32" s="236" t="s">
        <v>111</v>
      </c>
      <c r="B32" s="237">
        <v>830</v>
      </c>
      <c r="C32" s="232">
        <v>82</v>
      </c>
      <c r="D32" s="232">
        <v>113</v>
      </c>
      <c r="E32" s="232">
        <v>290</v>
      </c>
      <c r="F32" s="232">
        <v>345</v>
      </c>
      <c r="G32" s="232">
        <v>396</v>
      </c>
      <c r="H32" s="232">
        <v>39</v>
      </c>
      <c r="I32" s="232">
        <v>55</v>
      </c>
      <c r="J32" s="232">
        <v>144</v>
      </c>
      <c r="K32" s="233">
        <v>158</v>
      </c>
    </row>
    <row r="33" spans="1:12" ht="18.75" customHeight="1">
      <c r="A33" s="236" t="s">
        <v>110</v>
      </c>
      <c r="B33" s="237">
        <v>6572</v>
      </c>
      <c r="C33" s="232">
        <v>692</v>
      </c>
      <c r="D33" s="232">
        <v>928</v>
      </c>
      <c r="E33" s="232">
        <v>2196</v>
      </c>
      <c r="F33" s="232">
        <v>2756</v>
      </c>
      <c r="G33" s="232">
        <v>3203</v>
      </c>
      <c r="H33" s="232">
        <v>342</v>
      </c>
      <c r="I33" s="232">
        <v>480</v>
      </c>
      <c r="J33" s="232">
        <v>1098</v>
      </c>
      <c r="K33" s="233">
        <v>1283</v>
      </c>
    </row>
    <row r="34" spans="1:12" s="230" customFormat="1" ht="18.75" customHeight="1">
      <c r="A34" s="234" t="s">
        <v>109</v>
      </c>
      <c r="B34" s="238">
        <v>2404</v>
      </c>
      <c r="C34" s="228">
        <v>231</v>
      </c>
      <c r="D34" s="228">
        <v>302</v>
      </c>
      <c r="E34" s="228">
        <v>733</v>
      </c>
      <c r="F34" s="228">
        <v>1138</v>
      </c>
      <c r="G34" s="228">
        <v>1187</v>
      </c>
      <c r="H34" s="228">
        <v>112</v>
      </c>
      <c r="I34" s="228">
        <v>149</v>
      </c>
      <c r="J34" s="228">
        <v>394</v>
      </c>
      <c r="K34" s="235">
        <v>532</v>
      </c>
    </row>
    <row r="35" spans="1:12" ht="18.75" customHeight="1" thickBot="1">
      <c r="A35" s="239" t="s">
        <v>300</v>
      </c>
      <c r="B35" s="240">
        <v>2404</v>
      </c>
      <c r="C35" s="241">
        <v>231</v>
      </c>
      <c r="D35" s="241">
        <v>302</v>
      </c>
      <c r="E35" s="241">
        <v>733</v>
      </c>
      <c r="F35" s="241">
        <v>1138</v>
      </c>
      <c r="G35" s="241">
        <v>1187</v>
      </c>
      <c r="H35" s="241">
        <v>112</v>
      </c>
      <c r="I35" s="241">
        <v>149</v>
      </c>
      <c r="J35" s="241">
        <v>394</v>
      </c>
      <c r="K35" s="241">
        <v>532</v>
      </c>
    </row>
    <row r="36" spans="1:12" ht="15" customHeight="1">
      <c r="A36" s="220" t="s">
        <v>388</v>
      </c>
      <c r="B36" s="511"/>
      <c r="C36" s="506"/>
      <c r="D36" s="506"/>
      <c r="E36" s="506"/>
      <c r="F36" s="506"/>
      <c r="G36" s="506"/>
      <c r="H36" s="506"/>
      <c r="I36" s="506"/>
      <c r="J36" s="506"/>
      <c r="K36" s="506"/>
    </row>
    <row r="37" spans="1:12" ht="5.25" customHeight="1">
      <c r="A37" s="226"/>
      <c r="B37" s="226"/>
      <c r="K37" s="226"/>
    </row>
    <row r="38" spans="1:12" s="230" customFormat="1" ht="13.5" customHeight="1">
      <c r="A38" s="243"/>
      <c r="B38" s="244"/>
      <c r="C38" s="244"/>
      <c r="D38" s="244"/>
      <c r="E38" s="244"/>
      <c r="F38" s="244"/>
      <c r="G38" s="244"/>
      <c r="H38" s="244"/>
      <c r="I38" s="244"/>
      <c r="J38" s="244"/>
      <c r="K38" s="244"/>
    </row>
    <row r="39" spans="1:12" s="230" customFormat="1" ht="13.5" customHeight="1">
      <c r="A39" s="245"/>
      <c r="B39" s="235"/>
      <c r="C39" s="228"/>
      <c r="D39" s="228"/>
      <c r="E39" s="228"/>
      <c r="F39" s="228"/>
      <c r="G39" s="228"/>
      <c r="H39" s="228"/>
      <c r="I39" s="228"/>
      <c r="J39" s="228"/>
      <c r="K39" s="228"/>
      <c r="L39" s="229"/>
    </row>
    <row r="40" spans="1:12" ht="3.75" customHeight="1">
      <c r="A40" s="246"/>
      <c r="B40" s="233"/>
      <c r="C40" s="232"/>
      <c r="D40" s="232"/>
      <c r="E40" s="232"/>
      <c r="F40" s="232"/>
      <c r="G40" s="232"/>
      <c r="H40" s="232"/>
      <c r="I40" s="232"/>
      <c r="J40" s="232"/>
      <c r="K40" s="233"/>
    </row>
  </sheetData>
  <mergeCells count="1">
    <mergeCell ref="A3:A4"/>
  </mergeCells>
  <phoneticPr fontId="12"/>
  <printOptions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45"/>
  <sheetViews>
    <sheetView showGridLines="0" view="pageBreakPreview" topLeftCell="A31" zoomScale="130" zoomScaleNormal="100" zoomScaleSheetLayoutView="130" workbookViewId="0">
      <selection activeCell="D40" sqref="D40"/>
    </sheetView>
  </sheetViews>
  <sheetFormatPr defaultColWidth="8" defaultRowHeight="12"/>
  <cols>
    <col min="1" max="1" width="11.25" style="219" customWidth="1"/>
    <col min="2" max="2" width="10.75" style="219" customWidth="1"/>
    <col min="3" max="7" width="10" style="219" customWidth="1"/>
    <col min="8" max="9" width="11.75" style="219" customWidth="1"/>
    <col min="10" max="16384" width="8" style="219"/>
  </cols>
  <sheetData>
    <row r="1" spans="1:13" ht="18.75" customHeight="1">
      <c r="A1" s="745" t="s">
        <v>602</v>
      </c>
      <c r="B1" s="745"/>
      <c r="C1" s="745"/>
      <c r="D1" s="745"/>
      <c r="E1" s="745"/>
      <c r="F1" s="745"/>
      <c r="G1" s="745"/>
      <c r="H1" s="745"/>
      <c r="I1" s="745"/>
    </row>
    <row r="2" spans="1:13" ht="15" customHeight="1">
      <c r="A2" s="506"/>
      <c r="B2" s="506"/>
      <c r="C2" s="506"/>
      <c r="D2" s="506"/>
      <c r="E2" s="506"/>
      <c r="F2" s="506"/>
      <c r="G2" s="506"/>
      <c r="H2" s="506"/>
      <c r="I2" s="247" t="s">
        <v>603</v>
      </c>
    </row>
    <row r="3" spans="1:13" ht="12.75" thickBot="1">
      <c r="A3" s="220" t="s">
        <v>174</v>
      </c>
      <c r="I3" s="221" t="s">
        <v>301</v>
      </c>
    </row>
    <row r="4" spans="1:13" ht="16.5" customHeight="1">
      <c r="A4" s="735" t="s">
        <v>438</v>
      </c>
      <c r="B4" s="737" t="s">
        <v>302</v>
      </c>
      <c r="C4" s="738"/>
      <c r="D4" s="742"/>
      <c r="E4" s="737" t="s">
        <v>321</v>
      </c>
      <c r="F4" s="738"/>
      <c r="G4" s="742"/>
      <c r="H4" s="746" t="s">
        <v>637</v>
      </c>
      <c r="I4" s="747"/>
      <c r="M4" s="730"/>
    </row>
    <row r="5" spans="1:13" ht="16.5" customHeight="1">
      <c r="A5" s="736"/>
      <c r="B5" s="248" t="s">
        <v>0</v>
      </c>
      <c r="C5" s="223" t="s">
        <v>303</v>
      </c>
      <c r="D5" s="223" t="s">
        <v>304</v>
      </c>
      <c r="E5" s="223" t="s">
        <v>305</v>
      </c>
      <c r="F5" s="223" t="s">
        <v>294</v>
      </c>
      <c r="G5" s="223" t="s">
        <v>295</v>
      </c>
      <c r="H5" s="731"/>
      <c r="I5" s="225" t="s">
        <v>306</v>
      </c>
    </row>
    <row r="6" spans="1:13" ht="18.75" customHeight="1">
      <c r="A6" s="249" t="s">
        <v>478</v>
      </c>
      <c r="B6" s="232">
        <v>61063</v>
      </c>
      <c r="C6" s="232">
        <v>27235</v>
      </c>
      <c r="D6" s="232">
        <v>33828</v>
      </c>
      <c r="E6" s="232">
        <v>3565</v>
      </c>
      <c r="F6" s="232">
        <v>24287</v>
      </c>
      <c r="G6" s="232">
        <v>33211</v>
      </c>
      <c r="H6" s="232" t="s">
        <v>629</v>
      </c>
      <c r="I6" s="232" t="s">
        <v>633</v>
      </c>
    </row>
    <row r="7" spans="1:13" ht="18.75" customHeight="1">
      <c r="A7" s="250" t="s">
        <v>479</v>
      </c>
      <c r="B7" s="237">
        <v>59374</v>
      </c>
      <c r="C7" s="237">
        <v>27058</v>
      </c>
      <c r="D7" s="237">
        <v>32316</v>
      </c>
      <c r="E7" s="237">
        <v>4370</v>
      </c>
      <c r="F7" s="237">
        <v>18229</v>
      </c>
      <c r="G7" s="237">
        <v>36775</v>
      </c>
      <c r="H7" s="232" t="s">
        <v>630</v>
      </c>
      <c r="I7" s="232" t="s">
        <v>634</v>
      </c>
    </row>
    <row r="8" spans="1:13" ht="18.75" customHeight="1">
      <c r="A8" s="250" t="s">
        <v>480</v>
      </c>
      <c r="B8" s="237">
        <v>53344</v>
      </c>
      <c r="C8" s="237">
        <v>25355</v>
      </c>
      <c r="D8" s="237">
        <v>27989</v>
      </c>
      <c r="E8" s="237">
        <v>3718</v>
      </c>
      <c r="F8" s="237">
        <v>14657</v>
      </c>
      <c r="G8" s="237">
        <v>34969</v>
      </c>
      <c r="H8" s="232" t="s">
        <v>631</v>
      </c>
      <c r="I8" s="232" t="s">
        <v>635</v>
      </c>
    </row>
    <row r="9" spans="1:13" ht="18.75" customHeight="1">
      <c r="A9" s="250" t="s">
        <v>393</v>
      </c>
      <c r="B9" s="237">
        <v>33827</v>
      </c>
      <c r="C9" s="237">
        <v>16932</v>
      </c>
      <c r="D9" s="237">
        <v>16895</v>
      </c>
      <c r="E9" s="237">
        <v>1724</v>
      </c>
      <c r="F9" s="237">
        <v>9568</v>
      </c>
      <c r="G9" s="237">
        <v>22535</v>
      </c>
      <c r="H9" s="232" t="s">
        <v>632</v>
      </c>
      <c r="I9" s="232" t="s">
        <v>636</v>
      </c>
    </row>
    <row r="10" spans="1:13" s="230" customFormat="1" ht="18.75" customHeight="1">
      <c r="A10" s="251" t="s">
        <v>394</v>
      </c>
      <c r="B10" s="238">
        <v>26244</v>
      </c>
      <c r="C10" s="238">
        <v>13790</v>
      </c>
      <c r="D10" s="238">
        <v>12454</v>
      </c>
      <c r="E10" s="238">
        <v>687</v>
      </c>
      <c r="F10" s="238">
        <v>6629</v>
      </c>
      <c r="G10" s="238">
        <v>18928</v>
      </c>
      <c r="H10" s="228">
        <v>18368</v>
      </c>
      <c r="I10" s="228">
        <v>10656</v>
      </c>
    </row>
    <row r="11" spans="1:13" s="230" customFormat="1" ht="10.5" customHeight="1">
      <c r="A11" s="512"/>
      <c r="B11" s="513"/>
      <c r="C11" s="513"/>
      <c r="D11" s="514">
        <f>B11-C11</f>
        <v>0</v>
      </c>
      <c r="E11" s="513"/>
      <c r="F11" s="513"/>
      <c r="G11" s="513"/>
      <c r="H11" s="513"/>
      <c r="I11" s="513"/>
    </row>
    <row r="12" spans="1:13" s="230" customFormat="1" ht="18.75" customHeight="1">
      <c r="A12" s="234" t="s">
        <v>135</v>
      </c>
      <c r="B12" s="228">
        <v>19379</v>
      </c>
      <c r="C12" s="228">
        <v>10188</v>
      </c>
      <c r="D12" s="228">
        <v>9191</v>
      </c>
      <c r="E12" s="228">
        <v>510</v>
      </c>
      <c r="F12" s="228">
        <v>4841</v>
      </c>
      <c r="G12" s="228">
        <v>14028</v>
      </c>
      <c r="H12" s="228">
        <v>13366</v>
      </c>
      <c r="I12" s="228">
        <v>7799</v>
      </c>
    </row>
    <row r="13" spans="1:13" s="230" customFormat="1" ht="18.75" customHeight="1">
      <c r="A13" s="234" t="s">
        <v>134</v>
      </c>
      <c r="B13" s="228">
        <v>6865</v>
      </c>
      <c r="C13" s="228">
        <v>3602</v>
      </c>
      <c r="D13" s="228">
        <v>3263</v>
      </c>
      <c r="E13" s="228">
        <v>177</v>
      </c>
      <c r="F13" s="228">
        <v>1788</v>
      </c>
      <c r="G13" s="228">
        <v>4900</v>
      </c>
      <c r="H13" s="228">
        <v>5002</v>
      </c>
      <c r="I13" s="228">
        <v>2857</v>
      </c>
    </row>
    <row r="14" spans="1:13" ht="11.25" customHeight="1">
      <c r="A14" s="236"/>
      <c r="B14" s="232"/>
      <c r="C14" s="232"/>
      <c r="D14" s="252">
        <f>B14-C14</f>
        <v>0</v>
      </c>
      <c r="E14" s="232"/>
      <c r="F14" s="232"/>
      <c r="G14" s="232"/>
      <c r="H14" s="232"/>
      <c r="I14" s="232"/>
    </row>
    <row r="15" spans="1:13" ht="18.75" customHeight="1">
      <c r="A15" s="236" t="s">
        <v>133</v>
      </c>
      <c r="B15" s="232">
        <v>4021</v>
      </c>
      <c r="C15" s="232">
        <v>2136</v>
      </c>
      <c r="D15" s="232">
        <v>1885</v>
      </c>
      <c r="E15" s="232">
        <v>123</v>
      </c>
      <c r="F15" s="232">
        <v>1115</v>
      </c>
      <c r="G15" s="232">
        <v>2783</v>
      </c>
      <c r="H15" s="232">
        <v>2813</v>
      </c>
      <c r="I15" s="232">
        <v>1692</v>
      </c>
    </row>
    <row r="16" spans="1:13" ht="18.75" customHeight="1">
      <c r="A16" s="236" t="s">
        <v>132</v>
      </c>
      <c r="B16" s="232">
        <v>5919</v>
      </c>
      <c r="C16" s="232">
        <v>3054</v>
      </c>
      <c r="D16" s="232">
        <v>2865</v>
      </c>
      <c r="E16" s="232">
        <v>140</v>
      </c>
      <c r="F16" s="232">
        <v>1718</v>
      </c>
      <c r="G16" s="232">
        <v>4061</v>
      </c>
      <c r="H16" s="232">
        <v>4482</v>
      </c>
      <c r="I16" s="232">
        <v>2487</v>
      </c>
    </row>
    <row r="17" spans="1:9" ht="18.75" customHeight="1">
      <c r="A17" s="236" t="s">
        <v>131</v>
      </c>
      <c r="B17" s="232">
        <v>267</v>
      </c>
      <c r="C17" s="232">
        <v>141</v>
      </c>
      <c r="D17" s="232">
        <v>126</v>
      </c>
      <c r="E17" s="232">
        <v>6</v>
      </c>
      <c r="F17" s="232">
        <v>60</v>
      </c>
      <c r="G17" s="232">
        <v>201</v>
      </c>
      <c r="H17" s="232">
        <v>165</v>
      </c>
      <c r="I17" s="232">
        <v>96</v>
      </c>
    </row>
    <row r="18" spans="1:9" ht="18.75" customHeight="1">
      <c r="A18" s="236" t="s">
        <v>130</v>
      </c>
      <c r="B18" s="232">
        <v>928</v>
      </c>
      <c r="C18" s="232">
        <v>492</v>
      </c>
      <c r="D18" s="232">
        <v>436</v>
      </c>
      <c r="E18" s="232">
        <v>8</v>
      </c>
      <c r="F18" s="232">
        <v>155</v>
      </c>
      <c r="G18" s="232">
        <v>765</v>
      </c>
      <c r="H18" s="232">
        <v>599</v>
      </c>
      <c r="I18" s="232">
        <v>363</v>
      </c>
    </row>
    <row r="19" spans="1:9" ht="18.75" customHeight="1">
      <c r="A19" s="236" t="s">
        <v>129</v>
      </c>
      <c r="B19" s="232">
        <v>2942</v>
      </c>
      <c r="C19" s="232">
        <v>1521</v>
      </c>
      <c r="D19" s="232">
        <v>1421</v>
      </c>
      <c r="E19" s="232">
        <v>109</v>
      </c>
      <c r="F19" s="232">
        <v>542</v>
      </c>
      <c r="G19" s="232">
        <v>2291</v>
      </c>
      <c r="H19" s="232">
        <v>1721</v>
      </c>
      <c r="I19" s="232">
        <v>1019</v>
      </c>
    </row>
    <row r="20" spans="1:9" ht="18.75" customHeight="1">
      <c r="A20" s="236" t="s">
        <v>128</v>
      </c>
      <c r="B20" s="232">
        <v>711</v>
      </c>
      <c r="C20" s="232">
        <v>411</v>
      </c>
      <c r="D20" s="232">
        <v>300</v>
      </c>
      <c r="E20" s="232">
        <v>12</v>
      </c>
      <c r="F20" s="232">
        <v>159</v>
      </c>
      <c r="G20" s="232">
        <v>540</v>
      </c>
      <c r="H20" s="232">
        <v>507</v>
      </c>
      <c r="I20" s="232">
        <v>319</v>
      </c>
    </row>
    <row r="21" spans="1:9" ht="18.75" customHeight="1">
      <c r="A21" s="236" t="s">
        <v>127</v>
      </c>
      <c r="B21" s="232">
        <v>1491</v>
      </c>
      <c r="C21" s="232">
        <v>793</v>
      </c>
      <c r="D21" s="232">
        <v>698</v>
      </c>
      <c r="E21" s="232">
        <v>33</v>
      </c>
      <c r="F21" s="232">
        <v>374</v>
      </c>
      <c r="G21" s="232">
        <v>1084</v>
      </c>
      <c r="H21" s="232">
        <v>1103</v>
      </c>
      <c r="I21" s="232">
        <v>627</v>
      </c>
    </row>
    <row r="22" spans="1:9" s="230" customFormat="1" ht="18.75" customHeight="1">
      <c r="A22" s="236" t="s">
        <v>297</v>
      </c>
      <c r="B22" s="232">
        <v>983</v>
      </c>
      <c r="C22" s="232">
        <v>514</v>
      </c>
      <c r="D22" s="232">
        <v>469</v>
      </c>
      <c r="E22" s="232">
        <v>23</v>
      </c>
      <c r="F22" s="232">
        <v>272</v>
      </c>
      <c r="G22" s="232">
        <v>688</v>
      </c>
      <c r="H22" s="232">
        <v>710</v>
      </c>
      <c r="I22" s="232">
        <v>419</v>
      </c>
    </row>
    <row r="23" spans="1:9" ht="18.75" customHeight="1">
      <c r="A23" s="236" t="s">
        <v>125</v>
      </c>
      <c r="B23" s="232">
        <v>1356</v>
      </c>
      <c r="C23" s="232">
        <v>729</v>
      </c>
      <c r="D23" s="232">
        <v>627</v>
      </c>
      <c r="E23" s="232">
        <v>29</v>
      </c>
      <c r="F23" s="232">
        <v>289</v>
      </c>
      <c r="G23" s="232">
        <v>1038</v>
      </c>
      <c r="H23" s="232">
        <v>742</v>
      </c>
      <c r="I23" s="232">
        <v>470</v>
      </c>
    </row>
    <row r="24" spans="1:9" ht="18.75" customHeight="1">
      <c r="A24" s="236" t="s">
        <v>298</v>
      </c>
      <c r="B24" s="232">
        <v>761</v>
      </c>
      <c r="C24" s="232">
        <v>397</v>
      </c>
      <c r="D24" s="232">
        <v>364</v>
      </c>
      <c r="E24" s="232">
        <v>27</v>
      </c>
      <c r="F24" s="232">
        <v>157</v>
      </c>
      <c r="G24" s="232">
        <v>577</v>
      </c>
      <c r="H24" s="232">
        <v>524</v>
      </c>
      <c r="I24" s="232">
        <v>307</v>
      </c>
    </row>
    <row r="25" spans="1:9" s="230" customFormat="1" ht="18.75" customHeight="1">
      <c r="A25" s="234" t="s">
        <v>123</v>
      </c>
      <c r="B25" s="228">
        <v>198</v>
      </c>
      <c r="C25" s="228">
        <v>108</v>
      </c>
      <c r="D25" s="228">
        <v>90</v>
      </c>
      <c r="E25" s="228">
        <v>4</v>
      </c>
      <c r="F25" s="228">
        <v>27</v>
      </c>
      <c r="G25" s="228">
        <v>167</v>
      </c>
      <c r="H25" s="228">
        <v>124</v>
      </c>
      <c r="I25" s="228">
        <v>72</v>
      </c>
    </row>
    <row r="26" spans="1:9" ht="18.75" customHeight="1">
      <c r="A26" s="236" t="s">
        <v>299</v>
      </c>
      <c r="B26" s="232">
        <v>198</v>
      </c>
      <c r="C26" s="232">
        <v>108</v>
      </c>
      <c r="D26" s="232">
        <v>90</v>
      </c>
      <c r="E26" s="232">
        <v>4</v>
      </c>
      <c r="F26" s="232">
        <v>27</v>
      </c>
      <c r="G26" s="232">
        <v>167</v>
      </c>
      <c r="H26" s="232">
        <v>124</v>
      </c>
      <c r="I26" s="232">
        <v>72</v>
      </c>
    </row>
    <row r="27" spans="1:9" s="230" customFormat="1" ht="18.75" customHeight="1">
      <c r="A27" s="234" t="s">
        <v>121</v>
      </c>
      <c r="B27" s="228">
        <v>677</v>
      </c>
      <c r="C27" s="228">
        <v>382</v>
      </c>
      <c r="D27" s="228">
        <v>295</v>
      </c>
      <c r="E27" s="228">
        <v>11</v>
      </c>
      <c r="F27" s="228">
        <v>159</v>
      </c>
      <c r="G27" s="228">
        <v>507</v>
      </c>
      <c r="H27" s="228">
        <v>421</v>
      </c>
      <c r="I27" s="228">
        <v>254</v>
      </c>
    </row>
    <row r="28" spans="1:9" ht="18.75" customHeight="1">
      <c r="A28" s="236" t="s">
        <v>120</v>
      </c>
      <c r="B28" s="232">
        <v>123</v>
      </c>
      <c r="C28" s="232">
        <v>64</v>
      </c>
      <c r="D28" s="232">
        <v>59</v>
      </c>
      <c r="E28" s="232" t="s">
        <v>385</v>
      </c>
      <c r="F28" s="232">
        <v>26</v>
      </c>
      <c r="G28" s="232">
        <v>97</v>
      </c>
      <c r="H28" s="232">
        <v>77</v>
      </c>
      <c r="I28" s="232">
        <v>45</v>
      </c>
    </row>
    <row r="29" spans="1:9" ht="18.75" customHeight="1">
      <c r="A29" s="236" t="s">
        <v>119</v>
      </c>
      <c r="B29" s="232">
        <v>109</v>
      </c>
      <c r="C29" s="232">
        <v>57</v>
      </c>
      <c r="D29" s="232">
        <v>52</v>
      </c>
      <c r="E29" s="232">
        <v>2</v>
      </c>
      <c r="F29" s="232">
        <v>30</v>
      </c>
      <c r="G29" s="232">
        <v>77</v>
      </c>
      <c r="H29" s="232">
        <v>68</v>
      </c>
      <c r="I29" s="232">
        <v>37</v>
      </c>
    </row>
    <row r="30" spans="1:9" s="230" customFormat="1" ht="18.75" customHeight="1">
      <c r="A30" s="236" t="s">
        <v>155</v>
      </c>
      <c r="B30" s="232">
        <v>445</v>
      </c>
      <c r="C30" s="232">
        <v>261</v>
      </c>
      <c r="D30" s="232">
        <v>184</v>
      </c>
      <c r="E30" s="232">
        <v>9</v>
      </c>
      <c r="F30" s="232">
        <v>103</v>
      </c>
      <c r="G30" s="232">
        <v>333</v>
      </c>
      <c r="H30" s="232">
        <v>276</v>
      </c>
      <c r="I30" s="232">
        <v>172</v>
      </c>
    </row>
    <row r="31" spans="1:9" s="230" customFormat="1" ht="18.75" customHeight="1">
      <c r="A31" s="234" t="s">
        <v>117</v>
      </c>
      <c r="B31" s="228">
        <v>765</v>
      </c>
      <c r="C31" s="228">
        <v>397</v>
      </c>
      <c r="D31" s="228">
        <v>368</v>
      </c>
      <c r="E31" s="228">
        <v>26</v>
      </c>
      <c r="F31" s="228">
        <v>226</v>
      </c>
      <c r="G31" s="228">
        <v>513</v>
      </c>
      <c r="H31" s="228">
        <v>560</v>
      </c>
      <c r="I31" s="228">
        <v>313</v>
      </c>
    </row>
    <row r="32" spans="1:9" ht="18.75" customHeight="1">
      <c r="A32" s="236" t="s">
        <v>116</v>
      </c>
      <c r="B32" s="232">
        <v>765</v>
      </c>
      <c r="C32" s="232">
        <v>397</v>
      </c>
      <c r="D32" s="232">
        <v>368</v>
      </c>
      <c r="E32" s="232">
        <v>26</v>
      </c>
      <c r="F32" s="232">
        <v>226</v>
      </c>
      <c r="G32" s="232">
        <v>513</v>
      </c>
      <c r="H32" s="232">
        <v>560</v>
      </c>
      <c r="I32" s="232">
        <v>313</v>
      </c>
    </row>
    <row r="33" spans="1:9" s="230" customFormat="1" ht="18.75" customHeight="1">
      <c r="A33" s="234" t="s">
        <v>115</v>
      </c>
      <c r="B33" s="228">
        <v>518</v>
      </c>
      <c r="C33" s="228">
        <v>305</v>
      </c>
      <c r="D33" s="228">
        <v>213</v>
      </c>
      <c r="E33" s="228">
        <v>4</v>
      </c>
      <c r="F33" s="228">
        <v>62</v>
      </c>
      <c r="G33" s="228">
        <v>452</v>
      </c>
      <c r="H33" s="228">
        <v>256</v>
      </c>
      <c r="I33" s="228">
        <v>174</v>
      </c>
    </row>
    <row r="34" spans="1:9" ht="18.75" customHeight="1">
      <c r="A34" s="236" t="s">
        <v>114</v>
      </c>
      <c r="B34" s="232">
        <v>518</v>
      </c>
      <c r="C34" s="232">
        <v>305</v>
      </c>
      <c r="D34" s="232">
        <v>213</v>
      </c>
      <c r="E34" s="232">
        <v>4</v>
      </c>
      <c r="F34" s="232">
        <v>62</v>
      </c>
      <c r="G34" s="232">
        <v>452</v>
      </c>
      <c r="H34" s="232">
        <v>256</v>
      </c>
      <c r="I34" s="232">
        <v>174</v>
      </c>
    </row>
    <row r="35" spans="1:9" s="230" customFormat="1" ht="18.75" customHeight="1">
      <c r="A35" s="234" t="s">
        <v>113</v>
      </c>
      <c r="B35" s="228">
        <v>3623</v>
      </c>
      <c r="C35" s="228">
        <v>1846</v>
      </c>
      <c r="D35" s="228">
        <v>1777</v>
      </c>
      <c r="E35" s="228">
        <v>118</v>
      </c>
      <c r="F35" s="228">
        <v>1053</v>
      </c>
      <c r="G35" s="228">
        <v>2452</v>
      </c>
      <c r="H35" s="228">
        <v>2797</v>
      </c>
      <c r="I35" s="228">
        <v>1568</v>
      </c>
    </row>
    <row r="36" spans="1:9" ht="18.75" customHeight="1">
      <c r="A36" s="236" t="s">
        <v>112</v>
      </c>
      <c r="B36" s="232">
        <v>80</v>
      </c>
      <c r="C36" s="232">
        <v>44</v>
      </c>
      <c r="D36" s="232">
        <v>36</v>
      </c>
      <c r="E36" s="232">
        <v>4</v>
      </c>
      <c r="F36" s="232">
        <v>26</v>
      </c>
      <c r="G36" s="232">
        <v>50</v>
      </c>
      <c r="H36" s="232">
        <v>48</v>
      </c>
      <c r="I36" s="232">
        <v>29</v>
      </c>
    </row>
    <row r="37" spans="1:9" ht="18.75" customHeight="1">
      <c r="A37" s="236" t="s">
        <v>111</v>
      </c>
      <c r="B37" s="232">
        <v>394</v>
      </c>
      <c r="C37" s="232">
        <v>198</v>
      </c>
      <c r="D37" s="232">
        <v>196</v>
      </c>
      <c r="E37" s="232">
        <v>16</v>
      </c>
      <c r="F37" s="232">
        <v>118</v>
      </c>
      <c r="G37" s="232">
        <v>260</v>
      </c>
      <c r="H37" s="232">
        <v>274</v>
      </c>
      <c r="I37" s="232">
        <v>155</v>
      </c>
    </row>
    <row r="38" spans="1:9" ht="18.75" customHeight="1">
      <c r="A38" s="236" t="s">
        <v>110</v>
      </c>
      <c r="B38" s="232">
        <v>3149</v>
      </c>
      <c r="C38" s="232">
        <v>1604</v>
      </c>
      <c r="D38" s="232">
        <v>1545</v>
      </c>
      <c r="E38" s="232">
        <v>98</v>
      </c>
      <c r="F38" s="232">
        <v>909</v>
      </c>
      <c r="G38" s="232">
        <v>2142</v>
      </c>
      <c r="H38" s="232">
        <v>2475</v>
      </c>
      <c r="I38" s="232">
        <v>1384</v>
      </c>
    </row>
    <row r="39" spans="1:9" s="230" customFormat="1" ht="18.75" customHeight="1">
      <c r="A39" s="234" t="s">
        <v>109</v>
      </c>
      <c r="B39" s="228">
        <v>1084</v>
      </c>
      <c r="C39" s="228">
        <v>564</v>
      </c>
      <c r="D39" s="228">
        <v>520</v>
      </c>
      <c r="E39" s="228">
        <v>14</v>
      </c>
      <c r="F39" s="228">
        <v>261</v>
      </c>
      <c r="G39" s="228">
        <v>809</v>
      </c>
      <c r="H39" s="228">
        <v>844</v>
      </c>
      <c r="I39" s="228">
        <v>476</v>
      </c>
    </row>
    <row r="40" spans="1:9" ht="18.75" customHeight="1" thickBot="1">
      <c r="A40" s="239" t="s">
        <v>300</v>
      </c>
      <c r="B40" s="241">
        <v>1084</v>
      </c>
      <c r="C40" s="241">
        <v>564</v>
      </c>
      <c r="D40" s="241">
        <v>520</v>
      </c>
      <c r="E40" s="241">
        <v>14</v>
      </c>
      <c r="F40" s="241">
        <v>261</v>
      </c>
      <c r="G40" s="241">
        <v>809</v>
      </c>
      <c r="H40" s="241">
        <v>844</v>
      </c>
      <c r="I40" s="241">
        <v>476</v>
      </c>
    </row>
    <row r="41" spans="1:9" ht="15" customHeight="1">
      <c r="A41" s="220" t="s">
        <v>388</v>
      </c>
      <c r="C41" s="506"/>
      <c r="D41" s="506"/>
      <c r="E41" s="506"/>
      <c r="F41" s="506"/>
      <c r="G41" s="506"/>
      <c r="H41" s="506"/>
      <c r="I41" s="506"/>
    </row>
    <row r="42" spans="1:9" ht="12" customHeight="1">
      <c r="A42" s="253" t="s">
        <v>638</v>
      </c>
      <c r="C42" s="506"/>
      <c r="D42" s="506"/>
      <c r="E42" s="506"/>
      <c r="F42" s="506"/>
      <c r="G42" s="506"/>
      <c r="H42" s="515"/>
      <c r="I42" s="506"/>
    </row>
    <row r="43" spans="1:9">
      <c r="A43" s="253" t="s">
        <v>639</v>
      </c>
    </row>
    <row r="44" spans="1:9">
      <c r="A44" s="253" t="s">
        <v>640</v>
      </c>
    </row>
    <row r="45" spans="1:9">
      <c r="A45" s="253" t="s">
        <v>641</v>
      </c>
    </row>
  </sheetData>
  <mergeCells count="5">
    <mergeCell ref="A1:I1"/>
    <mergeCell ref="A4:A5"/>
    <mergeCell ref="H4:I4"/>
    <mergeCell ref="E4:G4"/>
    <mergeCell ref="B4:D4"/>
  </mergeCells>
  <phoneticPr fontId="12"/>
  <printOptions gridLinesSet="0"/>
  <pageMargins left="0.39370078740157483" right="0.39370078740157483" top="0.59055118110236227" bottom="0.19685039370078741" header="0.39370078740157483"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46"/>
  <sheetViews>
    <sheetView showGridLines="0" zoomScaleNormal="100" workbookViewId="0"/>
  </sheetViews>
  <sheetFormatPr defaultColWidth="8" defaultRowHeight="12"/>
  <cols>
    <col min="1" max="1" width="11.25" style="44" customWidth="1"/>
    <col min="2" max="2" width="14.75" style="44" customWidth="1"/>
    <col min="3" max="7" width="14.25" style="44" customWidth="1"/>
    <col min="8" max="16384" width="8" style="44"/>
  </cols>
  <sheetData>
    <row r="1" spans="1:8" ht="18.75" customHeight="1">
      <c r="A1" s="42" t="s">
        <v>440</v>
      </c>
      <c r="B1" s="43"/>
      <c r="C1" s="43"/>
      <c r="D1" s="43"/>
      <c r="E1" s="43"/>
      <c r="F1" s="43"/>
      <c r="G1" s="43"/>
    </row>
    <row r="2" spans="1:8" ht="18.75" customHeight="1" thickBot="1">
      <c r="A2" s="37" t="s">
        <v>149</v>
      </c>
      <c r="G2" s="41" t="s">
        <v>441</v>
      </c>
    </row>
    <row r="3" spans="1:8" s="37" customFormat="1" ht="22.5" customHeight="1">
      <c r="A3" s="735" t="s">
        <v>438</v>
      </c>
      <c r="B3" s="748" t="s">
        <v>150</v>
      </c>
      <c r="C3" s="748" t="s">
        <v>100</v>
      </c>
      <c r="D3" s="45" t="s">
        <v>99</v>
      </c>
      <c r="E3" s="46"/>
      <c r="F3" s="46"/>
      <c r="G3" s="46"/>
    </row>
    <row r="4" spans="1:8" s="37" customFormat="1" ht="22.5" customHeight="1">
      <c r="A4" s="736"/>
      <c r="B4" s="749"/>
      <c r="C4" s="749"/>
      <c r="D4" s="40" t="s">
        <v>0</v>
      </c>
      <c r="E4" s="40" t="s">
        <v>151</v>
      </c>
      <c r="F4" s="40" t="s">
        <v>152</v>
      </c>
      <c r="G4" s="40" t="s">
        <v>153</v>
      </c>
    </row>
    <row r="5" spans="1:8" ht="18.75" customHeight="1">
      <c r="A5" s="47" t="s">
        <v>481</v>
      </c>
      <c r="B5" s="269">
        <v>53400</v>
      </c>
      <c r="C5" s="269">
        <v>43300</v>
      </c>
      <c r="D5" s="269">
        <v>10100</v>
      </c>
      <c r="E5" s="48">
        <v>4290</v>
      </c>
      <c r="F5" s="48">
        <v>5730</v>
      </c>
      <c r="G5" s="306">
        <v>51</v>
      </c>
    </row>
    <row r="6" spans="1:8" ht="18.75" customHeight="1">
      <c r="A6" s="49" t="s">
        <v>482</v>
      </c>
      <c r="B6" s="269">
        <v>53000</v>
      </c>
      <c r="C6" s="269">
        <v>43100</v>
      </c>
      <c r="D6" s="269">
        <v>9910</v>
      </c>
      <c r="E6" s="48">
        <v>4240</v>
      </c>
      <c r="F6" s="48">
        <v>5630</v>
      </c>
      <c r="G6" s="306">
        <v>51</v>
      </c>
    </row>
    <row r="7" spans="1:8" ht="18.75" customHeight="1">
      <c r="A7" s="49" t="s">
        <v>483</v>
      </c>
      <c r="B7" s="269">
        <v>52600</v>
      </c>
      <c r="C7" s="269">
        <v>42800</v>
      </c>
      <c r="D7" s="269">
        <v>9820</v>
      </c>
      <c r="E7" s="269">
        <v>4240</v>
      </c>
      <c r="F7" s="269">
        <v>5530</v>
      </c>
      <c r="G7" s="269">
        <v>51</v>
      </c>
    </row>
    <row r="8" spans="1:8" ht="18.75" customHeight="1">
      <c r="A8" s="49" t="s">
        <v>484</v>
      </c>
      <c r="B8" s="269">
        <v>52100</v>
      </c>
      <c r="C8" s="269">
        <v>42500</v>
      </c>
      <c r="D8" s="269">
        <v>9580</v>
      </c>
      <c r="E8" s="269">
        <v>4240</v>
      </c>
      <c r="F8" s="269">
        <v>5290</v>
      </c>
      <c r="G8" s="269">
        <v>51</v>
      </c>
    </row>
    <row r="9" spans="1:8" s="51" customFormat="1" ht="18.75" customHeight="1">
      <c r="A9" s="287" t="s">
        <v>485</v>
      </c>
      <c r="B9" s="50">
        <v>51600</v>
      </c>
      <c r="C9" s="50">
        <v>42300</v>
      </c>
      <c r="D9" s="50">
        <v>9280</v>
      </c>
      <c r="E9" s="50">
        <v>4240</v>
      </c>
      <c r="F9" s="50">
        <v>4990</v>
      </c>
      <c r="G9" s="50">
        <v>51</v>
      </c>
      <c r="H9" s="277"/>
    </row>
    <row r="10" spans="1:8" ht="11.25" customHeight="1">
      <c r="A10" s="52" t="s">
        <v>154</v>
      </c>
      <c r="B10" s="48"/>
      <c r="C10" s="48"/>
      <c r="D10" s="48"/>
      <c r="E10" s="48"/>
      <c r="F10" s="48"/>
      <c r="G10" s="48"/>
    </row>
    <row r="11" spans="1:8" ht="18.75" customHeight="1">
      <c r="A11" s="36" t="s">
        <v>133</v>
      </c>
      <c r="B11" s="48">
        <v>10700</v>
      </c>
      <c r="C11" s="48">
        <v>10100</v>
      </c>
      <c r="D11" s="269">
        <v>673</v>
      </c>
      <c r="E11" s="267" t="s">
        <v>322</v>
      </c>
      <c r="F11" s="267" t="s">
        <v>322</v>
      </c>
      <c r="G11" s="267" t="s">
        <v>322</v>
      </c>
    </row>
    <row r="12" spans="1:8" ht="18.75" customHeight="1">
      <c r="A12" s="36" t="s">
        <v>132</v>
      </c>
      <c r="B12" s="48">
        <v>6710</v>
      </c>
      <c r="C12" s="48">
        <v>4020</v>
      </c>
      <c r="D12" s="269">
        <v>2700</v>
      </c>
      <c r="E12" s="267" t="s">
        <v>322</v>
      </c>
      <c r="F12" s="267" t="s">
        <v>322</v>
      </c>
      <c r="G12" s="267" t="s">
        <v>322</v>
      </c>
    </row>
    <row r="13" spans="1:8" ht="18.75" customHeight="1">
      <c r="A13" s="36" t="s">
        <v>131</v>
      </c>
      <c r="B13" s="48">
        <v>1280</v>
      </c>
      <c r="C13" s="48">
        <v>1250</v>
      </c>
      <c r="D13" s="269">
        <v>38</v>
      </c>
      <c r="E13" s="267" t="s">
        <v>322</v>
      </c>
      <c r="F13" s="267" t="s">
        <v>322</v>
      </c>
      <c r="G13" s="267" t="s">
        <v>322</v>
      </c>
    </row>
    <row r="14" spans="1:8" ht="18.75" customHeight="1">
      <c r="A14" s="36" t="s">
        <v>130</v>
      </c>
      <c r="B14" s="48">
        <v>1440</v>
      </c>
      <c r="C14" s="48">
        <v>1020</v>
      </c>
      <c r="D14" s="269">
        <v>415</v>
      </c>
      <c r="E14" s="267" t="s">
        <v>322</v>
      </c>
      <c r="F14" s="267" t="s">
        <v>322</v>
      </c>
      <c r="G14" s="267" t="s">
        <v>322</v>
      </c>
    </row>
    <row r="15" spans="1:8" ht="18.75" customHeight="1">
      <c r="A15" s="36" t="s">
        <v>129</v>
      </c>
      <c r="B15" s="48">
        <v>3530</v>
      </c>
      <c r="C15" s="48">
        <v>2700</v>
      </c>
      <c r="D15" s="269">
        <v>829</v>
      </c>
      <c r="E15" s="267" t="s">
        <v>322</v>
      </c>
      <c r="F15" s="267" t="s">
        <v>322</v>
      </c>
      <c r="G15" s="267" t="s">
        <v>322</v>
      </c>
    </row>
    <row r="16" spans="1:8" ht="18.75" customHeight="1">
      <c r="A16" s="36" t="s">
        <v>128</v>
      </c>
      <c r="B16" s="48">
        <v>2980</v>
      </c>
      <c r="C16" s="48">
        <v>2530</v>
      </c>
      <c r="D16" s="269">
        <v>450</v>
      </c>
      <c r="E16" s="267" t="s">
        <v>322</v>
      </c>
      <c r="F16" s="267" t="s">
        <v>322</v>
      </c>
      <c r="G16" s="267" t="s">
        <v>322</v>
      </c>
    </row>
    <row r="17" spans="1:7" ht="18.75" customHeight="1">
      <c r="A17" s="36" t="s">
        <v>127</v>
      </c>
      <c r="B17" s="48">
        <v>2260</v>
      </c>
      <c r="C17" s="48">
        <v>1310</v>
      </c>
      <c r="D17" s="269">
        <v>953</v>
      </c>
      <c r="E17" s="267" t="s">
        <v>322</v>
      </c>
      <c r="F17" s="267" t="s">
        <v>322</v>
      </c>
      <c r="G17" s="267" t="s">
        <v>322</v>
      </c>
    </row>
    <row r="18" spans="1:7" ht="18.75" customHeight="1">
      <c r="A18" s="36" t="s">
        <v>126</v>
      </c>
      <c r="B18" s="48">
        <v>3530</v>
      </c>
      <c r="C18" s="48">
        <v>3150</v>
      </c>
      <c r="D18" s="269">
        <v>373</v>
      </c>
      <c r="E18" s="267" t="s">
        <v>322</v>
      </c>
      <c r="F18" s="267" t="s">
        <v>322</v>
      </c>
      <c r="G18" s="267" t="s">
        <v>322</v>
      </c>
    </row>
    <row r="19" spans="1:7" ht="18.75" customHeight="1">
      <c r="A19" s="36" t="s">
        <v>125</v>
      </c>
      <c r="B19" s="48">
        <v>2060</v>
      </c>
      <c r="C19" s="48">
        <v>1350</v>
      </c>
      <c r="D19" s="269">
        <v>709</v>
      </c>
      <c r="E19" s="267" t="s">
        <v>322</v>
      </c>
      <c r="F19" s="267" t="s">
        <v>322</v>
      </c>
      <c r="G19" s="267" t="s">
        <v>322</v>
      </c>
    </row>
    <row r="20" spans="1:7" ht="18.75" customHeight="1">
      <c r="A20" s="36" t="s">
        <v>124</v>
      </c>
      <c r="B20" s="48">
        <v>3090</v>
      </c>
      <c r="C20" s="48">
        <v>2950</v>
      </c>
      <c r="D20" s="269">
        <v>132</v>
      </c>
      <c r="E20" s="267" t="s">
        <v>322</v>
      </c>
      <c r="F20" s="267" t="s">
        <v>322</v>
      </c>
      <c r="G20" s="267" t="s">
        <v>322</v>
      </c>
    </row>
    <row r="21" spans="1:7" ht="6.75" hidden="1" customHeight="1">
      <c r="A21" s="36"/>
      <c r="B21" s="48"/>
      <c r="C21" s="48"/>
      <c r="D21" s="269"/>
      <c r="E21" s="267"/>
      <c r="F21" s="267"/>
      <c r="G21" s="267"/>
    </row>
    <row r="22" spans="1:7" ht="18.75" customHeight="1">
      <c r="A22" s="36" t="s">
        <v>122</v>
      </c>
      <c r="B22" s="48">
        <v>883</v>
      </c>
      <c r="C22" s="48">
        <v>820</v>
      </c>
      <c r="D22" s="269">
        <v>63</v>
      </c>
      <c r="E22" s="267" t="s">
        <v>322</v>
      </c>
      <c r="F22" s="267" t="s">
        <v>322</v>
      </c>
      <c r="G22" s="267" t="s">
        <v>322</v>
      </c>
    </row>
    <row r="23" spans="1:7" ht="6.75" hidden="1" customHeight="1">
      <c r="A23" s="36"/>
      <c r="B23" s="48"/>
      <c r="C23" s="48"/>
      <c r="D23" s="269"/>
      <c r="E23" s="267"/>
      <c r="F23" s="267"/>
      <c r="G23" s="267"/>
    </row>
    <row r="24" spans="1:7" ht="18.75" customHeight="1">
      <c r="A24" s="36" t="s">
        <v>120</v>
      </c>
      <c r="B24" s="48">
        <v>302</v>
      </c>
      <c r="C24" s="48">
        <v>253</v>
      </c>
      <c r="D24" s="269">
        <v>49</v>
      </c>
      <c r="E24" s="267" t="s">
        <v>322</v>
      </c>
      <c r="F24" s="267" t="s">
        <v>322</v>
      </c>
      <c r="G24" s="267" t="s">
        <v>322</v>
      </c>
    </row>
    <row r="25" spans="1:7" ht="18.75" customHeight="1">
      <c r="A25" s="36" t="s">
        <v>119</v>
      </c>
      <c r="B25" s="48">
        <v>475</v>
      </c>
      <c r="C25" s="48">
        <v>455</v>
      </c>
      <c r="D25" s="269">
        <v>20</v>
      </c>
      <c r="E25" s="267" t="s">
        <v>322</v>
      </c>
      <c r="F25" s="267" t="s">
        <v>322</v>
      </c>
      <c r="G25" s="267" t="s">
        <v>322</v>
      </c>
    </row>
    <row r="26" spans="1:7" ht="18.75" customHeight="1">
      <c r="A26" s="36" t="s">
        <v>155</v>
      </c>
      <c r="B26" s="48">
        <v>1970</v>
      </c>
      <c r="C26" s="48">
        <v>1850</v>
      </c>
      <c r="D26" s="269">
        <v>118</v>
      </c>
      <c r="E26" s="267" t="s">
        <v>322</v>
      </c>
      <c r="F26" s="267" t="s">
        <v>322</v>
      </c>
      <c r="G26" s="267" t="s">
        <v>322</v>
      </c>
    </row>
    <row r="27" spans="1:7" ht="6.75" hidden="1" customHeight="1">
      <c r="A27" s="36"/>
      <c r="B27" s="48"/>
      <c r="C27" s="48"/>
      <c r="D27" s="269"/>
      <c r="E27" s="267"/>
      <c r="F27" s="267"/>
      <c r="G27" s="267"/>
    </row>
    <row r="28" spans="1:7" ht="18.75" customHeight="1">
      <c r="A28" s="36" t="s">
        <v>116</v>
      </c>
      <c r="B28" s="48">
        <v>924</v>
      </c>
      <c r="C28" s="48">
        <v>582</v>
      </c>
      <c r="D28" s="269">
        <v>342</v>
      </c>
      <c r="E28" s="267" t="s">
        <v>322</v>
      </c>
      <c r="F28" s="267" t="s">
        <v>322</v>
      </c>
      <c r="G28" s="267" t="s">
        <v>322</v>
      </c>
    </row>
    <row r="29" spans="1:7" ht="6.75" hidden="1" customHeight="1">
      <c r="A29" s="36"/>
      <c r="B29" s="48"/>
      <c r="C29" s="48"/>
      <c r="D29" s="269"/>
      <c r="E29" s="267"/>
      <c r="F29" s="267"/>
      <c r="G29" s="267"/>
    </row>
    <row r="30" spans="1:7" ht="18.75" customHeight="1">
      <c r="A30" s="36" t="s">
        <v>114</v>
      </c>
      <c r="B30" s="48">
        <v>749</v>
      </c>
      <c r="C30" s="48">
        <v>681</v>
      </c>
      <c r="D30" s="269">
        <v>68</v>
      </c>
      <c r="E30" s="267" t="s">
        <v>322</v>
      </c>
      <c r="F30" s="267" t="s">
        <v>322</v>
      </c>
      <c r="G30" s="267" t="s">
        <v>322</v>
      </c>
    </row>
    <row r="31" spans="1:7" ht="6.75" hidden="1" customHeight="1">
      <c r="A31" s="36"/>
      <c r="B31" s="48"/>
      <c r="C31" s="48"/>
      <c r="D31" s="269"/>
      <c r="E31" s="267"/>
      <c r="F31" s="267"/>
      <c r="G31" s="267"/>
    </row>
    <row r="32" spans="1:7" ht="18.75" customHeight="1">
      <c r="A32" s="36" t="s">
        <v>112</v>
      </c>
      <c r="B32" s="48">
        <v>307</v>
      </c>
      <c r="C32" s="48">
        <v>274</v>
      </c>
      <c r="D32" s="269">
        <v>33</v>
      </c>
      <c r="E32" s="267" t="s">
        <v>322</v>
      </c>
      <c r="F32" s="267" t="s">
        <v>322</v>
      </c>
      <c r="G32" s="267" t="s">
        <v>322</v>
      </c>
    </row>
    <row r="33" spans="1:7" ht="18.75" customHeight="1">
      <c r="A33" s="36" t="s">
        <v>111</v>
      </c>
      <c r="B33" s="48">
        <v>1060</v>
      </c>
      <c r="C33" s="48">
        <v>1000</v>
      </c>
      <c r="D33" s="269">
        <v>59</v>
      </c>
      <c r="E33" s="267" t="s">
        <v>322</v>
      </c>
      <c r="F33" s="267" t="s">
        <v>322</v>
      </c>
      <c r="G33" s="267" t="s">
        <v>322</v>
      </c>
    </row>
    <row r="34" spans="1:7" ht="18.75" customHeight="1">
      <c r="A34" s="36" t="s">
        <v>110</v>
      </c>
      <c r="B34" s="48">
        <v>5870</v>
      </c>
      <c r="C34" s="48">
        <v>5650</v>
      </c>
      <c r="D34" s="269">
        <v>218</v>
      </c>
      <c r="E34" s="267" t="s">
        <v>322</v>
      </c>
      <c r="F34" s="267" t="s">
        <v>322</v>
      </c>
      <c r="G34" s="267" t="s">
        <v>322</v>
      </c>
    </row>
    <row r="35" spans="1:7" ht="6.75" hidden="1" customHeight="1">
      <c r="A35" s="36"/>
      <c r="B35" s="48"/>
      <c r="C35" s="48"/>
      <c r="D35" s="269"/>
      <c r="E35" s="267"/>
      <c r="F35" s="267"/>
      <c r="G35" s="267"/>
    </row>
    <row r="36" spans="1:7" ht="18.75" customHeight="1" thickBot="1">
      <c r="A36" s="33" t="s">
        <v>108</v>
      </c>
      <c r="B36" s="53">
        <v>1420</v>
      </c>
      <c r="C36" s="54">
        <v>377</v>
      </c>
      <c r="D36" s="522">
        <v>1040</v>
      </c>
      <c r="E36" s="268" t="s">
        <v>322</v>
      </c>
      <c r="F36" s="268" t="s">
        <v>322</v>
      </c>
      <c r="G36" s="268" t="s">
        <v>322</v>
      </c>
    </row>
    <row r="37" spans="1:7" ht="15" customHeight="1">
      <c r="A37" s="37" t="s">
        <v>326</v>
      </c>
    </row>
    <row r="38" spans="1:7">
      <c r="A38" s="37"/>
    </row>
    <row r="39" spans="1:7">
      <c r="B39" s="55"/>
      <c r="C39" s="55"/>
      <c r="D39" s="55"/>
      <c r="E39" s="55"/>
      <c r="F39" s="55"/>
      <c r="G39" s="55"/>
    </row>
    <row r="44" spans="1:7">
      <c r="C44" s="55"/>
    </row>
    <row r="45" spans="1:7">
      <c r="C45" s="55"/>
    </row>
    <row r="46" spans="1:7">
      <c r="C46" s="288"/>
    </row>
  </sheetData>
  <mergeCells count="3">
    <mergeCell ref="B3:B4"/>
    <mergeCell ref="C3:C4"/>
    <mergeCell ref="A3:A4"/>
  </mergeCells>
  <phoneticPr fontId="12"/>
  <pageMargins left="0.39370078740157483" right="0.39370078740157483" top="0.59055118110236227" bottom="0.35433070866141736" header="0.39370078740157483"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N37"/>
  <sheetViews>
    <sheetView showGridLines="0" zoomScale="80" zoomScaleNormal="80" workbookViewId="0"/>
  </sheetViews>
  <sheetFormatPr defaultColWidth="8" defaultRowHeight="12"/>
  <cols>
    <col min="1" max="1" width="10" style="58" customWidth="1"/>
    <col min="2" max="3" width="7.25" style="58" customWidth="1"/>
    <col min="4" max="4" width="8.125" style="58" customWidth="1"/>
    <col min="5" max="13" width="7.25" style="58" customWidth="1"/>
    <col min="14" max="14" width="7.375" style="58" customWidth="1"/>
    <col min="15" max="15" width="7.25" style="58" customWidth="1"/>
    <col min="16" max="16" width="7.125" style="58" customWidth="1"/>
    <col min="17" max="17" width="7.5" style="58" customWidth="1"/>
    <col min="18" max="24" width="7.125" style="58" customWidth="1"/>
    <col min="25" max="25" width="7" style="58" customWidth="1"/>
    <col min="26" max="26" width="6" style="58" customWidth="1"/>
    <col min="27" max="16384" width="8" style="58"/>
  </cols>
  <sheetData>
    <row r="1" spans="1:14" ht="18.75" customHeight="1">
      <c r="A1" s="56" t="s">
        <v>442</v>
      </c>
      <c r="B1" s="57"/>
      <c r="C1" s="57"/>
      <c r="D1" s="57"/>
      <c r="E1" s="57"/>
      <c r="F1" s="57"/>
      <c r="G1" s="57"/>
      <c r="H1" s="57"/>
      <c r="I1" s="57"/>
      <c r="J1" s="57"/>
      <c r="K1" s="57"/>
      <c r="L1" s="57"/>
      <c r="M1" s="57"/>
    </row>
    <row r="2" spans="1:14" ht="18.75" customHeight="1" thickBot="1">
      <c r="A2" s="59"/>
    </row>
    <row r="3" spans="1:14" ht="22.5" customHeight="1">
      <c r="A3" s="750" t="s">
        <v>418</v>
      </c>
      <c r="B3" s="60" t="s">
        <v>156</v>
      </c>
      <c r="C3" s="61"/>
      <c r="D3" s="60"/>
      <c r="E3" s="61" t="s">
        <v>157</v>
      </c>
      <c r="F3" s="61"/>
      <c r="G3" s="60"/>
      <c r="H3" s="61" t="s">
        <v>158</v>
      </c>
      <c r="I3" s="61"/>
      <c r="J3" s="60"/>
      <c r="K3" s="61" t="s">
        <v>159</v>
      </c>
      <c r="L3" s="61"/>
      <c r="M3" s="61"/>
    </row>
    <row r="4" spans="1:14" ht="45" customHeight="1">
      <c r="A4" s="751"/>
      <c r="B4" s="62" t="s">
        <v>160</v>
      </c>
      <c r="C4" s="62" t="s">
        <v>161</v>
      </c>
      <c r="D4" s="63" t="s">
        <v>162</v>
      </c>
      <c r="E4" s="62" t="s">
        <v>160</v>
      </c>
      <c r="F4" s="62" t="s">
        <v>161</v>
      </c>
      <c r="G4" s="63" t="s">
        <v>162</v>
      </c>
      <c r="H4" s="62" t="s">
        <v>160</v>
      </c>
      <c r="I4" s="62" t="s">
        <v>161</v>
      </c>
      <c r="J4" s="63" t="s">
        <v>162</v>
      </c>
      <c r="K4" s="62" t="s">
        <v>160</v>
      </c>
      <c r="L4" s="62" t="s">
        <v>161</v>
      </c>
      <c r="M4" s="64" t="s">
        <v>162</v>
      </c>
    </row>
    <row r="5" spans="1:14">
      <c r="A5" s="65"/>
      <c r="B5" s="66" t="s">
        <v>163</v>
      </c>
      <c r="C5" s="66" t="s">
        <v>86</v>
      </c>
      <c r="D5" s="66" t="s">
        <v>164</v>
      </c>
      <c r="E5" s="66" t="s">
        <v>163</v>
      </c>
      <c r="F5" s="66" t="s">
        <v>86</v>
      </c>
      <c r="G5" s="66" t="s">
        <v>164</v>
      </c>
      <c r="H5" s="66" t="s">
        <v>163</v>
      </c>
      <c r="I5" s="66" t="s">
        <v>86</v>
      </c>
      <c r="J5" s="66" t="s">
        <v>164</v>
      </c>
      <c r="K5" s="66" t="s">
        <v>163</v>
      </c>
      <c r="L5" s="66" t="s">
        <v>86</v>
      </c>
      <c r="M5" s="66" t="s">
        <v>164</v>
      </c>
    </row>
    <row r="6" spans="1:14" s="69" customFormat="1" ht="19.5" customHeight="1">
      <c r="A6" s="67" t="s">
        <v>481</v>
      </c>
      <c r="B6" s="71">
        <v>25600</v>
      </c>
      <c r="C6" s="68">
        <v>480</v>
      </c>
      <c r="D6" s="68">
        <v>122900</v>
      </c>
      <c r="E6" s="72">
        <v>9690</v>
      </c>
      <c r="F6" s="72">
        <v>355</v>
      </c>
      <c r="G6" s="72">
        <v>34400</v>
      </c>
      <c r="H6" s="72">
        <v>10500</v>
      </c>
      <c r="I6" s="72">
        <v>319</v>
      </c>
      <c r="J6" s="72">
        <v>33500</v>
      </c>
      <c r="K6" s="72">
        <v>8670</v>
      </c>
      <c r="L6" s="72">
        <v>176</v>
      </c>
      <c r="M6" s="72">
        <v>15300</v>
      </c>
    </row>
    <row r="7" spans="1:14" s="69" customFormat="1" ht="19.5" customHeight="1">
      <c r="A7" s="70" t="s">
        <v>482</v>
      </c>
      <c r="B7" s="68">
        <v>25300</v>
      </c>
      <c r="C7" s="68">
        <v>513</v>
      </c>
      <c r="D7" s="68">
        <v>129800</v>
      </c>
      <c r="E7" s="68">
        <v>9850</v>
      </c>
      <c r="F7" s="68">
        <v>303</v>
      </c>
      <c r="G7" s="68">
        <v>29800</v>
      </c>
      <c r="H7" s="68">
        <v>10500</v>
      </c>
      <c r="I7" s="68">
        <v>265</v>
      </c>
      <c r="J7" s="68">
        <v>27800</v>
      </c>
      <c r="K7" s="68">
        <v>8530</v>
      </c>
      <c r="L7" s="68">
        <v>161</v>
      </c>
      <c r="M7" s="68">
        <v>13700</v>
      </c>
    </row>
    <row r="8" spans="1:14" s="69" customFormat="1" ht="19.5" customHeight="1">
      <c r="A8" s="70" t="s">
        <v>483</v>
      </c>
      <c r="B8" s="71">
        <v>24800</v>
      </c>
      <c r="C8" s="68">
        <v>521</v>
      </c>
      <c r="D8" s="68">
        <v>129200</v>
      </c>
      <c r="E8" s="68">
        <v>9760</v>
      </c>
      <c r="F8" s="68">
        <v>272</v>
      </c>
      <c r="G8" s="68">
        <v>26500</v>
      </c>
      <c r="H8" s="68">
        <v>10800</v>
      </c>
      <c r="I8" s="68">
        <v>231</v>
      </c>
      <c r="J8" s="68">
        <v>24900</v>
      </c>
      <c r="K8" s="68">
        <v>8370</v>
      </c>
      <c r="L8" s="68">
        <v>146</v>
      </c>
      <c r="M8" s="68">
        <v>12200</v>
      </c>
    </row>
    <row r="9" spans="1:14" s="69" customFormat="1" ht="19.5" customHeight="1">
      <c r="A9" s="70" t="s">
        <v>484</v>
      </c>
      <c r="B9" s="71">
        <v>24600</v>
      </c>
      <c r="C9" s="68">
        <v>531</v>
      </c>
      <c r="D9" s="68">
        <v>130600</v>
      </c>
      <c r="E9" s="68">
        <v>9640</v>
      </c>
      <c r="F9" s="68">
        <v>359</v>
      </c>
      <c r="G9" s="68">
        <v>34600</v>
      </c>
      <c r="H9" s="68">
        <v>10700</v>
      </c>
      <c r="I9" s="68">
        <v>268</v>
      </c>
      <c r="J9" s="68">
        <v>28700</v>
      </c>
      <c r="K9" s="68">
        <v>8150</v>
      </c>
      <c r="L9" s="68">
        <v>185</v>
      </c>
      <c r="M9" s="68">
        <v>15100</v>
      </c>
    </row>
    <row r="10" spans="1:14" s="73" customFormat="1" ht="19.5" customHeight="1" thickBot="1">
      <c r="A10" s="307" t="s">
        <v>485</v>
      </c>
      <c r="B10" s="600">
        <v>24300</v>
      </c>
      <c r="C10" s="601">
        <v>532</v>
      </c>
      <c r="D10" s="601">
        <v>129300</v>
      </c>
      <c r="E10" s="601">
        <v>10100</v>
      </c>
      <c r="F10" s="601">
        <v>365</v>
      </c>
      <c r="G10" s="601">
        <v>36900</v>
      </c>
      <c r="H10" s="601">
        <v>10500</v>
      </c>
      <c r="I10" s="601">
        <v>328</v>
      </c>
      <c r="J10" s="601">
        <v>34400</v>
      </c>
      <c r="K10" s="601">
        <v>8000</v>
      </c>
      <c r="L10" s="601">
        <v>170</v>
      </c>
      <c r="M10" s="601">
        <v>13600</v>
      </c>
      <c r="N10" s="278"/>
    </row>
    <row r="11" spans="1:14" s="44" customFormat="1" ht="15.75" customHeight="1">
      <c r="A11" s="74" t="s">
        <v>165</v>
      </c>
      <c r="B11" s="58"/>
      <c r="C11" s="58"/>
      <c r="D11" s="58"/>
      <c r="E11" s="58"/>
      <c r="F11" s="58"/>
      <c r="G11" s="58"/>
      <c r="H11" s="58"/>
      <c r="I11" s="58"/>
      <c r="J11" s="58"/>
      <c r="K11" s="58"/>
      <c r="L11" s="58"/>
      <c r="M11" s="58"/>
    </row>
    <row r="12" spans="1:14" s="44" customFormat="1" ht="17.25" customHeight="1">
      <c r="A12" s="58"/>
      <c r="B12" s="58"/>
      <c r="C12" s="58"/>
      <c r="D12" s="58"/>
      <c r="E12" s="58"/>
      <c r="F12" s="58"/>
      <c r="G12" s="58"/>
      <c r="H12" s="58"/>
      <c r="I12" s="58"/>
      <c r="J12" s="58"/>
      <c r="K12" s="58"/>
      <c r="L12" s="58"/>
      <c r="M12" s="58"/>
    </row>
    <row r="13" spans="1:14" s="44" customFormat="1" ht="17.25" customHeight="1">
      <c r="A13" s="58"/>
      <c r="B13" s="75"/>
      <c r="C13" s="75"/>
      <c r="D13" s="75"/>
      <c r="E13" s="75"/>
      <c r="F13" s="75"/>
      <c r="G13" s="75"/>
      <c r="H13" s="75"/>
      <c r="I13" s="75"/>
      <c r="J13" s="75"/>
      <c r="K13" s="75"/>
      <c r="L13" s="75"/>
      <c r="M13" s="75"/>
    </row>
    <row r="14" spans="1:14" s="44" customFormat="1" ht="17.25" customHeight="1">
      <c r="A14" s="58"/>
      <c r="B14" s="58"/>
      <c r="C14" s="58"/>
      <c r="D14" s="58"/>
      <c r="E14" s="58"/>
      <c r="F14" s="58"/>
      <c r="G14" s="58"/>
      <c r="H14" s="58"/>
      <c r="I14" s="58"/>
      <c r="J14" s="58"/>
      <c r="K14" s="58"/>
      <c r="L14" s="58"/>
      <c r="M14" s="58"/>
    </row>
    <row r="15" spans="1:14" s="44" customFormat="1" ht="17.25" customHeight="1">
      <c r="A15" s="58"/>
      <c r="B15" s="58"/>
      <c r="C15" s="58"/>
      <c r="D15" s="58"/>
      <c r="E15" s="58"/>
      <c r="F15" s="58"/>
      <c r="G15" s="58"/>
      <c r="H15" s="58"/>
      <c r="I15" s="58"/>
      <c r="J15" s="58"/>
      <c r="K15" s="58"/>
      <c r="L15" s="58"/>
      <c r="M15" s="58"/>
    </row>
    <row r="16" spans="1:14" s="44" customFormat="1" ht="17.25" customHeight="1">
      <c r="A16" s="58"/>
      <c r="B16" s="58"/>
      <c r="C16" s="58"/>
      <c r="D16" s="58"/>
      <c r="E16" s="58"/>
      <c r="F16" s="58"/>
      <c r="G16" s="58"/>
      <c r="H16" s="58"/>
      <c r="I16" s="58"/>
      <c r="J16" s="58"/>
      <c r="K16" s="58"/>
      <c r="L16" s="58"/>
      <c r="M16" s="58"/>
    </row>
    <row r="17" spans="1:13" s="44" customFormat="1" ht="17.25" customHeight="1">
      <c r="A17" s="58"/>
      <c r="B17" s="58"/>
      <c r="C17" s="58"/>
      <c r="D17" s="58"/>
      <c r="E17" s="58"/>
      <c r="F17" s="58"/>
      <c r="G17" s="58"/>
      <c r="H17" s="58"/>
      <c r="I17" s="58"/>
      <c r="J17" s="58"/>
      <c r="K17" s="58"/>
      <c r="L17" s="58"/>
      <c r="M17" s="58"/>
    </row>
    <row r="18" spans="1:13" s="44" customFormat="1" ht="17.25" customHeight="1">
      <c r="A18" s="58"/>
      <c r="B18" s="58"/>
      <c r="C18" s="58"/>
      <c r="D18" s="58"/>
      <c r="E18" s="58"/>
      <c r="F18" s="58"/>
      <c r="G18" s="58"/>
      <c r="H18" s="58"/>
      <c r="I18" s="58"/>
      <c r="J18" s="58"/>
      <c r="K18" s="58"/>
      <c r="L18" s="58"/>
      <c r="M18" s="58"/>
    </row>
    <row r="19" spans="1:13" s="44" customFormat="1" ht="17.25" customHeight="1">
      <c r="A19" s="58"/>
      <c r="B19" s="58"/>
      <c r="C19" s="58"/>
      <c r="D19" s="58"/>
      <c r="E19" s="58"/>
      <c r="F19" s="58"/>
      <c r="G19" s="58"/>
      <c r="H19" s="58"/>
      <c r="I19" s="58"/>
      <c r="J19" s="58"/>
      <c r="K19" s="58"/>
      <c r="L19" s="58"/>
      <c r="M19" s="58"/>
    </row>
    <row r="20" spans="1:13" s="44" customFormat="1" ht="17.25" customHeight="1">
      <c r="A20" s="58"/>
      <c r="B20" s="58"/>
      <c r="C20" s="58"/>
      <c r="D20" s="58"/>
      <c r="E20" s="58"/>
      <c r="F20" s="58"/>
      <c r="G20" s="58"/>
      <c r="H20" s="58"/>
      <c r="I20" s="58"/>
      <c r="J20" s="58"/>
      <c r="K20" s="58"/>
      <c r="L20" s="58"/>
      <c r="M20" s="58"/>
    </row>
    <row r="21" spans="1:13" s="44" customFormat="1" ht="6.75" customHeight="1">
      <c r="A21" s="58"/>
      <c r="B21" s="58"/>
      <c r="C21" s="58"/>
      <c r="D21" s="58"/>
      <c r="E21" s="58"/>
      <c r="F21" s="58"/>
      <c r="G21" s="58"/>
      <c r="H21" s="58"/>
      <c r="I21" s="58"/>
      <c r="J21" s="58"/>
      <c r="K21" s="58"/>
      <c r="L21" s="58"/>
      <c r="M21" s="58"/>
    </row>
    <row r="22" spans="1:13" s="44" customFormat="1" ht="17.25" customHeight="1">
      <c r="A22" s="58"/>
      <c r="B22" s="58"/>
      <c r="C22" s="58"/>
      <c r="D22" s="58"/>
      <c r="E22" s="58"/>
      <c r="F22" s="58"/>
      <c r="G22" s="58"/>
      <c r="H22" s="58"/>
      <c r="I22" s="58"/>
      <c r="J22" s="58"/>
      <c r="K22" s="58"/>
      <c r="L22" s="58"/>
      <c r="M22" s="58"/>
    </row>
    <row r="23" spans="1:13" s="44" customFormat="1" ht="6.75" customHeight="1">
      <c r="A23" s="58"/>
      <c r="B23" s="58"/>
      <c r="C23" s="58"/>
      <c r="D23" s="58"/>
      <c r="E23" s="58"/>
      <c r="F23" s="58"/>
      <c r="G23" s="58"/>
      <c r="H23" s="58"/>
      <c r="I23" s="58"/>
      <c r="J23" s="58"/>
      <c r="K23" s="58"/>
      <c r="L23" s="58"/>
      <c r="M23" s="58"/>
    </row>
    <row r="24" spans="1:13" s="44" customFormat="1" ht="17.25" customHeight="1">
      <c r="A24" s="58"/>
      <c r="B24" s="58"/>
      <c r="C24" s="58"/>
      <c r="D24" s="58"/>
      <c r="E24" s="58"/>
      <c r="F24" s="58"/>
      <c r="G24" s="58"/>
      <c r="H24" s="58"/>
      <c r="I24" s="58"/>
      <c r="J24" s="58"/>
      <c r="K24" s="58"/>
      <c r="L24" s="58"/>
      <c r="M24" s="58"/>
    </row>
    <row r="25" spans="1:13" s="44" customFormat="1" ht="17.25" customHeight="1">
      <c r="A25" s="58"/>
      <c r="B25" s="58"/>
      <c r="C25" s="58"/>
      <c r="D25" s="58"/>
      <c r="E25" s="58"/>
      <c r="F25" s="58"/>
      <c r="G25" s="58"/>
      <c r="H25" s="58"/>
      <c r="I25" s="58"/>
      <c r="J25" s="58"/>
      <c r="K25" s="58"/>
      <c r="L25" s="58"/>
      <c r="M25" s="58"/>
    </row>
    <row r="26" spans="1:13" s="44" customFormat="1" ht="17.25" customHeight="1">
      <c r="A26" s="58"/>
      <c r="B26" s="58"/>
      <c r="C26" s="58"/>
      <c r="D26" s="58"/>
      <c r="E26" s="58"/>
      <c r="F26" s="58"/>
      <c r="G26" s="58"/>
      <c r="H26" s="58"/>
      <c r="I26" s="58"/>
      <c r="J26" s="58"/>
      <c r="K26" s="58"/>
      <c r="L26" s="58"/>
      <c r="M26" s="58"/>
    </row>
    <row r="27" spans="1:13" s="44" customFormat="1" ht="6.75" customHeight="1">
      <c r="A27" s="58"/>
      <c r="B27" s="58"/>
      <c r="C27" s="58"/>
      <c r="D27" s="58"/>
      <c r="E27" s="58"/>
      <c r="F27" s="58"/>
      <c r="G27" s="58"/>
      <c r="H27" s="58"/>
      <c r="I27" s="58"/>
      <c r="J27" s="58"/>
      <c r="K27" s="58"/>
      <c r="L27" s="58"/>
      <c r="M27" s="58"/>
    </row>
    <row r="28" spans="1:13" s="44" customFormat="1" ht="17.25" customHeight="1">
      <c r="A28" s="58"/>
      <c r="B28" s="58"/>
      <c r="C28" s="58"/>
      <c r="D28" s="58"/>
      <c r="E28" s="58"/>
      <c r="F28" s="58"/>
      <c r="G28" s="58"/>
      <c r="H28" s="58"/>
      <c r="I28" s="58"/>
      <c r="J28" s="58"/>
      <c r="K28" s="58"/>
      <c r="L28" s="58"/>
      <c r="M28" s="58"/>
    </row>
    <row r="29" spans="1:13" s="44" customFormat="1" ht="6.75" customHeight="1">
      <c r="A29" s="58"/>
      <c r="B29" s="58"/>
      <c r="C29" s="58"/>
      <c r="D29" s="58"/>
      <c r="E29" s="58"/>
      <c r="F29" s="58"/>
      <c r="G29" s="58"/>
      <c r="H29" s="58"/>
      <c r="I29" s="58"/>
      <c r="J29" s="58"/>
      <c r="K29" s="58"/>
      <c r="L29" s="58"/>
      <c r="M29" s="58"/>
    </row>
    <row r="30" spans="1:13" s="44" customFormat="1" ht="17.25" customHeight="1">
      <c r="A30" s="58"/>
      <c r="B30" s="58"/>
      <c r="C30" s="58"/>
      <c r="D30" s="58"/>
      <c r="E30" s="58"/>
      <c r="F30" s="58"/>
      <c r="G30" s="58"/>
      <c r="H30" s="58"/>
      <c r="I30" s="58"/>
      <c r="J30" s="58"/>
      <c r="K30" s="58"/>
      <c r="L30" s="58"/>
      <c r="M30" s="58"/>
    </row>
    <row r="31" spans="1:13" s="44" customFormat="1" ht="6.75" customHeight="1">
      <c r="A31" s="58"/>
      <c r="B31" s="58"/>
      <c r="C31" s="58"/>
      <c r="D31" s="58"/>
      <c r="E31" s="58"/>
      <c r="F31" s="58"/>
      <c r="G31" s="58"/>
      <c r="H31" s="58"/>
      <c r="I31" s="58"/>
      <c r="J31" s="58"/>
      <c r="K31" s="58"/>
      <c r="L31" s="58"/>
      <c r="M31" s="58"/>
    </row>
    <row r="32" spans="1:13" s="44" customFormat="1" ht="17.25" customHeight="1">
      <c r="A32" s="58"/>
      <c r="B32" s="58"/>
      <c r="C32" s="58"/>
      <c r="D32" s="58"/>
      <c r="E32" s="58"/>
      <c r="F32" s="58"/>
      <c r="G32" s="58"/>
      <c r="H32" s="58"/>
      <c r="I32" s="58"/>
      <c r="J32" s="58"/>
      <c r="K32" s="58"/>
      <c r="L32" s="58"/>
      <c r="M32" s="58"/>
    </row>
    <row r="33" spans="1:13" s="44" customFormat="1" ht="17.25" customHeight="1">
      <c r="A33" s="58"/>
      <c r="B33" s="58"/>
      <c r="C33" s="58"/>
      <c r="D33" s="58"/>
      <c r="E33" s="58"/>
      <c r="F33" s="58"/>
      <c r="G33" s="58"/>
      <c r="H33" s="58"/>
      <c r="I33" s="58"/>
      <c r="J33" s="58"/>
      <c r="K33" s="58"/>
      <c r="L33" s="58"/>
      <c r="M33" s="58"/>
    </row>
    <row r="34" spans="1:13" s="44" customFormat="1" ht="17.25" customHeight="1">
      <c r="A34" s="58"/>
      <c r="B34" s="58"/>
      <c r="C34" s="58"/>
      <c r="D34" s="58"/>
      <c r="E34" s="58"/>
      <c r="F34" s="58"/>
      <c r="G34" s="58"/>
      <c r="H34" s="58"/>
      <c r="I34" s="58"/>
      <c r="J34" s="58"/>
      <c r="K34" s="58"/>
      <c r="L34" s="58"/>
      <c r="M34" s="58"/>
    </row>
    <row r="35" spans="1:13" s="44" customFormat="1" ht="6.75" customHeight="1">
      <c r="A35" s="58"/>
      <c r="B35" s="58"/>
      <c r="C35" s="58"/>
      <c r="D35" s="58"/>
      <c r="E35" s="58"/>
      <c r="F35" s="58"/>
      <c r="G35" s="58"/>
      <c r="H35" s="58"/>
      <c r="I35" s="58"/>
      <c r="J35" s="58"/>
      <c r="K35" s="58"/>
      <c r="L35" s="58"/>
      <c r="M35" s="58"/>
    </row>
    <row r="36" spans="1:13" s="44" customFormat="1" ht="17.25" customHeight="1">
      <c r="A36" s="58"/>
      <c r="B36" s="58"/>
      <c r="C36" s="58"/>
      <c r="D36" s="58"/>
      <c r="E36" s="58"/>
      <c r="F36" s="58"/>
      <c r="G36" s="58"/>
      <c r="H36" s="58"/>
      <c r="I36" s="58"/>
      <c r="J36" s="58"/>
      <c r="K36" s="58"/>
      <c r="L36" s="58"/>
      <c r="M36" s="58"/>
    </row>
    <row r="37" spans="1:13" ht="12.75" customHeight="1"/>
  </sheetData>
  <mergeCells count="1">
    <mergeCell ref="A3:A4"/>
  </mergeCells>
  <phoneticPr fontId="12"/>
  <pageMargins left="0.39370078740157483" right="0.39370078740157483" top="0.59055118110236227" bottom="0.35433070866141736" header="0.39370078740157483" footer="0.31496062992125984"/>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20"/>
  <sheetViews>
    <sheetView showGridLines="0" view="pageBreakPreview" zoomScale="80" zoomScaleNormal="80" zoomScaleSheetLayoutView="80" workbookViewId="0"/>
  </sheetViews>
  <sheetFormatPr defaultColWidth="8" defaultRowHeight="12"/>
  <cols>
    <col min="1" max="1" width="2.5" style="58" customWidth="1"/>
    <col min="2" max="2" width="10.375" style="58" customWidth="1"/>
    <col min="3" max="9" width="6.875" style="58" customWidth="1"/>
    <col min="10" max="10" width="7.625" style="58" customWidth="1"/>
    <col min="11" max="14" width="6.875" style="58" customWidth="1"/>
    <col min="15" max="16384" width="8" style="58"/>
  </cols>
  <sheetData>
    <row r="1" spans="1:15" ht="22.5" customHeight="1"/>
    <row r="2" spans="1:15" ht="12.75" thickBot="1">
      <c r="A2" s="76"/>
      <c r="B2" s="59"/>
      <c r="N2" s="732" t="s">
        <v>586</v>
      </c>
    </row>
    <row r="3" spans="1:15" ht="22.5" customHeight="1">
      <c r="A3" s="752" t="s">
        <v>97</v>
      </c>
      <c r="B3" s="753"/>
      <c r="C3" s="61" t="s">
        <v>327</v>
      </c>
      <c r="D3" s="60"/>
      <c r="E3" s="61" t="s">
        <v>328</v>
      </c>
      <c r="F3" s="60"/>
      <c r="G3" s="61" t="s">
        <v>329</v>
      </c>
      <c r="H3" s="60"/>
      <c r="I3" s="61" t="s">
        <v>166</v>
      </c>
      <c r="J3" s="60"/>
      <c r="K3" s="61" t="s">
        <v>167</v>
      </c>
      <c r="L3" s="60"/>
      <c r="M3" s="61" t="s">
        <v>168</v>
      </c>
      <c r="N3" s="61"/>
    </row>
    <row r="4" spans="1:15" ht="45.75" customHeight="1">
      <c r="A4" s="754"/>
      <c r="B4" s="755"/>
      <c r="C4" s="77" t="s">
        <v>169</v>
      </c>
      <c r="D4" s="63" t="s">
        <v>162</v>
      </c>
      <c r="E4" s="62" t="s">
        <v>169</v>
      </c>
      <c r="F4" s="63" t="s">
        <v>162</v>
      </c>
      <c r="G4" s="62" t="s">
        <v>169</v>
      </c>
      <c r="H4" s="63" t="s">
        <v>162</v>
      </c>
      <c r="I4" s="77" t="s">
        <v>169</v>
      </c>
      <c r="J4" s="63" t="s">
        <v>162</v>
      </c>
      <c r="K4" s="62" t="s">
        <v>169</v>
      </c>
      <c r="L4" s="63" t="s">
        <v>162</v>
      </c>
      <c r="M4" s="62" t="s">
        <v>169</v>
      </c>
      <c r="N4" s="64" t="s">
        <v>162</v>
      </c>
    </row>
    <row r="5" spans="1:15" ht="8.25" customHeight="1">
      <c r="A5" s="78"/>
      <c r="B5" s="79"/>
      <c r="C5" s="80"/>
      <c r="D5" s="81"/>
      <c r="E5" s="80"/>
      <c r="F5" s="81"/>
      <c r="G5" s="80"/>
      <c r="H5" s="81"/>
      <c r="I5" s="80"/>
      <c r="J5" s="81"/>
      <c r="K5" s="80"/>
      <c r="L5" s="81"/>
      <c r="M5" s="80"/>
      <c r="N5" s="81"/>
    </row>
    <row r="6" spans="1:15" ht="19.5" customHeight="1">
      <c r="B6" s="67" t="s">
        <v>481</v>
      </c>
      <c r="C6" s="83">
        <v>151</v>
      </c>
      <c r="D6" s="72">
        <v>11500</v>
      </c>
      <c r="E6" s="72">
        <v>76</v>
      </c>
      <c r="F6" s="72">
        <v>4570</v>
      </c>
      <c r="G6" s="72">
        <v>75</v>
      </c>
      <c r="H6" s="72">
        <v>3900</v>
      </c>
      <c r="I6" s="72">
        <v>2840</v>
      </c>
      <c r="J6" s="72">
        <v>147100</v>
      </c>
      <c r="K6" s="72">
        <v>200</v>
      </c>
      <c r="L6" s="72">
        <v>7540</v>
      </c>
      <c r="M6" s="72">
        <v>68</v>
      </c>
      <c r="N6" s="72">
        <v>2700</v>
      </c>
    </row>
    <row r="7" spans="1:15" ht="19.5" customHeight="1">
      <c r="B7" s="70" t="s">
        <v>486</v>
      </c>
      <c r="C7" s="88">
        <v>158</v>
      </c>
      <c r="D7" s="88">
        <v>11600</v>
      </c>
      <c r="E7" s="88">
        <v>73</v>
      </c>
      <c r="F7" s="88">
        <v>4080</v>
      </c>
      <c r="G7" s="88">
        <v>70</v>
      </c>
      <c r="H7" s="88">
        <v>3500</v>
      </c>
      <c r="I7" s="88">
        <v>2700</v>
      </c>
      <c r="J7" s="88">
        <v>118800</v>
      </c>
      <c r="K7" s="88">
        <v>225</v>
      </c>
      <c r="L7" s="88">
        <v>8190</v>
      </c>
      <c r="M7" s="88">
        <v>66</v>
      </c>
      <c r="N7" s="88">
        <v>2440</v>
      </c>
    </row>
    <row r="8" spans="1:15" ht="19.5" customHeight="1">
      <c r="B8" s="70" t="s">
        <v>483</v>
      </c>
      <c r="C8" s="87">
        <v>152</v>
      </c>
      <c r="D8" s="88">
        <v>10700</v>
      </c>
      <c r="E8" s="88">
        <v>71</v>
      </c>
      <c r="F8" s="88">
        <v>3850</v>
      </c>
      <c r="G8" s="88">
        <v>68</v>
      </c>
      <c r="H8" s="88">
        <v>3200</v>
      </c>
      <c r="I8" s="88">
        <v>2580</v>
      </c>
      <c r="J8" s="88">
        <v>84100</v>
      </c>
      <c r="K8" s="88">
        <v>200</v>
      </c>
      <c r="L8" s="88">
        <v>6400</v>
      </c>
      <c r="M8" s="88">
        <v>67</v>
      </c>
      <c r="N8" s="88">
        <v>2500</v>
      </c>
    </row>
    <row r="9" spans="1:15" ht="19.5" customHeight="1">
      <c r="B9" s="70" t="s">
        <v>484</v>
      </c>
      <c r="C9" s="87">
        <v>154</v>
      </c>
      <c r="D9" s="88">
        <v>10600</v>
      </c>
      <c r="E9" s="88">
        <v>71</v>
      </c>
      <c r="F9" s="88">
        <v>4060</v>
      </c>
      <c r="G9" s="88">
        <v>68</v>
      </c>
      <c r="H9" s="88">
        <v>3310</v>
      </c>
      <c r="I9" s="88">
        <v>2160</v>
      </c>
      <c r="J9" s="88">
        <v>102600</v>
      </c>
      <c r="K9" s="88">
        <v>231</v>
      </c>
      <c r="L9" s="88">
        <v>6720</v>
      </c>
      <c r="M9" s="72" t="s">
        <v>355</v>
      </c>
      <c r="N9" s="72" t="s">
        <v>355</v>
      </c>
    </row>
    <row r="10" spans="1:15" s="85" customFormat="1" ht="19.5" customHeight="1" thickBot="1">
      <c r="A10" s="631"/>
      <c r="B10" s="287" t="s">
        <v>485</v>
      </c>
      <c r="C10" s="632">
        <v>164</v>
      </c>
      <c r="D10" s="632">
        <v>12800</v>
      </c>
      <c r="E10" s="632">
        <v>67</v>
      </c>
      <c r="F10" s="632">
        <v>3780</v>
      </c>
      <c r="G10" s="632">
        <v>65</v>
      </c>
      <c r="H10" s="632">
        <v>3240</v>
      </c>
      <c r="I10" s="632">
        <v>2430</v>
      </c>
      <c r="J10" s="632">
        <v>118100</v>
      </c>
      <c r="K10" s="632">
        <v>258</v>
      </c>
      <c r="L10" s="632">
        <v>8390</v>
      </c>
      <c r="M10" s="632" t="s">
        <v>355</v>
      </c>
      <c r="N10" s="632" t="s">
        <v>355</v>
      </c>
      <c r="O10" s="270"/>
    </row>
    <row r="11" spans="1:15" ht="22.5" customHeight="1" thickTop="1">
      <c r="A11" s="756" t="s">
        <v>97</v>
      </c>
      <c r="B11" s="757"/>
      <c r="C11" s="633" t="s">
        <v>330</v>
      </c>
      <c r="D11" s="634"/>
      <c r="E11" s="633" t="s">
        <v>331</v>
      </c>
      <c r="F11" s="634"/>
      <c r="G11" s="633" t="s">
        <v>170</v>
      </c>
      <c r="H11" s="634"/>
      <c r="I11" s="758" t="s">
        <v>443</v>
      </c>
      <c r="J11" s="759"/>
      <c r="K11" s="633" t="s">
        <v>171</v>
      </c>
      <c r="L11" s="633"/>
      <c r="M11" s="635"/>
      <c r="N11" s="635"/>
    </row>
    <row r="12" spans="1:15" ht="45.75" customHeight="1">
      <c r="A12" s="754"/>
      <c r="B12" s="755"/>
      <c r="C12" s="77" t="s">
        <v>169</v>
      </c>
      <c r="D12" s="63" t="s">
        <v>162</v>
      </c>
      <c r="E12" s="62" t="s">
        <v>169</v>
      </c>
      <c r="F12" s="63" t="s">
        <v>162</v>
      </c>
      <c r="G12" s="62" t="s">
        <v>172</v>
      </c>
      <c r="H12" s="63" t="s">
        <v>162</v>
      </c>
      <c r="I12" s="62" t="s">
        <v>173</v>
      </c>
      <c r="J12" s="63" t="s">
        <v>162</v>
      </c>
      <c r="K12" s="62" t="s">
        <v>172</v>
      </c>
      <c r="L12" s="64" t="s">
        <v>162</v>
      </c>
      <c r="M12" s="78"/>
      <c r="N12" s="78"/>
    </row>
    <row r="13" spans="1:15" ht="9.75" customHeight="1">
      <c r="A13" s="78"/>
      <c r="B13" s="79"/>
      <c r="C13" s="80"/>
      <c r="D13" s="81"/>
      <c r="E13" s="80"/>
      <c r="F13" s="81"/>
      <c r="G13" s="80"/>
      <c r="H13" s="81"/>
      <c r="I13" s="80"/>
      <c r="J13" s="81"/>
      <c r="K13" s="80"/>
      <c r="L13" s="86"/>
    </row>
    <row r="14" spans="1:15" ht="19.5" customHeight="1">
      <c r="B14" s="67" t="s">
        <v>481</v>
      </c>
      <c r="C14" s="87">
        <v>345</v>
      </c>
      <c r="D14" s="88">
        <v>4000</v>
      </c>
      <c r="E14" s="88">
        <v>228</v>
      </c>
      <c r="F14" s="88">
        <v>9300</v>
      </c>
      <c r="G14" s="88">
        <v>2650</v>
      </c>
      <c r="H14" s="88">
        <v>51900</v>
      </c>
      <c r="I14" s="88">
        <v>145</v>
      </c>
      <c r="J14" s="88">
        <v>7470</v>
      </c>
      <c r="K14" s="88">
        <v>300</v>
      </c>
      <c r="L14" s="88">
        <v>4910</v>
      </c>
    </row>
    <row r="15" spans="1:15" ht="19.5" customHeight="1">
      <c r="B15" s="70" t="s">
        <v>486</v>
      </c>
      <c r="C15" s="88">
        <v>371</v>
      </c>
      <c r="D15" s="88">
        <v>4270</v>
      </c>
      <c r="E15" s="88">
        <v>215</v>
      </c>
      <c r="F15" s="88">
        <v>8620</v>
      </c>
      <c r="G15" s="88">
        <v>2620</v>
      </c>
      <c r="H15" s="88">
        <v>45100</v>
      </c>
      <c r="I15" s="88">
        <v>140</v>
      </c>
      <c r="J15" s="88">
        <v>7210</v>
      </c>
      <c r="K15" s="88">
        <v>278</v>
      </c>
      <c r="L15" s="88">
        <v>3660</v>
      </c>
    </row>
    <row r="16" spans="1:15" ht="19.5" customHeight="1">
      <c r="B16" s="70" t="s">
        <v>483</v>
      </c>
      <c r="C16" s="87">
        <v>397</v>
      </c>
      <c r="D16" s="88">
        <v>5920</v>
      </c>
      <c r="E16" s="88">
        <v>210</v>
      </c>
      <c r="F16" s="88">
        <v>8400</v>
      </c>
      <c r="G16" s="88">
        <v>2580</v>
      </c>
      <c r="H16" s="88">
        <v>48800</v>
      </c>
      <c r="I16" s="88">
        <v>130</v>
      </c>
      <c r="J16" s="88">
        <v>6660</v>
      </c>
      <c r="K16" s="88">
        <v>255</v>
      </c>
      <c r="L16" s="88">
        <v>4050</v>
      </c>
    </row>
    <row r="17" spans="1:13" ht="19.5" customHeight="1">
      <c r="B17" s="70" t="s">
        <v>484</v>
      </c>
      <c r="C17" s="87">
        <v>420</v>
      </c>
      <c r="D17" s="88">
        <v>6510</v>
      </c>
      <c r="E17" s="88">
        <v>200</v>
      </c>
      <c r="F17" s="88">
        <v>8640</v>
      </c>
      <c r="G17" s="88">
        <v>2450</v>
      </c>
      <c r="H17" s="88">
        <v>51100</v>
      </c>
      <c r="I17" s="88">
        <v>127</v>
      </c>
      <c r="J17" s="88">
        <v>6990</v>
      </c>
      <c r="K17" s="88">
        <v>234</v>
      </c>
      <c r="L17" s="88">
        <v>4310</v>
      </c>
      <c r="M17" s="78"/>
    </row>
    <row r="18" spans="1:13" s="602" customFormat="1" ht="19.5" customHeight="1" thickBot="1">
      <c r="A18" s="84"/>
      <c r="B18" s="343" t="s">
        <v>485</v>
      </c>
      <c r="C18" s="601">
        <v>431</v>
      </c>
      <c r="D18" s="601">
        <v>7110</v>
      </c>
      <c r="E18" s="601">
        <v>188</v>
      </c>
      <c r="F18" s="601">
        <v>7910</v>
      </c>
      <c r="G18" s="601">
        <v>2330</v>
      </c>
      <c r="H18" s="601">
        <v>48500</v>
      </c>
      <c r="I18" s="601">
        <v>125</v>
      </c>
      <c r="J18" s="601">
        <v>6860</v>
      </c>
      <c r="K18" s="601">
        <v>214</v>
      </c>
      <c r="L18" s="601">
        <v>4080</v>
      </c>
    </row>
    <row r="19" spans="1:13" s="59" customFormat="1" ht="15" customHeight="1">
      <c r="A19" s="74" t="s">
        <v>319</v>
      </c>
      <c r="B19" s="58"/>
      <c r="C19" s="58"/>
      <c r="D19" s="82"/>
      <c r="E19" s="82"/>
      <c r="F19" s="82"/>
      <c r="G19" s="82"/>
      <c r="H19" s="82"/>
      <c r="I19" s="82"/>
      <c r="J19" s="82"/>
      <c r="K19" s="82"/>
      <c r="L19" s="82"/>
    </row>
    <row r="20" spans="1:13" ht="12.75" customHeight="1">
      <c r="A20" s="59" t="s">
        <v>444</v>
      </c>
    </row>
  </sheetData>
  <mergeCells count="3">
    <mergeCell ref="A3:B4"/>
    <mergeCell ref="A11:B12"/>
    <mergeCell ref="I11:J11"/>
  </mergeCells>
  <phoneticPr fontId="12"/>
  <pageMargins left="0.39370078740157483" right="0.39370078740157483" top="0.59055118110236227" bottom="0.35433070866141736"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46"/>
  <sheetViews>
    <sheetView showGridLines="0" view="pageBreakPreview" zoomScaleNormal="100" zoomScaleSheetLayoutView="100" workbookViewId="0">
      <selection sqref="A1:D1"/>
    </sheetView>
  </sheetViews>
  <sheetFormatPr defaultColWidth="7.75" defaultRowHeight="10.5"/>
  <cols>
    <col min="1" max="1" width="16.25" style="27" customWidth="1"/>
    <col min="2" max="3" width="18.75" style="27" customWidth="1"/>
    <col min="4" max="4" width="20" style="27" customWidth="1"/>
    <col min="5" max="5" width="14.625" style="27" customWidth="1"/>
    <col min="6" max="7" width="3.5" style="27" customWidth="1"/>
    <col min="8" max="16384" width="7.75" style="27"/>
  </cols>
  <sheetData>
    <row r="1" spans="1:7" ht="18.75" customHeight="1">
      <c r="A1" s="768" t="s">
        <v>445</v>
      </c>
      <c r="B1" s="769"/>
      <c r="C1" s="769"/>
      <c r="D1" s="769"/>
      <c r="E1" s="488"/>
    </row>
    <row r="2" spans="1:7" ht="18.75" customHeight="1" thickBot="1">
      <c r="A2" s="37" t="s">
        <v>429</v>
      </c>
      <c r="E2" s="41"/>
    </row>
    <row r="3" spans="1:7" s="37" customFormat="1" ht="15" customHeight="1">
      <c r="A3" s="760" t="s">
        <v>70</v>
      </c>
      <c r="B3" s="762" t="s">
        <v>447</v>
      </c>
      <c r="C3" s="583"/>
      <c r="D3" s="770" t="s">
        <v>446</v>
      </c>
      <c r="E3" s="765"/>
    </row>
    <row r="4" spans="1:7" s="37" customFormat="1" ht="15" customHeight="1">
      <c r="A4" s="761"/>
      <c r="B4" s="763"/>
      <c r="C4" s="584"/>
      <c r="D4" s="771"/>
      <c r="E4" s="765"/>
    </row>
    <row r="5" spans="1:7" s="37" customFormat="1" ht="15" customHeight="1">
      <c r="A5" s="766" t="s">
        <v>368</v>
      </c>
      <c r="B5" s="763"/>
      <c r="C5" s="585" t="s">
        <v>148</v>
      </c>
      <c r="D5" s="771"/>
      <c r="E5" s="765"/>
    </row>
    <row r="6" spans="1:7" s="37" customFormat="1" ht="15" customHeight="1">
      <c r="A6" s="767"/>
      <c r="B6" s="764"/>
      <c r="C6" s="586"/>
      <c r="D6" s="772"/>
      <c r="E6" s="579"/>
    </row>
    <row r="7" spans="1:7" s="638" customFormat="1" ht="18.75" customHeight="1">
      <c r="A7" s="489"/>
      <c r="B7" s="636" t="s">
        <v>369</v>
      </c>
      <c r="C7" s="637" t="s">
        <v>163</v>
      </c>
      <c r="D7" s="636" t="s">
        <v>163</v>
      </c>
      <c r="E7" s="636"/>
    </row>
    <row r="8" spans="1:7" s="37" customFormat="1" ht="11.25" customHeight="1">
      <c r="A8" s="489"/>
      <c r="B8" s="490"/>
      <c r="C8" s="587"/>
      <c r="D8" s="491"/>
      <c r="E8" s="491"/>
    </row>
    <row r="9" spans="1:7" s="38" customFormat="1" ht="18.75" customHeight="1">
      <c r="A9" s="492" t="s">
        <v>430</v>
      </c>
      <c r="B9" s="493">
        <f>B11+B12</f>
        <v>133812</v>
      </c>
      <c r="C9" s="588">
        <f>C11+C12</f>
        <v>25783</v>
      </c>
      <c r="D9" s="493">
        <f>D11+D12</f>
        <v>23984.300000000003</v>
      </c>
      <c r="E9" s="494"/>
      <c r="G9" s="39"/>
    </row>
    <row r="10" spans="1:7" s="38" customFormat="1" ht="11.25" customHeight="1">
      <c r="A10" s="495"/>
      <c r="B10" s="496"/>
      <c r="C10" s="589"/>
      <c r="D10" s="496"/>
      <c r="E10" s="497"/>
    </row>
    <row r="11" spans="1:7" s="38" customFormat="1" ht="18.75" customHeight="1">
      <c r="A11" s="492" t="s">
        <v>135</v>
      </c>
      <c r="B11" s="493">
        <f>SUM(B14:B23)</f>
        <v>96991</v>
      </c>
      <c r="C11" s="588">
        <f>SUM(C14:C23)</f>
        <v>18758</v>
      </c>
      <c r="D11" s="493">
        <f>SUM(D14:D23)</f>
        <v>17317.900000000001</v>
      </c>
      <c r="E11" s="494"/>
      <c r="G11" s="39"/>
    </row>
    <row r="12" spans="1:7" s="38" customFormat="1" ht="18.75" customHeight="1">
      <c r="A12" s="492" t="s">
        <v>134</v>
      </c>
      <c r="B12" s="493">
        <f>B24+B26+B30+B32+B34+B38</f>
        <v>36821</v>
      </c>
      <c r="C12" s="588">
        <f>C24+C26+C30+C32+C34+C38</f>
        <v>7025</v>
      </c>
      <c r="D12" s="493">
        <f>D24+D26+D30+D32+D34+D38</f>
        <v>6666.4</v>
      </c>
      <c r="E12" s="494"/>
      <c r="G12" s="39"/>
    </row>
    <row r="13" spans="1:7" s="37" customFormat="1" ht="11.25" customHeight="1">
      <c r="A13" s="498"/>
      <c r="B13" s="499"/>
      <c r="C13" s="590"/>
      <c r="D13" s="499"/>
      <c r="E13" s="494"/>
    </row>
    <row r="14" spans="1:7" s="31" customFormat="1" ht="18.75" customHeight="1">
      <c r="A14" s="36" t="s">
        <v>133</v>
      </c>
      <c r="B14" s="500">
        <v>33346</v>
      </c>
      <c r="C14" s="591">
        <v>6356</v>
      </c>
      <c r="D14" s="500">
        <v>5890.1</v>
      </c>
      <c r="E14" s="580"/>
      <c r="G14" s="32"/>
    </row>
    <row r="15" spans="1:7" s="31" customFormat="1" ht="18.75" customHeight="1">
      <c r="A15" s="36" t="s">
        <v>132</v>
      </c>
      <c r="B15" s="500">
        <v>12675</v>
      </c>
      <c r="C15" s="591">
        <v>2698</v>
      </c>
      <c r="D15" s="500">
        <v>2293.6</v>
      </c>
      <c r="E15" s="580"/>
      <c r="G15" s="32"/>
    </row>
    <row r="16" spans="1:7" s="31" customFormat="1" ht="18.75" customHeight="1">
      <c r="A16" s="36" t="s">
        <v>131</v>
      </c>
      <c r="B16" s="500">
        <v>3697</v>
      </c>
      <c r="C16" s="591">
        <v>706</v>
      </c>
      <c r="D16" s="500">
        <v>658.6</v>
      </c>
      <c r="E16" s="580"/>
      <c r="G16" s="32"/>
    </row>
    <row r="17" spans="1:7" s="31" customFormat="1" ht="18.75" customHeight="1">
      <c r="A17" s="36" t="s">
        <v>130</v>
      </c>
      <c r="B17" s="500">
        <v>2742</v>
      </c>
      <c r="C17" s="591">
        <v>537</v>
      </c>
      <c r="D17" s="500">
        <v>534.4</v>
      </c>
      <c r="E17" s="580"/>
      <c r="G17" s="32"/>
    </row>
    <row r="18" spans="1:7" s="31" customFormat="1" ht="18.75" customHeight="1">
      <c r="A18" s="36" t="s">
        <v>129</v>
      </c>
      <c r="B18" s="500">
        <v>7687</v>
      </c>
      <c r="C18" s="591">
        <v>1520</v>
      </c>
      <c r="D18" s="500">
        <v>1438.6</v>
      </c>
      <c r="E18" s="581"/>
      <c r="G18" s="32"/>
    </row>
    <row r="19" spans="1:7" s="31" customFormat="1" ht="18.75" customHeight="1">
      <c r="A19" s="36" t="s">
        <v>128</v>
      </c>
      <c r="B19" s="500">
        <v>7620</v>
      </c>
      <c r="C19" s="591">
        <v>1486</v>
      </c>
      <c r="D19" s="500">
        <v>1326.3</v>
      </c>
      <c r="E19" s="580"/>
      <c r="G19" s="32"/>
    </row>
    <row r="20" spans="1:7" s="31" customFormat="1" ht="18.75" customHeight="1">
      <c r="A20" s="36" t="s">
        <v>127</v>
      </c>
      <c r="B20" s="500">
        <v>4411</v>
      </c>
      <c r="C20" s="591">
        <v>840</v>
      </c>
      <c r="D20" s="500">
        <v>825.3</v>
      </c>
      <c r="E20" s="580"/>
      <c r="G20" s="32"/>
    </row>
    <row r="21" spans="1:7" s="31" customFormat="1" ht="18.75" customHeight="1">
      <c r="A21" s="36" t="s">
        <v>147</v>
      </c>
      <c r="B21" s="500">
        <v>10244</v>
      </c>
      <c r="C21" s="591">
        <v>1891</v>
      </c>
      <c r="D21" s="500">
        <v>1853.9</v>
      </c>
      <c r="E21" s="580"/>
      <c r="G21" s="32"/>
    </row>
    <row r="22" spans="1:7" s="31" customFormat="1" ht="18.75" customHeight="1">
      <c r="A22" s="36" t="s">
        <v>146</v>
      </c>
      <c r="B22" s="500">
        <v>4191</v>
      </c>
      <c r="C22" s="591">
        <v>822</v>
      </c>
      <c r="D22" s="500">
        <v>780.7</v>
      </c>
      <c r="E22" s="581"/>
      <c r="G22" s="32"/>
    </row>
    <row r="23" spans="1:7" s="31" customFormat="1" ht="18.75" customHeight="1">
      <c r="A23" s="36" t="s">
        <v>145</v>
      </c>
      <c r="B23" s="500">
        <v>10378</v>
      </c>
      <c r="C23" s="591">
        <v>1902</v>
      </c>
      <c r="D23" s="500">
        <v>1716.4</v>
      </c>
      <c r="E23" s="580"/>
      <c r="G23" s="32"/>
    </row>
    <row r="24" spans="1:7" s="34" customFormat="1" ht="18.75" customHeight="1">
      <c r="A24" s="492" t="s">
        <v>123</v>
      </c>
      <c r="B24" s="493">
        <f>B25</f>
        <v>2534</v>
      </c>
      <c r="C24" s="588">
        <f>C25</f>
        <v>469</v>
      </c>
      <c r="D24" s="493">
        <f>D25</f>
        <v>442.3</v>
      </c>
      <c r="E24" s="582"/>
      <c r="G24" s="35"/>
    </row>
    <row r="25" spans="1:7" s="31" customFormat="1" ht="18.75" customHeight="1">
      <c r="A25" s="36" t="s">
        <v>144</v>
      </c>
      <c r="B25" s="500">
        <v>2534</v>
      </c>
      <c r="C25" s="591">
        <v>469</v>
      </c>
      <c r="D25" s="500">
        <v>442.3</v>
      </c>
      <c r="E25" s="580"/>
      <c r="G25" s="32"/>
    </row>
    <row r="26" spans="1:7" s="34" customFormat="1" ht="18.75" customHeight="1">
      <c r="A26" s="492" t="s">
        <v>121</v>
      </c>
      <c r="B26" s="493">
        <f>B27+B28+B29</f>
        <v>8230</v>
      </c>
      <c r="C26" s="588">
        <f>C27+C28+C29</f>
        <v>1539</v>
      </c>
      <c r="D26" s="493">
        <f>D27+D28+D29</f>
        <v>1490.1000000000001</v>
      </c>
      <c r="E26" s="582"/>
      <c r="G26" s="35"/>
    </row>
    <row r="27" spans="1:7" s="31" customFormat="1" ht="18.75" customHeight="1">
      <c r="A27" s="36" t="s">
        <v>120</v>
      </c>
      <c r="B27" s="500">
        <v>726</v>
      </c>
      <c r="C27" s="591">
        <v>142</v>
      </c>
      <c r="D27" s="500">
        <v>145.19999999999999</v>
      </c>
      <c r="E27" s="581"/>
      <c r="G27" s="32"/>
    </row>
    <row r="28" spans="1:7" s="31" customFormat="1" ht="18.75" customHeight="1">
      <c r="A28" s="36" t="s">
        <v>143</v>
      </c>
      <c r="B28" s="500">
        <v>1391</v>
      </c>
      <c r="C28" s="591">
        <v>260</v>
      </c>
      <c r="D28" s="500">
        <v>254</v>
      </c>
      <c r="E28" s="580"/>
      <c r="G28" s="32"/>
    </row>
    <row r="29" spans="1:7" s="31" customFormat="1" ht="18.75" customHeight="1">
      <c r="A29" s="36" t="s">
        <v>142</v>
      </c>
      <c r="B29" s="500">
        <v>6113</v>
      </c>
      <c r="C29" s="591">
        <v>1137</v>
      </c>
      <c r="D29" s="500">
        <v>1090.9000000000001</v>
      </c>
      <c r="E29" s="580"/>
      <c r="G29" s="32"/>
    </row>
    <row r="30" spans="1:7" s="34" customFormat="1" ht="18.75" customHeight="1">
      <c r="A30" s="492" t="s">
        <v>117</v>
      </c>
      <c r="B30" s="493">
        <f>B31</f>
        <v>1578</v>
      </c>
      <c r="C30" s="588">
        <f>C31</f>
        <v>350</v>
      </c>
      <c r="D30" s="493">
        <f>D31</f>
        <v>327.60000000000002</v>
      </c>
      <c r="E30" s="582"/>
      <c r="G30" s="35"/>
    </row>
    <row r="31" spans="1:7" s="31" customFormat="1" ht="18.75" customHeight="1">
      <c r="A31" s="36" t="s">
        <v>116</v>
      </c>
      <c r="B31" s="500">
        <v>1578</v>
      </c>
      <c r="C31" s="591">
        <v>350</v>
      </c>
      <c r="D31" s="500">
        <v>327.60000000000002</v>
      </c>
      <c r="E31" s="580"/>
      <c r="G31" s="32"/>
    </row>
    <row r="32" spans="1:7" s="34" customFormat="1" ht="18.75" customHeight="1">
      <c r="A32" s="492" t="s">
        <v>115</v>
      </c>
      <c r="B32" s="493">
        <f>B33</f>
        <v>1700</v>
      </c>
      <c r="C32" s="588">
        <f>C33</f>
        <v>340</v>
      </c>
      <c r="D32" s="493">
        <f>D33</f>
        <v>351.2</v>
      </c>
      <c r="E32" s="582"/>
      <c r="G32" s="35"/>
    </row>
    <row r="33" spans="1:7" s="31" customFormat="1" ht="18.75" customHeight="1">
      <c r="A33" s="36" t="s">
        <v>114</v>
      </c>
      <c r="B33" s="500">
        <v>1700</v>
      </c>
      <c r="C33" s="591">
        <v>340</v>
      </c>
      <c r="D33" s="500">
        <v>351.2</v>
      </c>
      <c r="E33" s="580"/>
      <c r="G33" s="32"/>
    </row>
    <row r="34" spans="1:7" s="34" customFormat="1" ht="18.75" customHeight="1">
      <c r="A34" s="492" t="s">
        <v>113</v>
      </c>
      <c r="B34" s="493">
        <f>B35+B36+B37</f>
        <v>21644</v>
      </c>
      <c r="C34" s="588">
        <f>C35+C36+C37</f>
        <v>4099</v>
      </c>
      <c r="D34" s="493">
        <f>D35+D36+D37</f>
        <v>3846.7999999999997</v>
      </c>
      <c r="E34" s="582"/>
      <c r="G34" s="35"/>
    </row>
    <row r="35" spans="1:7" s="31" customFormat="1" ht="18.75" customHeight="1">
      <c r="A35" s="36" t="s">
        <v>112</v>
      </c>
      <c r="B35" s="500">
        <v>957</v>
      </c>
      <c r="C35" s="591">
        <v>171</v>
      </c>
      <c r="D35" s="500">
        <v>164.4</v>
      </c>
      <c r="E35" s="580"/>
      <c r="G35" s="32"/>
    </row>
    <row r="36" spans="1:7" s="31" customFormat="1" ht="18.75" customHeight="1">
      <c r="A36" s="36" t="s">
        <v>111</v>
      </c>
      <c r="B36" s="500">
        <v>3496</v>
      </c>
      <c r="C36" s="591">
        <v>639</v>
      </c>
      <c r="D36" s="500">
        <v>597.79999999999995</v>
      </c>
      <c r="E36" s="580"/>
      <c r="G36" s="32"/>
    </row>
    <row r="37" spans="1:7" s="31" customFormat="1" ht="18.75" customHeight="1">
      <c r="A37" s="36" t="s">
        <v>110</v>
      </c>
      <c r="B37" s="500">
        <v>17191</v>
      </c>
      <c r="C37" s="591">
        <v>3289</v>
      </c>
      <c r="D37" s="500">
        <v>3084.6</v>
      </c>
      <c r="E37" s="580"/>
      <c r="G37" s="32"/>
    </row>
    <row r="38" spans="1:7" s="34" customFormat="1" ht="18.75" customHeight="1">
      <c r="A38" s="492" t="s">
        <v>109</v>
      </c>
      <c r="B38" s="493">
        <f>B39</f>
        <v>1135</v>
      </c>
      <c r="C38" s="588">
        <f>C39</f>
        <v>228</v>
      </c>
      <c r="D38" s="493">
        <f>D39</f>
        <v>208.4</v>
      </c>
      <c r="E38" s="582"/>
      <c r="G38" s="35"/>
    </row>
    <row r="39" spans="1:7" s="31" customFormat="1" ht="18.75" customHeight="1" thickBot="1">
      <c r="A39" s="33" t="s">
        <v>141</v>
      </c>
      <c r="B39" s="501">
        <v>1135</v>
      </c>
      <c r="C39" s="592">
        <v>228</v>
      </c>
      <c r="D39" s="502">
        <v>208.4</v>
      </c>
      <c r="E39" s="580"/>
      <c r="G39" s="32"/>
    </row>
    <row r="40" spans="1:7" s="30" customFormat="1" ht="15" customHeight="1">
      <c r="A40" s="503" t="s">
        <v>448</v>
      </c>
    </row>
    <row r="41" spans="1:7" s="30" customFormat="1" ht="13.5" customHeight="1">
      <c r="A41" s="29" t="s">
        <v>413</v>
      </c>
    </row>
    <row r="42" spans="1:7" s="30" customFormat="1" ht="13.5" customHeight="1">
      <c r="A42" s="29" t="s">
        <v>414</v>
      </c>
    </row>
    <row r="43" spans="1:7" s="30" customFormat="1" ht="13.5" customHeight="1">
      <c r="A43" s="29" t="s">
        <v>415</v>
      </c>
    </row>
    <row r="44" spans="1:7" s="30" customFormat="1" ht="13.5" customHeight="1">
      <c r="A44" s="29" t="s">
        <v>416</v>
      </c>
    </row>
    <row r="45" spans="1:7" s="30" customFormat="1" ht="13.5" customHeight="1">
      <c r="A45" s="29" t="s">
        <v>417</v>
      </c>
    </row>
    <row r="46" spans="1:7">
      <c r="B46" s="28"/>
      <c r="C46" s="28"/>
      <c r="D46" s="28"/>
      <c r="E46" s="28"/>
    </row>
  </sheetData>
  <mergeCells count="6">
    <mergeCell ref="A3:A4"/>
    <mergeCell ref="B3:B6"/>
    <mergeCell ref="E3:E5"/>
    <mergeCell ref="A5:A6"/>
    <mergeCell ref="A1:D1"/>
    <mergeCell ref="D3:D6"/>
  </mergeCells>
  <phoneticPr fontId="12"/>
  <pageMargins left="0.78740157480314965" right="0.78740157480314965" top="0.59055118110236227" bottom="0.35433070866141736" header="0.51181102362204722" footer="0.51181102362204722"/>
  <pageSetup paperSize="9" scale="11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20"/>
  <sheetViews>
    <sheetView showGridLines="0" view="pageBreakPreview" zoomScale="80" zoomScaleNormal="100" zoomScaleSheetLayoutView="80" workbookViewId="0"/>
  </sheetViews>
  <sheetFormatPr defaultColWidth="8" defaultRowHeight="12"/>
  <cols>
    <col min="1" max="1" width="10" style="58" customWidth="1"/>
    <col min="2" max="7" width="8.75" style="58" customWidth="1"/>
    <col min="8" max="8" width="8.625" style="58" customWidth="1"/>
    <col min="9" max="9" width="8.75" style="58" customWidth="1"/>
    <col min="10" max="10" width="8.625" style="58" customWidth="1"/>
    <col min="11" max="11" width="8.75" style="58" customWidth="1"/>
    <col min="12" max="16384" width="8" style="58"/>
  </cols>
  <sheetData>
    <row r="1" spans="1:12" ht="18.75" customHeight="1">
      <c r="A1" s="56" t="s">
        <v>449</v>
      </c>
      <c r="B1" s="57"/>
      <c r="C1" s="57"/>
      <c r="D1" s="57"/>
      <c r="E1" s="57"/>
      <c r="F1" s="57"/>
      <c r="G1" s="57"/>
      <c r="H1" s="57"/>
      <c r="I1" s="57"/>
      <c r="J1" s="57"/>
      <c r="K1" s="57"/>
    </row>
    <row r="2" spans="1:12" ht="18.75" customHeight="1" thickBot="1">
      <c r="A2" s="74" t="s">
        <v>174</v>
      </c>
      <c r="H2" s="90"/>
    </row>
    <row r="3" spans="1:12" ht="22.5" customHeight="1">
      <c r="A3" s="91" t="s">
        <v>175</v>
      </c>
      <c r="B3" s="92" t="s">
        <v>332</v>
      </c>
      <c r="C3" s="92"/>
      <c r="D3" s="92" t="s">
        <v>333</v>
      </c>
      <c r="E3" s="92"/>
      <c r="F3" s="92" t="s">
        <v>176</v>
      </c>
      <c r="G3" s="92"/>
      <c r="H3" s="92" t="s">
        <v>334</v>
      </c>
      <c r="I3" s="92"/>
      <c r="J3" s="92" t="s">
        <v>335</v>
      </c>
      <c r="K3" s="289"/>
    </row>
    <row r="4" spans="1:12" ht="22.5" customHeight="1">
      <c r="A4" s="93" t="s">
        <v>336</v>
      </c>
      <c r="B4" s="94" t="s">
        <v>177</v>
      </c>
      <c r="C4" s="94" t="s">
        <v>178</v>
      </c>
      <c r="D4" s="94" t="s">
        <v>177</v>
      </c>
      <c r="E4" s="94" t="s">
        <v>178</v>
      </c>
      <c r="F4" s="94" t="s">
        <v>177</v>
      </c>
      <c r="G4" s="94" t="s">
        <v>178</v>
      </c>
      <c r="H4" s="94" t="s">
        <v>177</v>
      </c>
      <c r="I4" s="94" t="s">
        <v>179</v>
      </c>
      <c r="J4" s="94" t="s">
        <v>177</v>
      </c>
      <c r="K4" s="95" t="s">
        <v>179</v>
      </c>
    </row>
    <row r="5" spans="1:12" s="641" customFormat="1" ht="19.5" customHeight="1">
      <c r="A5" s="639"/>
      <c r="B5" s="640" t="s">
        <v>62</v>
      </c>
      <c r="C5" s="640" t="s">
        <v>180</v>
      </c>
      <c r="D5" s="640" t="s">
        <v>62</v>
      </c>
      <c r="E5" s="640" t="s">
        <v>180</v>
      </c>
      <c r="F5" s="640" t="s">
        <v>62</v>
      </c>
      <c r="G5" s="640" t="s">
        <v>180</v>
      </c>
      <c r="H5" s="640" t="s">
        <v>62</v>
      </c>
      <c r="I5" s="640" t="s">
        <v>181</v>
      </c>
      <c r="J5" s="640" t="s">
        <v>62</v>
      </c>
      <c r="K5" s="640" t="s">
        <v>181</v>
      </c>
    </row>
    <row r="6" spans="1:12" ht="19.5" customHeight="1">
      <c r="A6" s="96" t="s">
        <v>487</v>
      </c>
      <c r="B6" s="98">
        <v>68</v>
      </c>
      <c r="C6" s="99">
        <v>3000</v>
      </c>
      <c r="D6" s="99">
        <v>688</v>
      </c>
      <c r="E6" s="99">
        <v>52500</v>
      </c>
      <c r="F6" s="99" t="s">
        <v>322</v>
      </c>
      <c r="G6" s="99" t="s">
        <v>322</v>
      </c>
      <c r="H6" s="99" t="s">
        <v>322</v>
      </c>
      <c r="I6" s="99" t="s">
        <v>322</v>
      </c>
      <c r="J6" s="99" t="s">
        <v>322</v>
      </c>
      <c r="K6" s="99" t="s">
        <v>322</v>
      </c>
    </row>
    <row r="7" spans="1:12" ht="19.5" customHeight="1">
      <c r="A7" s="97" t="s">
        <v>488</v>
      </c>
      <c r="B7" s="72">
        <v>64</v>
      </c>
      <c r="C7" s="72">
        <v>2720</v>
      </c>
      <c r="D7" s="72">
        <v>667</v>
      </c>
      <c r="E7" s="72">
        <v>51200</v>
      </c>
      <c r="F7" s="72">
        <v>48</v>
      </c>
      <c r="G7" s="72">
        <v>83100</v>
      </c>
      <c r="H7" s="72">
        <v>33</v>
      </c>
      <c r="I7" s="72">
        <v>572</v>
      </c>
      <c r="J7" s="279">
        <v>72</v>
      </c>
      <c r="K7" s="279">
        <v>3805</v>
      </c>
    </row>
    <row r="8" spans="1:12" ht="19.5" customHeight="1">
      <c r="A8" s="97" t="s">
        <v>484</v>
      </c>
      <c r="B8" s="87">
        <v>55</v>
      </c>
      <c r="C8" s="88">
        <v>2510</v>
      </c>
      <c r="D8" s="88">
        <v>640</v>
      </c>
      <c r="E8" s="88">
        <v>51800</v>
      </c>
      <c r="F8" s="99">
        <v>46</v>
      </c>
      <c r="G8" s="99">
        <v>84100</v>
      </c>
      <c r="H8" s="99">
        <v>30</v>
      </c>
      <c r="I8" s="99">
        <v>544</v>
      </c>
      <c r="J8" s="99">
        <v>72</v>
      </c>
      <c r="K8" s="99">
        <v>3676</v>
      </c>
    </row>
    <row r="9" spans="1:12" ht="19.5" customHeight="1">
      <c r="A9" s="97" t="s">
        <v>485</v>
      </c>
      <c r="B9" s="87">
        <v>45</v>
      </c>
      <c r="C9" s="88">
        <v>2380</v>
      </c>
      <c r="D9" s="88">
        <v>623</v>
      </c>
      <c r="E9" s="88">
        <v>51700</v>
      </c>
      <c r="F9" s="99">
        <v>45</v>
      </c>
      <c r="G9" s="99">
        <v>84000</v>
      </c>
      <c r="H9" s="99">
        <v>30</v>
      </c>
      <c r="I9" s="99">
        <v>511</v>
      </c>
      <c r="J9" s="99">
        <v>70</v>
      </c>
      <c r="K9" s="99">
        <v>3806</v>
      </c>
    </row>
    <row r="10" spans="1:12" s="85" customFormat="1" ht="19.5" customHeight="1" thickBot="1">
      <c r="A10" s="344" t="s">
        <v>489</v>
      </c>
      <c r="B10" s="89">
        <v>43</v>
      </c>
      <c r="C10" s="89">
        <v>2240</v>
      </c>
      <c r="D10" s="89">
        <v>608</v>
      </c>
      <c r="E10" s="89">
        <v>52100</v>
      </c>
      <c r="F10" s="345">
        <v>43</v>
      </c>
      <c r="G10" s="345">
        <v>81600</v>
      </c>
      <c r="H10" s="345">
        <v>30</v>
      </c>
      <c r="I10" s="345">
        <v>484</v>
      </c>
      <c r="J10" s="345">
        <v>68</v>
      </c>
      <c r="K10" s="345">
        <v>3935</v>
      </c>
      <c r="L10" s="280"/>
    </row>
    <row r="11" spans="1:12" ht="15" customHeight="1">
      <c r="A11" s="74" t="s">
        <v>182</v>
      </c>
    </row>
    <row r="12" spans="1:12" ht="13.5" customHeight="1">
      <c r="A12" s="100" t="s">
        <v>450</v>
      </c>
    </row>
    <row r="13" spans="1:12" ht="13.5" customHeight="1">
      <c r="A13" s="100" t="s">
        <v>451</v>
      </c>
    </row>
    <row r="14" spans="1:12" ht="13.5" customHeight="1">
      <c r="A14" s="100" t="s">
        <v>452</v>
      </c>
    </row>
    <row r="20" spans="12:12">
      <c r="L20" s="78"/>
    </row>
  </sheetData>
  <phoneticPr fontId="12"/>
  <pageMargins left="0.39370078740157483" right="0.39370078740157483" top="0.59055118110236227" bottom="0.31496062992125984"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13</vt:i4>
      </vt:variant>
    </vt:vector>
  </HeadingPairs>
  <TitlesOfParts>
    <vt:vector size="39" baseType="lpstr">
      <vt:lpstr>6-1 </vt:lpstr>
      <vt:lpstr>6-2 </vt:lpstr>
      <vt:lpstr>6-3 </vt:lpstr>
      <vt:lpstr>6-4 </vt:lpstr>
      <vt:lpstr>6-5 </vt:lpstr>
      <vt:lpstr>6-6（1）</vt:lpstr>
      <vt:lpstr>6-6(2)</vt:lpstr>
      <vt:lpstr>6-7 </vt:lpstr>
      <vt:lpstr>6-8 </vt:lpstr>
      <vt:lpstr>6-9</vt:lpstr>
      <vt:lpstr>6-10</vt:lpstr>
      <vt:lpstr>6-11(1)</vt:lpstr>
      <vt:lpstr>6-11（2)</vt:lpstr>
      <vt:lpstr>6-12</vt:lpstr>
      <vt:lpstr>6-13</vt:lpstr>
      <vt:lpstr>6-14 </vt:lpstr>
      <vt:lpstr>6-15 </vt:lpstr>
      <vt:lpstr>6-16 </vt:lpstr>
      <vt:lpstr>6-17</vt:lpstr>
      <vt:lpstr>6-18  </vt:lpstr>
      <vt:lpstr>6-19 </vt:lpstr>
      <vt:lpstr>6-20 </vt:lpstr>
      <vt:lpstr>6-21 </vt:lpstr>
      <vt:lpstr>6-22  </vt:lpstr>
      <vt:lpstr>6-23  </vt:lpstr>
      <vt:lpstr>6-24  </vt:lpstr>
      <vt:lpstr>'6-1 '!Print_Area</vt:lpstr>
      <vt:lpstr>'6-10'!Print_Area</vt:lpstr>
      <vt:lpstr>'6-11(1)'!Print_Area</vt:lpstr>
      <vt:lpstr>'6-11（2)'!Print_Area</vt:lpstr>
      <vt:lpstr>'6-19 '!Print_Area</vt:lpstr>
      <vt:lpstr>'6-2 '!Print_Area</vt:lpstr>
      <vt:lpstr>'6-20 '!Print_Area</vt:lpstr>
      <vt:lpstr>'6-22  '!Print_Area</vt:lpstr>
      <vt:lpstr>'6-24  '!Print_Area</vt:lpstr>
      <vt:lpstr>'6-3 '!Print_Area</vt:lpstr>
      <vt:lpstr>'6-4 '!Print_Area</vt:lpstr>
      <vt:lpstr>'6-6(2)'!Print_Area</vt:lpstr>
      <vt:lpstr>'6-7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草場　康明（情報課）</cp:lastModifiedBy>
  <cp:lastPrinted>2020-08-11T06:03:33Z</cp:lastPrinted>
  <dcterms:created xsi:type="dcterms:W3CDTF">2010-04-01T04:03:48Z</dcterms:created>
  <dcterms:modified xsi:type="dcterms:W3CDTF">2021-07-09T06:39:28Z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