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2　企画班\05 坂本\08（総）老人週間行事関係\44Fwd 【329〆】オープンデータの定期調査（令和５年度第４回目）について（照会）\240314 【高齢者支援課】 データ提出\"/>
    </mc:Choice>
  </mc:AlternateContent>
  <bookViews>
    <workbookView xWindow="0" yWindow="0" windowWidth="19200" windowHeight="5890"/>
  </bookViews>
  <sheets>
    <sheet name="1-05 " sheetId="17" r:id="rId1"/>
  </sheets>
  <externalReferences>
    <externalReference r:id="rId2"/>
  </externalReferences>
  <definedNames>
    <definedName name="_xlnm._FilterDatabase" localSheetId="0" hidden="1">'1-05 '!$A$7:$O$7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'1-05 '!$A$1:$N$70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B8" i="17" l="1"/>
  <c r="C8" i="17"/>
  <c r="D8" i="17"/>
  <c r="E8" i="17"/>
  <c r="F8" i="17"/>
  <c r="G8" i="17"/>
  <c r="H8" i="17"/>
  <c r="J8" i="17"/>
  <c r="M8" i="17" s="1"/>
  <c r="K8" i="17"/>
  <c r="L8" i="17"/>
  <c r="B9" i="17"/>
  <c r="C9" i="17"/>
  <c r="D9" i="17"/>
  <c r="E9" i="17"/>
  <c r="F9" i="17"/>
  <c r="G9" i="17"/>
  <c r="H9" i="17"/>
  <c r="J9" i="17"/>
  <c r="M9" i="17" s="1"/>
  <c r="K9" i="17"/>
  <c r="L9" i="17"/>
  <c r="B10" i="17"/>
  <c r="C10" i="17"/>
  <c r="D10" i="17"/>
  <c r="E10" i="17"/>
  <c r="E56" i="17" s="1"/>
  <c r="F10" i="17"/>
  <c r="G10" i="17"/>
  <c r="H10" i="17"/>
  <c r="J10" i="17"/>
  <c r="M10" i="17" s="1"/>
  <c r="K10" i="17"/>
  <c r="L10" i="17"/>
  <c r="B11" i="17"/>
  <c r="C11" i="17"/>
  <c r="D11" i="17"/>
  <c r="E11" i="17"/>
  <c r="F11" i="17"/>
  <c r="G11" i="17"/>
  <c r="H11" i="17"/>
  <c r="J11" i="17"/>
  <c r="K11" i="17"/>
  <c r="L11" i="17"/>
  <c r="B12" i="17"/>
  <c r="C12" i="17"/>
  <c r="D12" i="17"/>
  <c r="E12" i="17"/>
  <c r="F12" i="17"/>
  <c r="G12" i="17"/>
  <c r="H12" i="17"/>
  <c r="J12" i="17"/>
  <c r="M12" i="17" s="1"/>
  <c r="K12" i="17"/>
  <c r="L12" i="17"/>
  <c r="B13" i="17"/>
  <c r="C13" i="17"/>
  <c r="D13" i="17"/>
  <c r="E13" i="17"/>
  <c r="F13" i="17"/>
  <c r="G13" i="17"/>
  <c r="H13" i="17"/>
  <c r="J13" i="17"/>
  <c r="M13" i="17" s="1"/>
  <c r="K13" i="17"/>
  <c r="L13" i="17"/>
  <c r="B14" i="17"/>
  <c r="C14" i="17"/>
  <c r="D14" i="17"/>
  <c r="E14" i="17"/>
  <c r="F14" i="17"/>
  <c r="G14" i="17"/>
  <c r="H14" i="17"/>
  <c r="J14" i="17"/>
  <c r="K14" i="17"/>
  <c r="L14" i="17"/>
  <c r="B15" i="17"/>
  <c r="C15" i="17"/>
  <c r="D15" i="17"/>
  <c r="E15" i="17"/>
  <c r="F15" i="17"/>
  <c r="G15" i="17"/>
  <c r="H15" i="17"/>
  <c r="J15" i="17"/>
  <c r="M15" i="17" s="1"/>
  <c r="K15" i="17"/>
  <c r="L15" i="17"/>
  <c r="B16" i="17"/>
  <c r="C16" i="17"/>
  <c r="D16" i="17"/>
  <c r="E16" i="17"/>
  <c r="F16" i="17"/>
  <c r="G16" i="17"/>
  <c r="H16" i="17"/>
  <c r="J16" i="17"/>
  <c r="K16" i="17"/>
  <c r="L16" i="17"/>
  <c r="B17" i="17"/>
  <c r="C17" i="17"/>
  <c r="D17" i="17"/>
  <c r="E17" i="17"/>
  <c r="F17" i="17"/>
  <c r="G17" i="17"/>
  <c r="H17" i="17"/>
  <c r="J17" i="17"/>
  <c r="K17" i="17"/>
  <c r="L17" i="17"/>
  <c r="B18" i="17"/>
  <c r="B58" i="17" s="1"/>
  <c r="C18" i="17"/>
  <c r="D18" i="17"/>
  <c r="E18" i="17"/>
  <c r="F18" i="17"/>
  <c r="G18" i="17"/>
  <c r="H18" i="17"/>
  <c r="J18" i="17"/>
  <c r="K18" i="17"/>
  <c r="K58" i="17" s="1"/>
  <c r="L18" i="17"/>
  <c r="B19" i="17"/>
  <c r="C19" i="17"/>
  <c r="D19" i="17"/>
  <c r="E19" i="17"/>
  <c r="F19" i="17"/>
  <c r="G19" i="17"/>
  <c r="H19" i="17"/>
  <c r="J19" i="17"/>
  <c r="M19" i="17" s="1"/>
  <c r="K19" i="17"/>
  <c r="L19" i="17"/>
  <c r="B20" i="17"/>
  <c r="C20" i="17"/>
  <c r="D20" i="17"/>
  <c r="E20" i="17"/>
  <c r="F20" i="17"/>
  <c r="G20" i="17"/>
  <c r="H20" i="17"/>
  <c r="J20" i="17"/>
  <c r="M20" i="17" s="1"/>
  <c r="K20" i="17"/>
  <c r="L20" i="17"/>
  <c r="B21" i="17"/>
  <c r="C21" i="17"/>
  <c r="D21" i="17"/>
  <c r="E21" i="17"/>
  <c r="F21" i="17"/>
  <c r="G21" i="17"/>
  <c r="H21" i="17"/>
  <c r="J21" i="17"/>
  <c r="K21" i="17"/>
  <c r="L21" i="17"/>
  <c r="B22" i="17"/>
  <c r="C22" i="17"/>
  <c r="D22" i="17"/>
  <c r="E22" i="17"/>
  <c r="F22" i="17"/>
  <c r="G22" i="17"/>
  <c r="H22" i="17"/>
  <c r="J22" i="17"/>
  <c r="M22" i="17" s="1"/>
  <c r="K22" i="17"/>
  <c r="L22" i="17"/>
  <c r="B23" i="17"/>
  <c r="C23" i="17"/>
  <c r="D23" i="17"/>
  <c r="E23" i="17"/>
  <c r="F23" i="17"/>
  <c r="G23" i="17"/>
  <c r="H23" i="17"/>
  <c r="J23" i="17"/>
  <c r="M23" i="17" s="1"/>
  <c r="K23" i="17"/>
  <c r="L23" i="17"/>
  <c r="B24" i="17"/>
  <c r="C24" i="17"/>
  <c r="D24" i="17"/>
  <c r="E24" i="17"/>
  <c r="F24" i="17"/>
  <c r="G24" i="17"/>
  <c r="H24" i="17"/>
  <c r="J24" i="17"/>
  <c r="K24" i="17"/>
  <c r="L24" i="17"/>
  <c r="B25" i="17"/>
  <c r="C25" i="17"/>
  <c r="D25" i="17"/>
  <c r="E25" i="17"/>
  <c r="F25" i="17"/>
  <c r="G25" i="17"/>
  <c r="H25" i="17"/>
  <c r="J25" i="17"/>
  <c r="K25" i="17"/>
  <c r="L25" i="17"/>
  <c r="B26" i="17"/>
  <c r="C26" i="17"/>
  <c r="D26" i="17"/>
  <c r="E26" i="17"/>
  <c r="F26" i="17"/>
  <c r="G26" i="17"/>
  <c r="H26" i="17"/>
  <c r="J26" i="17"/>
  <c r="M26" i="17" s="1"/>
  <c r="K26" i="17"/>
  <c r="L26" i="17"/>
  <c r="B27" i="17"/>
  <c r="C27" i="17"/>
  <c r="D27" i="17"/>
  <c r="E27" i="17"/>
  <c r="F27" i="17"/>
  <c r="G27" i="17"/>
  <c r="H27" i="17"/>
  <c r="J27" i="17"/>
  <c r="K27" i="17"/>
  <c r="L27" i="17"/>
  <c r="B28" i="17"/>
  <c r="C28" i="17"/>
  <c r="D28" i="17"/>
  <c r="E28" i="17"/>
  <c r="F28" i="17"/>
  <c r="G28" i="17"/>
  <c r="H28" i="17"/>
  <c r="J28" i="17"/>
  <c r="M28" i="17" s="1"/>
  <c r="K28" i="17"/>
  <c r="L28" i="17"/>
  <c r="B29" i="17"/>
  <c r="C29" i="17"/>
  <c r="D29" i="17"/>
  <c r="E29" i="17"/>
  <c r="F29" i="17"/>
  <c r="G29" i="17"/>
  <c r="H29" i="17"/>
  <c r="J29" i="17"/>
  <c r="M29" i="17" s="1"/>
  <c r="K29" i="17"/>
  <c r="L29" i="17"/>
  <c r="B30" i="17"/>
  <c r="C30" i="17"/>
  <c r="D30" i="17"/>
  <c r="E30" i="17"/>
  <c r="F30" i="17"/>
  <c r="G30" i="17"/>
  <c r="H30" i="17"/>
  <c r="J30" i="17"/>
  <c r="K30" i="17"/>
  <c r="L30" i="17"/>
  <c r="B31" i="17"/>
  <c r="C31" i="17"/>
  <c r="D31" i="17"/>
  <c r="E31" i="17"/>
  <c r="F31" i="17"/>
  <c r="G31" i="17"/>
  <c r="H31" i="17"/>
  <c r="J31" i="17"/>
  <c r="K31" i="17"/>
  <c r="L31" i="17"/>
  <c r="B32" i="17"/>
  <c r="C32" i="17"/>
  <c r="D32" i="17"/>
  <c r="E32" i="17"/>
  <c r="F32" i="17"/>
  <c r="G32" i="17"/>
  <c r="H32" i="17"/>
  <c r="J32" i="17"/>
  <c r="M32" i="17" s="1"/>
  <c r="K32" i="17"/>
  <c r="L32" i="17"/>
  <c r="B33" i="17"/>
  <c r="C33" i="17"/>
  <c r="D33" i="17"/>
  <c r="E33" i="17"/>
  <c r="E61" i="17" s="1"/>
  <c r="F33" i="17"/>
  <c r="F61" i="17" s="1"/>
  <c r="G33" i="17"/>
  <c r="H33" i="17"/>
  <c r="J33" i="17"/>
  <c r="M33" i="17" s="1"/>
  <c r="K33" i="17"/>
  <c r="L33" i="17"/>
  <c r="B34" i="17"/>
  <c r="C34" i="17"/>
  <c r="D34" i="17"/>
  <c r="E34" i="17"/>
  <c r="F34" i="17"/>
  <c r="G34" i="17"/>
  <c r="H34" i="17"/>
  <c r="J34" i="17"/>
  <c r="M34" i="17" s="1"/>
  <c r="K34" i="17"/>
  <c r="L34" i="17"/>
  <c r="B35" i="17"/>
  <c r="C35" i="17"/>
  <c r="D35" i="17"/>
  <c r="E35" i="17"/>
  <c r="F35" i="17"/>
  <c r="G35" i="17"/>
  <c r="H35" i="17"/>
  <c r="J35" i="17"/>
  <c r="K35" i="17"/>
  <c r="L35" i="17"/>
  <c r="B36" i="17"/>
  <c r="C36" i="17"/>
  <c r="D36" i="17"/>
  <c r="E36" i="17"/>
  <c r="F36" i="17"/>
  <c r="G36" i="17"/>
  <c r="H36" i="17"/>
  <c r="J36" i="17"/>
  <c r="M36" i="17" s="1"/>
  <c r="K36" i="17"/>
  <c r="L36" i="17"/>
  <c r="B37" i="17"/>
  <c r="C37" i="17"/>
  <c r="D37" i="17"/>
  <c r="E37" i="17"/>
  <c r="F37" i="17"/>
  <c r="G37" i="17"/>
  <c r="H37" i="17"/>
  <c r="J37" i="17"/>
  <c r="M37" i="17" s="1"/>
  <c r="K37" i="17"/>
  <c r="L37" i="17"/>
  <c r="B38" i="17"/>
  <c r="C38" i="17"/>
  <c r="D38" i="17"/>
  <c r="E38" i="17"/>
  <c r="F38" i="17"/>
  <c r="G38" i="17"/>
  <c r="H38" i="17"/>
  <c r="J38" i="17"/>
  <c r="K38" i="17"/>
  <c r="L38" i="17"/>
  <c r="B39" i="17"/>
  <c r="C39" i="17"/>
  <c r="D39" i="17"/>
  <c r="E39" i="17"/>
  <c r="F39" i="17"/>
  <c r="G39" i="17"/>
  <c r="H39" i="17"/>
  <c r="J39" i="17"/>
  <c r="K39" i="17"/>
  <c r="L39" i="17"/>
  <c r="B42" i="17"/>
  <c r="C42" i="17"/>
  <c r="D42" i="17"/>
  <c r="E42" i="17"/>
  <c r="F42" i="17"/>
  <c r="G42" i="17"/>
  <c r="H42" i="17"/>
  <c r="J42" i="17"/>
  <c r="K42" i="17"/>
  <c r="L42" i="17"/>
  <c r="B43" i="17"/>
  <c r="C43" i="17"/>
  <c r="D43" i="17"/>
  <c r="E43" i="17"/>
  <c r="F43" i="17"/>
  <c r="G43" i="17"/>
  <c r="H43" i="17"/>
  <c r="J43" i="17"/>
  <c r="K43" i="17"/>
  <c r="L43" i="17"/>
  <c r="B44" i="17"/>
  <c r="C44" i="17"/>
  <c r="D44" i="17"/>
  <c r="E44" i="17"/>
  <c r="F44" i="17"/>
  <c r="G44" i="17"/>
  <c r="H44" i="17"/>
  <c r="J44" i="17"/>
  <c r="M44" i="17" s="1"/>
  <c r="K44" i="17"/>
  <c r="L44" i="17"/>
  <c r="B45" i="17"/>
  <c r="C45" i="17"/>
  <c r="D45" i="17"/>
  <c r="E45" i="17"/>
  <c r="F45" i="17"/>
  <c r="G45" i="17"/>
  <c r="H45" i="17"/>
  <c r="J45" i="17"/>
  <c r="K45" i="17"/>
  <c r="L45" i="17"/>
  <c r="B46" i="17"/>
  <c r="C46" i="17"/>
  <c r="D46" i="17"/>
  <c r="E46" i="17"/>
  <c r="F46" i="17"/>
  <c r="G46" i="17"/>
  <c r="H46" i="17"/>
  <c r="J46" i="17"/>
  <c r="M46" i="17" s="1"/>
  <c r="K46" i="17"/>
  <c r="L46" i="17"/>
  <c r="B47" i="17"/>
  <c r="C47" i="17"/>
  <c r="D47" i="17"/>
  <c r="E47" i="17"/>
  <c r="F47" i="17"/>
  <c r="G47" i="17"/>
  <c r="H47" i="17"/>
  <c r="J47" i="17"/>
  <c r="K47" i="17"/>
  <c r="L47" i="17"/>
  <c r="B48" i="17"/>
  <c r="C48" i="17"/>
  <c r="D48" i="17"/>
  <c r="E48" i="17"/>
  <c r="F48" i="17"/>
  <c r="G48" i="17"/>
  <c r="H48" i="17"/>
  <c r="J48" i="17"/>
  <c r="M48" i="17" s="1"/>
  <c r="K48" i="17"/>
  <c r="L48" i="17"/>
  <c r="B49" i="17"/>
  <c r="C49" i="17"/>
  <c r="D49" i="17"/>
  <c r="E49" i="17"/>
  <c r="F49" i="17"/>
  <c r="G49" i="17"/>
  <c r="H49" i="17"/>
  <c r="J49" i="17"/>
  <c r="K49" i="17"/>
  <c r="L49" i="17"/>
  <c r="B50" i="17"/>
  <c r="C50" i="17"/>
  <c r="D50" i="17"/>
  <c r="E50" i="17"/>
  <c r="F50" i="17"/>
  <c r="G50" i="17"/>
  <c r="H50" i="17"/>
  <c r="J50" i="17"/>
  <c r="K50" i="17"/>
  <c r="L50" i="17"/>
  <c r="B51" i="17"/>
  <c r="C51" i="17"/>
  <c r="D51" i="17"/>
  <c r="E51" i="17"/>
  <c r="F51" i="17"/>
  <c r="G51" i="17"/>
  <c r="H51" i="17"/>
  <c r="J51" i="17"/>
  <c r="K51" i="17"/>
  <c r="L51" i="17"/>
  <c r="B52" i="17"/>
  <c r="C52" i="17"/>
  <c r="D52" i="17"/>
  <c r="E52" i="17"/>
  <c r="F52" i="17"/>
  <c r="G52" i="17"/>
  <c r="H52" i="17"/>
  <c r="J52" i="17"/>
  <c r="K52" i="17"/>
  <c r="L52" i="17"/>
  <c r="B53" i="17"/>
  <c r="C53" i="17"/>
  <c r="D53" i="17"/>
  <c r="E53" i="17"/>
  <c r="F53" i="17"/>
  <c r="G53" i="17"/>
  <c r="H53" i="17"/>
  <c r="J53" i="17"/>
  <c r="K53" i="17"/>
  <c r="L53" i="17"/>
  <c r="B54" i="17"/>
  <c r="C54" i="17"/>
  <c r="D54" i="17"/>
  <c r="E54" i="17"/>
  <c r="F54" i="17"/>
  <c r="G54" i="17"/>
  <c r="H54" i="17"/>
  <c r="J54" i="17"/>
  <c r="K54" i="17"/>
  <c r="L54" i="17"/>
  <c r="B55" i="17"/>
  <c r="C55" i="17"/>
  <c r="D55" i="17"/>
  <c r="E55" i="17"/>
  <c r="H55" i="17" s="1"/>
  <c r="F55" i="17"/>
  <c r="G55" i="17"/>
  <c r="K55" i="17"/>
  <c r="L55" i="17"/>
  <c r="C58" i="17"/>
  <c r="D58" i="17"/>
  <c r="E58" i="17"/>
  <c r="F58" i="17"/>
  <c r="G58" i="17"/>
  <c r="J58" i="17"/>
  <c r="L58" i="17"/>
  <c r="C62" i="17"/>
  <c r="F62" i="17"/>
  <c r="G62" i="17"/>
  <c r="E62" i="17" l="1"/>
  <c r="C56" i="17"/>
  <c r="K57" i="17"/>
  <c r="B57" i="17"/>
  <c r="B65" i="17"/>
  <c r="F65" i="17"/>
  <c r="M21" i="17"/>
  <c r="J57" i="17"/>
  <c r="K65" i="17"/>
  <c r="K62" i="17"/>
  <c r="G66" i="17"/>
  <c r="M52" i="17"/>
  <c r="M45" i="17"/>
  <c r="E64" i="17"/>
  <c r="H64" i="17" s="1"/>
  <c r="M39" i="17"/>
  <c r="C63" i="17"/>
  <c r="M31" i="17"/>
  <c r="M25" i="17"/>
  <c r="M18" i="17"/>
  <c r="F59" i="17"/>
  <c r="F57" i="17"/>
  <c r="M24" i="17"/>
  <c r="L59" i="17"/>
  <c r="M58" i="17"/>
  <c r="G65" i="17"/>
  <c r="M51" i="17"/>
  <c r="M30" i="17"/>
  <c r="M27" i="17"/>
  <c r="G59" i="17"/>
  <c r="D59" i="17"/>
  <c r="G61" i="17"/>
  <c r="M54" i="17"/>
  <c r="M49" i="17"/>
  <c r="G63" i="17"/>
  <c r="L62" i="17"/>
  <c r="B66" i="17"/>
  <c r="C67" i="17" s="1"/>
  <c r="I54" i="17"/>
  <c r="E65" i="17"/>
  <c r="H65" i="17" s="1"/>
  <c r="I39" i="17"/>
  <c r="B62" i="17"/>
  <c r="H58" i="17"/>
  <c r="J65" i="17"/>
  <c r="I47" i="17"/>
  <c r="K64" i="17"/>
  <c r="J63" i="17"/>
  <c r="M35" i="17"/>
  <c r="L60" i="17"/>
  <c r="C60" i="17"/>
  <c r="C59" i="17"/>
  <c r="E66" i="17"/>
  <c r="H66" i="17" s="1"/>
  <c r="D56" i="17"/>
  <c r="M14" i="17"/>
  <c r="J66" i="17"/>
  <c r="M66" i="17" s="1"/>
  <c r="I52" i="17"/>
  <c r="J60" i="17"/>
  <c r="L64" i="17"/>
  <c r="I36" i="17"/>
  <c r="M17" i="17"/>
  <c r="I50" i="17"/>
  <c r="L65" i="17"/>
  <c r="G64" i="17"/>
  <c r="M43" i="17"/>
  <c r="F63" i="17"/>
  <c r="I29" i="17"/>
  <c r="K60" i="17"/>
  <c r="I23" i="17"/>
  <c r="K59" i="17"/>
  <c r="I20" i="17"/>
  <c r="B59" i="17"/>
  <c r="M16" i="17"/>
  <c r="D57" i="17"/>
  <c r="L56" i="17"/>
  <c r="C66" i="17"/>
  <c r="M57" i="17"/>
  <c r="I15" i="17"/>
  <c r="I12" i="17"/>
  <c r="B63" i="17"/>
  <c r="F64" i="17"/>
  <c r="E63" i="17"/>
  <c r="H62" i="17"/>
  <c r="D61" i="17"/>
  <c r="G60" i="17"/>
  <c r="I13" i="17"/>
  <c r="L57" i="17"/>
  <c r="I10" i="17"/>
  <c r="K66" i="17"/>
  <c r="K67" i="17" s="1"/>
  <c r="D64" i="17"/>
  <c r="I21" i="17"/>
  <c r="M50" i="17"/>
  <c r="M47" i="17"/>
  <c r="C64" i="17"/>
  <c r="K63" i="17"/>
  <c r="D60" i="17"/>
  <c r="J55" i="17"/>
  <c r="M55" i="17" s="1"/>
  <c r="D65" i="17"/>
  <c r="I46" i="17"/>
  <c r="B64" i="17"/>
  <c r="M42" i="17"/>
  <c r="D63" i="17"/>
  <c r="D62" i="17"/>
  <c r="L61" i="17"/>
  <c r="C61" i="17"/>
  <c r="F60" i="17"/>
  <c r="G57" i="17"/>
  <c r="G56" i="17"/>
  <c r="C65" i="17"/>
  <c r="I49" i="17"/>
  <c r="L63" i="17"/>
  <c r="I37" i="17"/>
  <c r="I31" i="17"/>
  <c r="K61" i="17"/>
  <c r="B61" i="17"/>
  <c r="H61" i="17" s="1"/>
  <c r="I28" i="17"/>
  <c r="B60" i="17"/>
  <c r="E60" i="17"/>
  <c r="E59" i="17"/>
  <c r="H59" i="17" s="1"/>
  <c r="C57" i="17"/>
  <c r="F56" i="17"/>
  <c r="F66" i="17"/>
  <c r="F67" i="17" s="1"/>
  <c r="I45" i="17"/>
  <c r="I19" i="17"/>
  <c r="I11" i="17"/>
  <c r="I53" i="17"/>
  <c r="I27" i="17"/>
  <c r="I38" i="17"/>
  <c r="I30" i="17"/>
  <c r="I22" i="17"/>
  <c r="I14" i="17"/>
  <c r="I43" i="17"/>
  <c r="I33" i="17"/>
  <c r="I25" i="17"/>
  <c r="I17" i="17"/>
  <c r="I9" i="17"/>
  <c r="I32" i="17"/>
  <c r="I24" i="17"/>
  <c r="J62" i="17"/>
  <c r="D66" i="17"/>
  <c r="D67" i="17" s="1"/>
  <c r="J59" i="17"/>
  <c r="K56" i="17"/>
  <c r="B56" i="17"/>
  <c r="H56" i="17" s="1"/>
  <c r="I51" i="17"/>
  <c r="L66" i="17"/>
  <c r="J64" i="17"/>
  <c r="M64" i="17" s="1"/>
  <c r="J56" i="17"/>
  <c r="I16" i="17"/>
  <c r="J61" i="17"/>
  <c r="M61" i="17" s="1"/>
  <c r="E57" i="17"/>
  <c r="H57" i="17" s="1"/>
  <c r="M53" i="17"/>
  <c r="M11" i="17"/>
  <c r="I8" i="17"/>
  <c r="I35" i="17"/>
  <c r="I44" i="17"/>
  <c r="M38" i="17"/>
  <c r="I34" i="17"/>
  <c r="I26" i="17"/>
  <c r="I18" i="17"/>
  <c r="I42" i="17"/>
  <c r="I48" i="17"/>
  <c r="H63" i="17" l="1"/>
  <c r="M60" i="17"/>
  <c r="H60" i="17"/>
  <c r="M65" i="17"/>
  <c r="L67" i="17"/>
  <c r="J67" i="17" s="1"/>
  <c r="G67" i="17"/>
  <c r="E67" i="17" s="1"/>
  <c r="M56" i="17"/>
  <c r="N38" i="17"/>
  <c r="M59" i="17"/>
  <c r="M62" i="17"/>
  <c r="M63" i="17"/>
  <c r="N31" i="17"/>
  <c r="N29" i="17"/>
  <c r="N43" i="17"/>
  <c r="N24" i="17"/>
  <c r="N53" i="17"/>
  <c r="N45" i="17"/>
  <c r="N54" i="17"/>
  <c r="N17" i="17"/>
  <c r="N10" i="17"/>
  <c r="N8" i="17"/>
  <c r="N48" i="17"/>
  <c r="N28" i="17"/>
  <c r="N42" i="17"/>
  <c r="N27" i="17"/>
  <c r="N19" i="17"/>
  <c r="N46" i="17"/>
  <c r="N52" i="17"/>
  <c r="N25" i="17"/>
  <c r="N20" i="17"/>
  <c r="N11" i="17"/>
  <c r="N18" i="17"/>
  <c r="N22" i="17"/>
  <c r="N47" i="17"/>
  <c r="N37" i="17"/>
  <c r="N23" i="17"/>
  <c r="N14" i="17"/>
  <c r="N49" i="17"/>
  <c r="N35" i="17"/>
  <c r="N15" i="17"/>
  <c r="N30" i="17"/>
  <c r="N9" i="17"/>
  <c r="N12" i="17"/>
  <c r="N44" i="17"/>
  <c r="N13" i="17"/>
  <c r="N34" i="17"/>
  <c r="N33" i="17"/>
  <c r="N50" i="17"/>
  <c r="B67" i="17"/>
  <c r="N21" i="17"/>
  <c r="N36" i="17"/>
  <c r="N16" i="17"/>
  <c r="N26" i="17"/>
  <c r="N32" i="17"/>
  <c r="N39" i="17"/>
  <c r="N51" i="17"/>
</calcChain>
</file>

<file path=xl/sharedStrings.xml><?xml version="1.0" encoding="utf-8"?>
<sst xmlns="http://schemas.openxmlformats.org/spreadsheetml/2006/main" count="124" uniqueCount="75">
  <si>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</si>
  <si>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</si>
  <si>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</si>
  <si>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割合</t>
    <rPh sb="0" eb="2">
      <t>ワリアイ</t>
    </rPh>
    <phoneticPr fontId="3"/>
  </si>
  <si>
    <t>美里町</t>
  </si>
  <si>
    <t>順位</t>
    <rPh sb="0" eb="2">
      <t>ジュンイ</t>
    </rPh>
    <phoneticPr fontId="4"/>
  </si>
  <si>
    <t>熊本市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</si>
  <si>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</si>
  <si>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</si>
  <si>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</si>
  <si>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</si>
  <si>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</si>
  <si>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</si>
  <si>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</si>
  <si>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合志市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</si>
  <si>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</si>
  <si>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</si>
  <si>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</si>
  <si>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</si>
  <si>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</si>
  <si>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</si>
  <si>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</si>
  <si>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</si>
  <si>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</si>
  <si>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</si>
  <si>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</si>
  <si>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</si>
  <si>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</si>
  <si>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</si>
  <si>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</si>
  <si>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</si>
  <si>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</si>
  <si>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</si>
  <si>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高齢者（65歳以上）人口</t>
    <rPh sb="0" eb="3">
      <t>コウレイシャ</t>
    </rPh>
    <rPh sb="6" eb="7">
      <t>サイ</t>
    </rPh>
    <rPh sb="7" eb="9">
      <t>イジョウ</t>
    </rPh>
    <rPh sb="10" eb="12">
      <t>ジンコウ</t>
    </rPh>
    <phoneticPr fontId="3"/>
  </si>
  <si>
    <t>後期高齢者（75歳以上）人口</t>
    <rPh sb="0" eb="2">
      <t>コウキ</t>
    </rPh>
    <rPh sb="2" eb="5">
      <t>コウレイシャ</t>
    </rPh>
    <rPh sb="8" eb="9">
      <t>サイ</t>
    </rPh>
    <rPh sb="9" eb="11">
      <t>イジョウ</t>
    </rPh>
    <rPh sb="12" eb="14">
      <t>ジンコウ</t>
    </rPh>
    <phoneticPr fontId="3"/>
  </si>
  <si>
    <t>鹿本</t>
    <rPh sb="0" eb="2">
      <t>カモト</t>
    </rPh>
    <phoneticPr fontId="4"/>
  </si>
  <si>
    <t>宇城</t>
    <rPh sb="0" eb="1">
      <t>ウ</t>
    </rPh>
    <rPh sb="1" eb="2">
      <t>シロ</t>
    </rPh>
    <phoneticPr fontId="4"/>
  </si>
  <si>
    <t>菊池</t>
    <rPh sb="0" eb="2">
      <t>キクチ</t>
    </rPh>
    <phoneticPr fontId="4"/>
  </si>
  <si>
    <t>阿蘇</t>
    <rPh sb="0" eb="2">
      <t>アソ</t>
    </rPh>
    <phoneticPr fontId="4"/>
  </si>
  <si>
    <t>上益城</t>
    <rPh sb="0" eb="1">
      <t>カミ</t>
    </rPh>
    <rPh sb="1" eb="3">
      <t>マシキ</t>
    </rPh>
    <phoneticPr fontId="4"/>
  </si>
  <si>
    <t>八代</t>
    <rPh sb="0" eb="2">
      <t>ヤツシロ</t>
    </rPh>
    <phoneticPr fontId="4"/>
  </si>
  <si>
    <t>芦北</t>
    <rPh sb="0" eb="2">
      <t>アシキタ</t>
    </rPh>
    <phoneticPr fontId="4"/>
  </si>
  <si>
    <t>球磨</t>
    <rPh sb="0" eb="2">
      <t>クマ</t>
    </rPh>
    <phoneticPr fontId="4"/>
  </si>
  <si>
    <t>天草</t>
    <rPh sb="0" eb="2">
      <t>アマクサ</t>
    </rPh>
    <phoneticPr fontId="4"/>
  </si>
  <si>
    <t>県計</t>
    <phoneticPr fontId="4"/>
  </si>
  <si>
    <t>割合</t>
    <rPh sb="0" eb="2">
      <t>ワリアイ</t>
    </rPh>
    <phoneticPr fontId="4"/>
  </si>
  <si>
    <t>－</t>
  </si>
  <si>
    <t>－</t>
    <phoneticPr fontId="4"/>
  </si>
  <si>
    <t>八代市</t>
  </si>
  <si>
    <t>水俣市</t>
  </si>
  <si>
    <t>御船町</t>
  </si>
  <si>
    <t>嘉島町</t>
  </si>
  <si>
    <t>益城町</t>
  </si>
  <si>
    <t>甲佐町</t>
  </si>
  <si>
    <t>芦北町</t>
  </si>
  <si>
    <t>津奈木町</t>
  </si>
  <si>
    <t>苓北町</t>
  </si>
  <si>
    <t>和水町</t>
  </si>
  <si>
    <t>阿蘇市</t>
  </si>
  <si>
    <t>南阿蘇村</t>
  </si>
  <si>
    <t>山都町</t>
  </si>
  <si>
    <t>氷川町</t>
  </si>
  <si>
    <t>あさぎり町</t>
  </si>
  <si>
    <t>天草市</t>
  </si>
  <si>
    <t>上天草市</t>
  </si>
  <si>
    <t>総人口</t>
    <rPh sb="0" eb="1">
      <t>ソウ</t>
    </rPh>
    <rPh sb="1" eb="3">
      <t>ジンコウ</t>
    </rPh>
    <phoneticPr fontId="3"/>
  </si>
  <si>
    <t>有明</t>
    <rPh sb="0" eb="2">
      <t>アリアケ</t>
    </rPh>
    <phoneticPr fontId="4"/>
  </si>
  <si>
    <t>（注）「割合」は、各市町村の人口に占める割合。</t>
    <rPh sb="1" eb="2">
      <t>チュウ</t>
    </rPh>
    <rPh sb="4" eb="6">
      <t>ワリアイ</t>
    </rPh>
    <rPh sb="9" eb="13">
      <t>カクシチョウソン</t>
    </rPh>
    <rPh sb="14" eb="16">
      <t>ジンコウ</t>
    </rPh>
    <rPh sb="17" eb="18">
      <t>シ</t>
    </rPh>
    <rPh sb="20" eb="22">
      <t>ワリアイ</t>
    </rPh>
    <phoneticPr fontId="4"/>
  </si>
  <si>
    <t>熊本市</t>
    <phoneticPr fontId="4"/>
  </si>
  <si>
    <t>（資料）熊本県統計調査課「熊本県推計人口調査（年報）」</t>
    <rPh sb="1" eb="3">
      <t>シリョウ</t>
    </rPh>
    <rPh sb="4" eb="7">
      <t>クマモトケン</t>
    </rPh>
    <rPh sb="7" eb="9">
      <t>トウケイ</t>
    </rPh>
    <rPh sb="9" eb="11">
      <t>チョウサ</t>
    </rPh>
    <rPh sb="11" eb="12">
      <t>カ</t>
    </rPh>
    <rPh sb="13" eb="16">
      <t>クマモトケン</t>
    </rPh>
    <rPh sb="16" eb="18">
      <t>スイケイ</t>
    </rPh>
    <rPh sb="18" eb="20">
      <t>ジンコウ</t>
    </rPh>
    <rPh sb="20" eb="22">
      <t>チョウサ</t>
    </rPh>
    <rPh sb="23" eb="25">
      <t>ネンポウ</t>
    </rPh>
    <phoneticPr fontId="4"/>
  </si>
  <si>
    <t>（担当）熊本県高齢者支援課</t>
    <rPh sb="4" eb="7">
      <t>クマモトケン</t>
    </rPh>
    <phoneticPr fontId="4"/>
  </si>
  <si>
    <t>－</t>
    <phoneticPr fontId="4"/>
  </si>
  <si>
    <t>（令和4年10月1日現在、単位：人（人口）、％（割合））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rPh sb="18" eb="20">
      <t>ジンコウ</t>
    </rPh>
    <rPh sb="24" eb="26">
      <t>ワリアイ</t>
    </rPh>
    <phoneticPr fontId="4"/>
  </si>
  <si>
    <t xml:space="preserve">　男女別の総人口では、男性814,049人(47.4％)、女性903,717人(52.6％)である。高齢者人口では、男性235,138人(42.6％)、女性316,782人(57.4％)であり、後期高齢者人口では、男性109,954人(37.9％)、女性180,235人(62.1％)と女性の割合が6割を超えている。
</t>
    <phoneticPr fontId="4"/>
  </si>
  <si>
    <t>１－５　熊本県内市町村別、男女別人口、高齢者人口、後期高齢者人口(令和4年)</t>
    <rPh sb="4" eb="6">
      <t>クマモト</t>
    </rPh>
    <rPh sb="6" eb="8">
      <t>ケンナイ</t>
    </rPh>
    <rPh sb="8" eb="11">
      <t>シチョウソン</t>
    </rPh>
    <rPh sb="11" eb="12">
      <t>ベツ</t>
    </rPh>
    <rPh sb="13" eb="16">
      <t>ダンジョベツ</t>
    </rPh>
    <rPh sb="16" eb="18">
      <t>ジンコウ</t>
    </rPh>
    <rPh sb="19" eb="22">
      <t>コウレイシャ</t>
    </rPh>
    <rPh sb="22" eb="24">
      <t>ジンコウ</t>
    </rPh>
    <rPh sb="25" eb="27">
      <t>コウキ</t>
    </rPh>
    <rPh sb="27" eb="30">
      <t>コウレイシャ</t>
    </rPh>
    <rPh sb="30" eb="32">
      <t>ジンコウ</t>
    </rPh>
    <rPh sb="33" eb="35">
      <t>レイワ</t>
    </rPh>
    <rPh sb="36" eb="37">
      <t>ネン</t>
    </rPh>
    <rPh sb="37" eb="38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</si>
</sst>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###,###,##0;&quot;-&quot;###,###,##0"/>
    <numFmt numFmtId="177" formatCode="#,###,###,##0;&quot; -&quot;###,###,##0"/>
    <numFmt numFmtId="178" formatCode="#,##0;&quot;▲&quot;#,##0"/>
    <numFmt numFmtId="179" formatCode="#,##0.0_ "/>
    <numFmt numFmtId="180" formatCode="#,##0.0_);[Red]\(#,##0.0\)"/>
    <numFmt numFmtId="181" formatCode="0.0_);[Red]\(0.0\)"/>
    <numFmt numFmtId="182" formatCode="0.0%"/>
  </numFmts>
  <fonts count="36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.6"/>
      <name val="ＭＳ 明朝"/>
      <family val="1"/>
      <charset val="128"/>
    </font>
    <font>
      <sz val="14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.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.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7.399999999999999"/>
      <name val="ＭＳ ゴシック"/>
      <family val="3"/>
      <charset val="128"/>
    </font>
    <font>
      <sz val="2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179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179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38" fontId="31" fillId="0" borderId="0" xfId="47" applyFont="1" applyFill="1" applyBorder="1" applyAlignment="1">
      <alignment vertical="center"/>
    </xf>
    <xf numFmtId="38" fontId="27" fillId="0" borderId="0" xfId="47" applyFont="1" applyFill="1" applyBorder="1" applyAlignment="1">
      <alignment vertical="center"/>
    </xf>
    <xf numFmtId="38" fontId="26" fillId="0" borderId="0" xfId="47" applyFont="1" applyFill="1" applyBorder="1" applyAlignment="1">
      <alignment vertical="center"/>
    </xf>
    <xf numFmtId="178" fontId="26" fillId="0" borderId="0" xfId="47" applyNumberFormat="1" applyFont="1" applyFill="1" applyBorder="1" applyAlignment="1">
      <alignment horizontal="left" vertical="center"/>
    </xf>
    <xf numFmtId="0" fontId="32" fillId="0" borderId="47" xfId="0" applyFont="1" applyFill="1" applyBorder="1" applyAlignment="1">
      <alignment horizontal="center" vertical="center"/>
    </xf>
    <xf numFmtId="182" fontId="32" fillId="0" borderId="47" xfId="43" applyNumberFormat="1" applyFont="1" applyFill="1" applyBorder="1" applyAlignment="1">
      <alignment vertical="center"/>
    </xf>
    <xf numFmtId="182" fontId="32" fillId="0" borderId="48" xfId="43" applyNumberFormat="1" applyFont="1" applyFill="1" applyBorder="1" applyAlignment="1">
      <alignment vertical="center"/>
    </xf>
    <xf numFmtId="0" fontId="32" fillId="24" borderId="45" xfId="0" applyFont="1" applyFill="1" applyBorder="1" applyAlignment="1">
      <alignment horizontal="center" vertical="center"/>
    </xf>
    <xf numFmtId="0" fontId="32" fillId="24" borderId="47" xfId="0" applyFont="1" applyFill="1" applyBorder="1" applyAlignment="1">
      <alignment horizontal="right" vertical="center"/>
    </xf>
    <xf numFmtId="182" fontId="32" fillId="24" borderId="47" xfId="43" applyNumberFormat="1" applyFont="1" applyFill="1" applyBorder="1" applyAlignment="1">
      <alignment vertical="center"/>
    </xf>
    <xf numFmtId="182" fontId="32" fillId="24" borderId="48" xfId="43" applyNumberFormat="1" applyFont="1" applyFill="1" applyBorder="1" applyAlignment="1">
      <alignment vertical="center"/>
    </xf>
    <xf numFmtId="182" fontId="32" fillId="24" borderId="45" xfId="43" applyNumberFormat="1" applyFont="1" applyFill="1" applyBorder="1" applyAlignment="1">
      <alignment vertical="center"/>
    </xf>
    <xf numFmtId="0" fontId="32" fillId="0" borderId="45" xfId="0" applyFont="1" applyFill="1" applyBorder="1" applyAlignment="1">
      <alignment horizontal="distributed" vertical="center"/>
    </xf>
    <xf numFmtId="0" fontId="32" fillId="0" borderId="38" xfId="0" applyFont="1" applyFill="1" applyBorder="1" applyAlignment="1">
      <alignment horizontal="center" vertical="center"/>
    </xf>
    <xf numFmtId="179" fontId="32" fillId="0" borderId="20" xfId="0" applyNumberFormat="1" applyFont="1" applyFill="1" applyBorder="1" applyAlignment="1">
      <alignment vertical="center"/>
    </xf>
    <xf numFmtId="38" fontId="32" fillId="0" borderId="20" xfId="47" applyFont="1" applyFill="1" applyBorder="1" applyAlignment="1">
      <alignment vertical="center"/>
    </xf>
    <xf numFmtId="38" fontId="32" fillId="0" borderId="22" xfId="47" applyFont="1" applyFill="1" applyBorder="1" applyAlignment="1">
      <alignment vertical="center"/>
    </xf>
    <xf numFmtId="0" fontId="32" fillId="24" borderId="36" xfId="0" applyFont="1" applyFill="1" applyBorder="1" applyAlignment="1">
      <alignment horizontal="center" vertical="center"/>
    </xf>
    <xf numFmtId="179" fontId="32" fillId="24" borderId="40" xfId="0" applyNumberFormat="1" applyFont="1" applyFill="1" applyBorder="1" applyAlignment="1">
      <alignment horizontal="right" vertical="center"/>
    </xf>
    <xf numFmtId="38" fontId="32" fillId="24" borderId="38" xfId="47" applyFont="1" applyFill="1" applyBorder="1" applyAlignment="1">
      <alignment vertical="center"/>
    </xf>
    <xf numFmtId="38" fontId="32" fillId="24" borderId="37" xfId="47" applyFont="1" applyFill="1" applyBorder="1" applyAlignment="1">
      <alignment vertical="center"/>
    </xf>
    <xf numFmtId="38" fontId="32" fillId="24" borderId="39" xfId="47" applyFont="1" applyFill="1" applyBorder="1" applyAlignment="1">
      <alignment vertical="center"/>
    </xf>
    <xf numFmtId="178" fontId="32" fillId="0" borderId="36" xfId="47" applyNumberFormat="1" applyFont="1" applyFill="1" applyBorder="1" applyAlignment="1">
      <alignment horizontal="distributed" vertical="center"/>
    </xf>
    <xf numFmtId="38" fontId="32" fillId="0" borderId="20" xfId="47" applyFont="1" applyFill="1" applyBorder="1" applyAlignment="1">
      <alignment horizontal="center" vertical="center"/>
    </xf>
    <xf numFmtId="179" fontId="32" fillId="0" borderId="28" xfId="0" applyNumberFormat="1" applyFont="1" applyFill="1" applyBorder="1" applyAlignment="1">
      <alignment vertical="center"/>
    </xf>
    <xf numFmtId="177" fontId="32" fillId="0" borderId="28" xfId="41" quotePrefix="1" applyNumberFormat="1" applyFont="1" applyFill="1" applyBorder="1" applyAlignment="1">
      <alignment horizontal="right" vertical="center"/>
    </xf>
    <xf numFmtId="177" fontId="32" fillId="0" borderId="44" xfId="41" quotePrefix="1" applyNumberFormat="1" applyFont="1" applyFill="1" applyBorder="1" applyAlignment="1">
      <alignment horizontal="right" vertical="center"/>
    </xf>
    <xf numFmtId="38" fontId="32" fillId="24" borderId="23" xfId="47" applyFont="1" applyFill="1" applyBorder="1" applyAlignment="1">
      <alignment horizontal="center" vertical="center"/>
    </xf>
    <xf numFmtId="181" fontId="32" fillId="24" borderId="20" xfId="47" quotePrefix="1" applyNumberFormat="1" applyFont="1" applyFill="1" applyBorder="1" applyAlignment="1">
      <alignment horizontal="right" vertical="center"/>
    </xf>
    <xf numFmtId="38" fontId="32" fillId="24" borderId="20" xfId="47" quotePrefix="1" applyFont="1" applyFill="1" applyBorder="1" applyAlignment="1">
      <alignment horizontal="right" vertical="center"/>
    </xf>
    <xf numFmtId="38" fontId="32" fillId="24" borderId="18" xfId="47" quotePrefix="1" applyFont="1" applyFill="1" applyBorder="1" applyAlignment="1">
      <alignment horizontal="right" vertical="center"/>
    </xf>
    <xf numFmtId="38" fontId="32" fillId="24" borderId="19" xfId="47" quotePrefix="1" applyFont="1" applyFill="1" applyBorder="1" applyAlignment="1">
      <alignment horizontal="right" vertical="center"/>
    </xf>
    <xf numFmtId="38" fontId="32" fillId="24" borderId="23" xfId="47" quotePrefix="1" applyFont="1" applyFill="1" applyBorder="1" applyAlignment="1">
      <alignment horizontal="right" vertical="center"/>
    </xf>
    <xf numFmtId="0" fontId="32" fillId="0" borderId="23" xfId="0" applyFont="1" applyFill="1" applyBorder="1" applyAlignment="1">
      <alignment horizontal="distributed" vertical="center"/>
    </xf>
    <xf numFmtId="38" fontId="32" fillId="0" borderId="14" xfId="47" applyFont="1" applyFill="1" applyBorder="1" applyAlignment="1">
      <alignment horizontal="center" vertical="center"/>
    </xf>
    <xf numFmtId="179" fontId="32" fillId="0" borderId="14" xfId="0" applyNumberFormat="1" applyFont="1" applyFill="1" applyBorder="1" applyAlignment="1">
      <alignment vertical="center"/>
    </xf>
    <xf numFmtId="177" fontId="32" fillId="0" borderId="14" xfId="41" quotePrefix="1" applyNumberFormat="1" applyFont="1" applyFill="1" applyBorder="1" applyAlignment="1">
      <alignment horizontal="right" vertical="center"/>
    </xf>
    <xf numFmtId="177" fontId="32" fillId="0" borderId="16" xfId="41" quotePrefix="1" applyNumberFormat="1" applyFont="1" applyFill="1" applyBorder="1" applyAlignment="1">
      <alignment horizontal="right" vertical="center"/>
    </xf>
    <xf numFmtId="38" fontId="32" fillId="24" borderId="15" xfId="47" applyFont="1" applyFill="1" applyBorder="1" applyAlignment="1">
      <alignment horizontal="center" vertical="center"/>
    </xf>
    <xf numFmtId="181" fontId="32" fillId="24" borderId="16" xfId="47" quotePrefix="1" applyNumberFormat="1" applyFont="1" applyFill="1" applyBorder="1" applyAlignment="1">
      <alignment horizontal="right" vertical="center"/>
    </xf>
    <xf numFmtId="38" fontId="32" fillId="24" borderId="16" xfId="47" quotePrefix="1" applyFont="1" applyFill="1" applyBorder="1" applyAlignment="1">
      <alignment horizontal="right" vertical="center"/>
    </xf>
    <xf numFmtId="38" fontId="32" fillId="24" borderId="14" xfId="47" quotePrefix="1" applyFont="1" applyFill="1" applyBorder="1" applyAlignment="1">
      <alignment horizontal="right" vertical="center"/>
    </xf>
    <xf numFmtId="38" fontId="32" fillId="24" borderId="13" xfId="47" quotePrefix="1" applyFont="1" applyFill="1" applyBorder="1" applyAlignment="1">
      <alignment horizontal="right" vertical="center"/>
    </xf>
    <xf numFmtId="38" fontId="32" fillId="24" borderId="0" xfId="47" quotePrefix="1" applyFont="1" applyFill="1" applyBorder="1" applyAlignment="1">
      <alignment horizontal="right" vertical="center"/>
    </xf>
    <xf numFmtId="0" fontId="32" fillId="0" borderId="15" xfId="0" applyFont="1" applyFill="1" applyBorder="1" applyAlignment="1">
      <alignment horizontal="distributed" vertical="center"/>
    </xf>
    <xf numFmtId="38" fontId="32" fillId="24" borderId="15" xfId="47" quotePrefix="1" applyFont="1" applyFill="1" applyBorder="1" applyAlignment="1">
      <alignment horizontal="right" vertical="center"/>
    </xf>
    <xf numFmtId="38" fontId="32" fillId="24" borderId="17" xfId="47" quotePrefix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distributed" vertical="center"/>
    </xf>
    <xf numFmtId="0" fontId="32" fillId="0" borderId="32" xfId="0" applyFont="1" applyFill="1" applyBorder="1" applyAlignment="1">
      <alignment horizontal="center" vertical="center"/>
    </xf>
    <xf numFmtId="179" fontId="32" fillId="0" borderId="32" xfId="0" applyNumberFormat="1" applyFont="1" applyFill="1" applyBorder="1" applyAlignment="1">
      <alignment vertical="center"/>
    </xf>
    <xf numFmtId="38" fontId="32" fillId="0" borderId="32" xfId="47" applyFont="1" applyFill="1" applyBorder="1" applyAlignment="1">
      <alignment vertical="center" shrinkToFit="1"/>
    </xf>
    <xf numFmtId="38" fontId="32" fillId="0" borderId="33" xfId="47" applyFont="1" applyFill="1" applyBorder="1" applyAlignment="1">
      <alignment vertical="center" shrinkToFit="1"/>
    </xf>
    <xf numFmtId="0" fontId="32" fillId="24" borderId="35" xfId="0" applyFont="1" applyFill="1" applyBorder="1" applyAlignment="1">
      <alignment horizontal="center" vertical="center"/>
    </xf>
    <xf numFmtId="180" fontId="32" fillId="24" borderId="32" xfId="41" quotePrefix="1" applyNumberFormat="1" applyFont="1" applyFill="1" applyBorder="1" applyAlignment="1">
      <alignment horizontal="right" vertical="center"/>
    </xf>
    <xf numFmtId="38" fontId="32" fillId="24" borderId="34" xfId="47" applyFont="1" applyFill="1" applyBorder="1" applyAlignment="1">
      <alignment horizontal="right" vertical="center"/>
    </xf>
    <xf numFmtId="38" fontId="32" fillId="24" borderId="32" xfId="47" applyFont="1" applyFill="1" applyBorder="1" applyAlignment="1">
      <alignment horizontal="right" vertical="center"/>
    </xf>
    <xf numFmtId="38" fontId="32" fillId="24" borderId="31" xfId="47" applyFont="1" applyFill="1" applyBorder="1" applyAlignment="1">
      <alignment horizontal="right" vertical="center"/>
    </xf>
    <xf numFmtId="3" fontId="32" fillId="24" borderId="33" xfId="47" applyNumberFormat="1" applyFont="1" applyFill="1" applyBorder="1" applyAlignment="1">
      <alignment horizontal="right" vertical="center"/>
    </xf>
    <xf numFmtId="3" fontId="32" fillId="24" borderId="32" xfId="47" applyNumberFormat="1" applyFont="1" applyFill="1" applyBorder="1" applyAlignment="1">
      <alignment horizontal="right" vertical="center"/>
    </xf>
    <xf numFmtId="3" fontId="32" fillId="24" borderId="31" xfId="47" applyNumberFormat="1" applyFont="1" applyFill="1" applyBorder="1" applyAlignment="1">
      <alignment horizontal="right" vertical="center"/>
    </xf>
    <xf numFmtId="178" fontId="32" fillId="0" borderId="30" xfId="47" applyNumberFormat="1" applyFont="1" applyFill="1" applyBorder="1" applyAlignment="1">
      <alignment horizontal="distributed" vertical="center"/>
    </xf>
    <xf numFmtId="0" fontId="32" fillId="0" borderId="29" xfId="0" applyFont="1" applyFill="1" applyBorder="1" applyAlignment="1">
      <alignment horizontal="center" vertical="center"/>
    </xf>
    <xf numFmtId="38" fontId="32" fillId="0" borderId="20" xfId="47" applyFont="1" applyFill="1" applyBorder="1" applyAlignment="1">
      <alignment vertical="center" shrinkToFit="1"/>
    </xf>
    <xf numFmtId="38" fontId="32" fillId="0" borderId="24" xfId="47" applyFont="1" applyFill="1" applyBorder="1" applyAlignment="1">
      <alignment vertical="center" shrinkToFit="1"/>
    </xf>
    <xf numFmtId="0" fontId="32" fillId="24" borderId="27" xfId="0" applyFont="1" applyFill="1" applyBorder="1" applyAlignment="1">
      <alignment horizontal="center" vertical="center"/>
    </xf>
    <xf numFmtId="180" fontId="32" fillId="24" borderId="20" xfId="41" quotePrefix="1" applyNumberFormat="1" applyFont="1" applyFill="1" applyBorder="1" applyAlignment="1">
      <alignment horizontal="right" vertical="center"/>
    </xf>
    <xf numFmtId="38" fontId="32" fillId="24" borderId="22" xfId="47" applyFont="1" applyFill="1" applyBorder="1" applyAlignment="1">
      <alignment horizontal="right" vertical="center"/>
    </xf>
    <xf numFmtId="38" fontId="32" fillId="24" borderId="20" xfId="47" applyFont="1" applyFill="1" applyBorder="1" applyAlignment="1">
      <alignment horizontal="right" vertical="center"/>
    </xf>
    <xf numFmtId="3" fontId="32" fillId="24" borderId="19" xfId="47" applyNumberFormat="1" applyFont="1" applyFill="1" applyBorder="1" applyAlignment="1">
      <alignment horizontal="right" vertical="center"/>
    </xf>
    <xf numFmtId="3" fontId="32" fillId="24" borderId="24" xfId="47" applyNumberFormat="1" applyFont="1" applyFill="1" applyBorder="1" applyAlignment="1">
      <alignment horizontal="right" vertical="center"/>
    </xf>
    <xf numFmtId="3" fontId="32" fillId="24" borderId="20" xfId="47" applyNumberFormat="1" applyFont="1" applyFill="1" applyBorder="1" applyAlignment="1">
      <alignment horizontal="right" vertical="center"/>
    </xf>
    <xf numFmtId="0" fontId="32" fillId="0" borderId="27" xfId="0" applyFont="1" applyFill="1" applyBorder="1" applyAlignment="1">
      <alignment horizontal="distributed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4" xfId="47" applyFont="1" applyFill="1" applyBorder="1" applyAlignment="1">
      <alignment vertical="center" shrinkToFit="1"/>
    </xf>
    <xf numFmtId="38" fontId="32" fillId="0" borderId="13" xfId="47" applyFont="1" applyFill="1" applyBorder="1" applyAlignment="1">
      <alignment vertical="center" shrinkToFit="1"/>
    </xf>
    <xf numFmtId="0" fontId="32" fillId="24" borderId="15" xfId="0" applyFont="1" applyFill="1" applyBorder="1" applyAlignment="1">
      <alignment horizontal="center" vertical="center"/>
    </xf>
    <xf numFmtId="180" fontId="32" fillId="24" borderId="14" xfId="41" quotePrefix="1" applyNumberFormat="1" applyFont="1" applyFill="1" applyBorder="1" applyAlignment="1">
      <alignment horizontal="right" vertical="center"/>
    </xf>
    <xf numFmtId="38" fontId="32" fillId="24" borderId="16" xfId="47" applyFont="1" applyFill="1" applyBorder="1" applyAlignment="1">
      <alignment horizontal="right" vertical="center"/>
    </xf>
    <xf numFmtId="38" fontId="32" fillId="24" borderId="14" xfId="47" applyFont="1" applyFill="1" applyBorder="1" applyAlignment="1">
      <alignment horizontal="right" vertical="center"/>
    </xf>
    <xf numFmtId="3" fontId="32" fillId="24" borderId="13" xfId="47" applyNumberFormat="1" applyFont="1" applyFill="1" applyBorder="1" applyAlignment="1">
      <alignment horizontal="right" vertical="center"/>
    </xf>
    <xf numFmtId="3" fontId="32" fillId="24" borderId="0" xfId="47" applyNumberFormat="1" applyFont="1" applyFill="1" applyBorder="1" applyAlignment="1">
      <alignment horizontal="right" vertical="center"/>
    </xf>
    <xf numFmtId="3" fontId="32" fillId="24" borderId="14" xfId="47" applyNumberFormat="1" applyFont="1" applyFill="1" applyBorder="1" applyAlignment="1">
      <alignment horizontal="right" vertical="center"/>
    </xf>
    <xf numFmtId="3" fontId="32" fillId="24" borderId="17" xfId="47" applyNumberFormat="1" applyFont="1" applyFill="1" applyBorder="1" applyAlignment="1">
      <alignment horizontal="right" vertical="center"/>
    </xf>
    <xf numFmtId="38" fontId="32" fillId="0" borderId="52" xfId="47" applyFont="1" applyFill="1" applyBorder="1" applyAlignment="1">
      <alignment vertical="center" shrinkToFit="1"/>
    </xf>
    <xf numFmtId="38" fontId="32" fillId="0" borderId="53" xfId="47" applyFont="1" applyFill="1" applyBorder="1" applyAlignment="1">
      <alignment vertical="center" shrinkToFit="1"/>
    </xf>
    <xf numFmtId="180" fontId="32" fillId="24" borderId="52" xfId="41" quotePrefix="1" applyNumberFormat="1" applyFont="1" applyFill="1" applyBorder="1" applyAlignment="1">
      <alignment horizontal="right" vertical="center"/>
    </xf>
    <xf numFmtId="38" fontId="32" fillId="24" borderId="54" xfId="47" applyFont="1" applyFill="1" applyBorder="1" applyAlignment="1">
      <alignment horizontal="right" vertical="center"/>
    </xf>
    <xf numFmtId="38" fontId="32" fillId="24" borderId="52" xfId="47" applyFont="1" applyFill="1" applyBorder="1" applyAlignment="1">
      <alignment horizontal="right" vertical="center"/>
    </xf>
    <xf numFmtId="3" fontId="32" fillId="24" borderId="53" xfId="47" applyNumberFormat="1" applyFont="1" applyFill="1" applyBorder="1" applyAlignment="1">
      <alignment horizontal="right" vertical="center"/>
    </xf>
    <xf numFmtId="3" fontId="32" fillId="24" borderId="26" xfId="47" applyNumberFormat="1" applyFont="1" applyFill="1" applyBorder="1" applyAlignment="1">
      <alignment horizontal="right" vertical="center"/>
    </xf>
    <xf numFmtId="3" fontId="32" fillId="24" borderId="52" xfId="47" applyNumberFormat="1" applyFont="1" applyFill="1" applyBorder="1" applyAlignment="1">
      <alignment horizontal="right" vertical="center"/>
    </xf>
    <xf numFmtId="3" fontId="32" fillId="24" borderId="55" xfId="47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horizontal="center" vertical="center"/>
    </xf>
    <xf numFmtId="0" fontId="32" fillId="24" borderId="23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distributed" vertical="center"/>
    </xf>
    <xf numFmtId="0" fontId="32" fillId="0" borderId="34" xfId="0" applyFont="1" applyFill="1" applyBorder="1" applyAlignment="1">
      <alignment horizontal="center" vertical="center"/>
    </xf>
    <xf numFmtId="38" fontId="32" fillId="0" borderId="31" xfId="47" applyFont="1" applyFill="1" applyBorder="1" applyAlignment="1">
      <alignment vertical="center" shrinkToFit="1"/>
    </xf>
    <xf numFmtId="0" fontId="32" fillId="24" borderId="51" xfId="0" applyFont="1" applyFill="1" applyBorder="1" applyAlignment="1">
      <alignment horizontal="center" vertical="center"/>
    </xf>
    <xf numFmtId="3" fontId="32" fillId="24" borderId="56" xfId="47" applyNumberFormat="1" applyFont="1" applyFill="1" applyBorder="1" applyAlignment="1">
      <alignment horizontal="right" vertical="center"/>
    </xf>
    <xf numFmtId="0" fontId="32" fillId="0" borderId="51" xfId="0" applyFont="1" applyFill="1" applyBorder="1" applyAlignment="1">
      <alignment horizontal="distributed" vertical="center"/>
    </xf>
    <xf numFmtId="0" fontId="32" fillId="0" borderId="11" xfId="0" applyFont="1" applyFill="1" applyBorder="1" applyAlignment="1">
      <alignment horizontal="center" vertical="center"/>
    </xf>
    <xf numFmtId="176" fontId="32" fillId="0" borderId="42" xfId="41" applyNumberFormat="1" applyFont="1" applyFill="1" applyBorder="1" applyAlignment="1">
      <alignment horizontal="center" vertical="center"/>
    </xf>
    <xf numFmtId="177" fontId="32" fillId="0" borderId="43" xfId="41" applyNumberFormat="1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176" fontId="32" fillId="24" borderId="42" xfId="41" applyNumberFormat="1" applyFont="1" applyFill="1" applyBorder="1" applyAlignment="1">
      <alignment horizontal="center" vertical="center"/>
    </xf>
    <xf numFmtId="177" fontId="32" fillId="24" borderId="41" xfId="41" applyNumberFormat="1" applyFont="1" applyFill="1" applyBorder="1" applyAlignment="1">
      <alignment horizontal="center" vertical="center"/>
    </xf>
    <xf numFmtId="176" fontId="32" fillId="24" borderId="10" xfId="41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3" fontId="32" fillId="24" borderId="21" xfId="47" applyNumberFormat="1" applyFont="1" applyFill="1" applyBorder="1" applyAlignment="1">
      <alignment horizontal="right" vertical="center"/>
    </xf>
    <xf numFmtId="3" fontId="32" fillId="24" borderId="57" xfId="47" applyNumberFormat="1" applyFont="1" applyFill="1" applyBorder="1" applyAlignment="1">
      <alignment horizontal="right" vertical="center"/>
    </xf>
    <xf numFmtId="0" fontId="32" fillId="0" borderId="18" xfId="0" applyFont="1" applyFill="1" applyBorder="1" applyAlignment="1">
      <alignment horizontal="distributed" vertical="center"/>
    </xf>
    <xf numFmtId="178" fontId="32" fillId="0" borderId="18" xfId="47" applyNumberFormat="1" applyFont="1" applyFill="1" applyBorder="1" applyAlignment="1">
      <alignment horizontal="distributed" vertical="center"/>
    </xf>
    <xf numFmtId="178" fontId="32" fillId="0" borderId="12" xfId="47" applyNumberFormat="1" applyFont="1" applyFill="1" applyBorder="1" applyAlignment="1">
      <alignment horizontal="distributed" vertical="center"/>
    </xf>
    <xf numFmtId="178" fontId="32" fillId="0" borderId="15" xfId="47" applyNumberFormat="1" applyFont="1" applyFill="1" applyBorder="1" applyAlignment="1">
      <alignment horizontal="distributed" vertical="center"/>
    </xf>
    <xf numFmtId="0" fontId="32" fillId="0" borderId="48" xfId="0" applyFont="1" applyFill="1" applyBorder="1" applyAlignment="1">
      <alignment horizontal="center" vertical="center"/>
    </xf>
    <xf numFmtId="179" fontId="32" fillId="0" borderId="47" xfId="0" applyNumberFormat="1" applyFont="1" applyFill="1" applyBorder="1" applyAlignment="1">
      <alignment vertical="center"/>
    </xf>
    <xf numFmtId="0" fontId="32" fillId="24" borderId="49" xfId="0" applyFont="1" applyFill="1" applyBorder="1" applyAlignment="1">
      <alignment horizontal="center" vertical="center"/>
    </xf>
    <xf numFmtId="178" fontId="32" fillId="0" borderId="45" xfId="47" applyNumberFormat="1" applyFont="1" applyFill="1" applyBorder="1" applyAlignment="1">
      <alignment horizontal="distributed" vertical="center"/>
    </xf>
    <xf numFmtId="0" fontId="25" fillId="0" borderId="0" xfId="0" applyFont="1" applyFill="1" applyAlignment="1">
      <alignment horizontal="right"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177" fontId="32" fillId="24" borderId="46" xfId="41" applyNumberFormat="1" applyFont="1" applyFill="1" applyBorder="1" applyAlignment="1">
      <alignment horizontal="center" vertical="center"/>
    </xf>
    <xf numFmtId="177" fontId="32" fillId="24" borderId="50" xfId="41" applyNumberFormat="1" applyFont="1" applyFill="1" applyBorder="1" applyAlignment="1">
      <alignment horizontal="center" vertical="center"/>
    </xf>
    <xf numFmtId="177" fontId="32" fillId="24" borderId="49" xfId="41" applyNumberFormat="1" applyFont="1" applyFill="1" applyBorder="1" applyAlignment="1">
      <alignment horizontal="center" vertical="center"/>
    </xf>
    <xf numFmtId="49" fontId="32" fillId="24" borderId="46" xfId="41" applyNumberFormat="1" applyFont="1" applyFill="1" applyBorder="1" applyAlignment="1">
      <alignment horizontal="center" vertical="center"/>
    </xf>
    <xf numFmtId="49" fontId="32" fillId="24" borderId="50" xfId="41" applyNumberFormat="1" applyFont="1" applyFill="1" applyBorder="1" applyAlignment="1">
      <alignment horizontal="center" vertical="center"/>
    </xf>
    <xf numFmtId="49" fontId="32" fillId="24" borderId="49" xfId="41" applyNumberFormat="1" applyFont="1" applyFill="1" applyBorder="1" applyAlignment="1">
      <alignment horizontal="center" vertical="center"/>
    </xf>
    <xf numFmtId="49" fontId="32" fillId="0" borderId="46" xfId="41" applyNumberFormat="1" applyFont="1" applyFill="1" applyBorder="1" applyAlignment="1">
      <alignment horizontal="center" vertical="center"/>
    </xf>
    <xf numFmtId="49" fontId="32" fillId="0" borderId="50" xfId="41" applyNumberFormat="1" applyFont="1" applyFill="1" applyBorder="1" applyAlignment="1">
      <alignment horizontal="center" vertical="center"/>
    </xf>
    <xf numFmtId="49" fontId="32" fillId="0" borderId="48" xfId="41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パーセント 2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3" xfId="45"/>
    <cellStyle name="標準 4" xfId="46"/>
    <cellStyle name="標準_JB16_1-05熊本県内市町村別人口・高齢者人口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5&#65288;2023&#65289;/00&#12288;&#38263;&#23551;&#31038;&#20250;&#23616;/999&#12288;&#39640;&#40802;&#32773;&#38306;&#20418;&#36039;&#26009;&#38598;/05&#12288;&#21407;&#31295;&#25552;&#20986;&#12501;&#12457;&#12523;&#12480;&#12304;6&#26376;23&#26085;&#12294;&#12305;/01%20&#20225;&#30011;&#29677;/&#21476;&#38289;&#20316;&#26989;&#29992;/1-04,1-05/04%20&#65288;&#12487;&#12540;&#12479;&#36578;&#35352;&#29992;&#65289;1-05_&#9733;&#29066;&#26412;&#30476;&#20869;&#24066;&#30010;&#26449;&#21029;&#20154;&#21475;&#12539;&#39640;&#40802;&#32773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5"/>
      <sheetName val="第３表"/>
    </sheetNames>
    <sheetDataSet>
      <sheetData sheetId="0"/>
      <sheetData sheetId="1">
        <row r="6">
          <cell r="A6" t="str">
            <v>県  計</v>
          </cell>
          <cell r="B6"/>
          <cell r="C6">
            <v>223122</v>
          </cell>
          <cell r="D6">
            <v>114042</v>
          </cell>
          <cell r="E6">
            <v>109080</v>
          </cell>
          <cell r="F6">
            <v>942724</v>
          </cell>
          <cell r="G6">
            <v>464869</v>
          </cell>
          <cell r="H6">
            <v>477855</v>
          </cell>
          <cell r="I6">
            <v>551920</v>
          </cell>
          <cell r="J6">
            <v>235138</v>
          </cell>
          <cell r="K6">
            <v>316782</v>
          </cell>
          <cell r="L6">
            <v>290189</v>
          </cell>
          <cell r="M6">
            <v>109954</v>
          </cell>
          <cell r="N6">
            <v>180235</v>
          </cell>
          <cell r="O6">
            <v>1717766</v>
          </cell>
          <cell r="P6">
            <v>814049</v>
          </cell>
          <cell r="Q6">
            <v>903717</v>
          </cell>
          <cell r="R6">
            <v>12.989080002747755</v>
          </cell>
          <cell r="S6">
            <v>54.880816129787178</v>
          </cell>
          <cell r="T6">
            <v>32.130103867465074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</row>
        <row r="8">
          <cell r="A8" t="str">
            <v>市  計</v>
          </cell>
          <cell r="B8"/>
          <cell r="C8">
            <v>179674</v>
          </cell>
          <cell r="D8">
            <v>91787</v>
          </cell>
          <cell r="E8">
            <v>87887</v>
          </cell>
          <cell r="F8">
            <v>775705</v>
          </cell>
          <cell r="G8">
            <v>380470</v>
          </cell>
          <cell r="H8">
            <v>395235</v>
          </cell>
          <cell r="I8">
            <v>436495</v>
          </cell>
          <cell r="J8">
            <v>184922</v>
          </cell>
          <cell r="K8">
            <v>251573</v>
          </cell>
          <cell r="L8">
            <v>229374</v>
          </cell>
          <cell r="M8">
            <v>86632</v>
          </cell>
          <cell r="N8">
            <v>142742</v>
          </cell>
          <cell r="O8">
            <v>1391874</v>
          </cell>
          <cell r="P8">
            <v>657179</v>
          </cell>
          <cell r="Q8">
            <v>734695</v>
          </cell>
          <cell r="R8">
            <v>12.908783409992571</v>
          </cell>
          <cell r="S8">
            <v>55.730978522481202</v>
          </cell>
          <cell r="T8">
            <v>31.360238067526225</v>
          </cell>
        </row>
        <row r="9">
          <cell r="A9" t="str">
            <v>熊本市</v>
          </cell>
          <cell r="B9"/>
          <cell r="C9">
            <v>97959</v>
          </cell>
          <cell r="D9">
            <v>49879</v>
          </cell>
          <cell r="E9">
            <v>48080</v>
          </cell>
          <cell r="F9">
            <v>439998</v>
          </cell>
          <cell r="G9">
            <v>214778</v>
          </cell>
          <cell r="H9">
            <v>225220</v>
          </cell>
          <cell r="I9">
            <v>199893</v>
          </cell>
          <cell r="J9">
            <v>83984</v>
          </cell>
          <cell r="K9">
            <v>115909</v>
          </cell>
          <cell r="L9">
            <v>102965</v>
          </cell>
          <cell r="M9">
            <v>38787</v>
          </cell>
          <cell r="N9">
            <v>64178</v>
          </cell>
          <cell r="O9">
            <v>737850</v>
          </cell>
          <cell r="P9">
            <v>348641</v>
          </cell>
          <cell r="Q9">
            <v>389209</v>
          </cell>
          <cell r="R9">
            <v>13.276275665785727</v>
          </cell>
          <cell r="S9">
            <v>59.63244561902826</v>
          </cell>
          <cell r="T9">
            <v>27.091278715186011</v>
          </cell>
        </row>
        <row r="10">
          <cell r="A10" t="str">
            <v>中　央　区</v>
          </cell>
          <cell r="B10"/>
          <cell r="C10">
            <v>20082</v>
          </cell>
          <cell r="D10">
            <v>10228</v>
          </cell>
          <cell r="E10">
            <v>9854</v>
          </cell>
          <cell r="F10">
            <v>120906</v>
          </cell>
          <cell r="G10">
            <v>59249</v>
          </cell>
          <cell r="H10">
            <v>61657</v>
          </cell>
          <cell r="I10">
            <v>45538</v>
          </cell>
          <cell r="J10">
            <v>18574</v>
          </cell>
          <cell r="K10">
            <v>26964</v>
          </cell>
          <cell r="L10"/>
          <cell r="M10"/>
          <cell r="N10"/>
          <cell r="O10">
            <v>186526</v>
          </cell>
          <cell r="P10">
            <v>88051</v>
          </cell>
          <cell r="Q10">
            <v>98475</v>
          </cell>
          <cell r="R10">
            <v>10.766327482495738</v>
          </cell>
          <cell r="S10">
            <v>64.819917866678097</v>
          </cell>
          <cell r="T10">
            <v>24.413754650826156</v>
          </cell>
        </row>
        <row r="11">
          <cell r="A11" t="str">
            <v>東　　　区</v>
          </cell>
          <cell r="B11"/>
          <cell r="C11">
            <v>27953</v>
          </cell>
          <cell r="D11">
            <v>14373</v>
          </cell>
          <cell r="E11">
            <v>13580</v>
          </cell>
          <cell r="F11">
            <v>113808</v>
          </cell>
          <cell r="G11">
            <v>55202</v>
          </cell>
          <cell r="H11">
            <v>58606</v>
          </cell>
          <cell r="I11">
            <v>48503</v>
          </cell>
          <cell r="J11">
            <v>20622</v>
          </cell>
          <cell r="K11">
            <v>27881</v>
          </cell>
          <cell r="L11"/>
          <cell r="M11"/>
          <cell r="N11"/>
          <cell r="O11">
            <v>190264</v>
          </cell>
          <cell r="P11">
            <v>90197</v>
          </cell>
          <cell r="Q11">
            <v>100067</v>
          </cell>
          <cell r="R11">
            <v>14.69169154438044</v>
          </cell>
          <cell r="S11">
            <v>59.815834840011775</v>
          </cell>
          <cell r="T11">
            <v>25.492473615607786</v>
          </cell>
        </row>
        <row r="12">
          <cell r="A12" t="str">
            <v>西　　　区</v>
          </cell>
          <cell r="B12"/>
          <cell r="C12">
            <v>10708</v>
          </cell>
          <cell r="D12">
            <v>5395</v>
          </cell>
          <cell r="E12">
            <v>5313</v>
          </cell>
          <cell r="F12">
            <v>51461</v>
          </cell>
          <cell r="G12">
            <v>25330</v>
          </cell>
          <cell r="H12">
            <v>26131</v>
          </cell>
          <cell r="I12">
            <v>28281</v>
          </cell>
          <cell r="J12">
            <v>11707</v>
          </cell>
          <cell r="K12">
            <v>16574</v>
          </cell>
          <cell r="L12"/>
          <cell r="M12"/>
          <cell r="N12"/>
          <cell r="O12">
            <v>90450</v>
          </cell>
          <cell r="P12">
            <v>42432</v>
          </cell>
          <cell r="Q12">
            <v>48018</v>
          </cell>
          <cell r="R12">
            <v>11.838584853510227</v>
          </cell>
          <cell r="S12">
            <v>56.894416804864569</v>
          </cell>
          <cell r="T12">
            <v>31.266998341625207</v>
          </cell>
        </row>
        <row r="13">
          <cell r="A13" t="str">
            <v>南　　　区</v>
          </cell>
          <cell r="B13"/>
          <cell r="C13">
            <v>20970</v>
          </cell>
          <cell r="D13">
            <v>10694</v>
          </cell>
          <cell r="E13">
            <v>10276</v>
          </cell>
          <cell r="F13">
            <v>75069</v>
          </cell>
          <cell r="G13">
            <v>36226</v>
          </cell>
          <cell r="H13">
            <v>38843</v>
          </cell>
          <cell r="I13">
            <v>35906</v>
          </cell>
          <cell r="J13">
            <v>15280</v>
          </cell>
          <cell r="K13">
            <v>20626</v>
          </cell>
          <cell r="L13"/>
          <cell r="M13"/>
          <cell r="N13"/>
          <cell r="O13">
            <v>131945</v>
          </cell>
          <cell r="P13">
            <v>62200</v>
          </cell>
          <cell r="Q13">
            <v>69745</v>
          </cell>
          <cell r="R13">
            <v>15.892985713744363</v>
          </cell>
          <cell r="S13">
            <v>56.894160445640232</v>
          </cell>
          <cell r="T13">
            <v>27.212853840615409</v>
          </cell>
        </row>
        <row r="14">
          <cell r="A14" t="str">
            <v>北　　　区</v>
          </cell>
          <cell r="B14"/>
          <cell r="C14">
            <v>18246</v>
          </cell>
          <cell r="D14">
            <v>9189</v>
          </cell>
          <cell r="E14">
            <v>9057</v>
          </cell>
          <cell r="F14">
            <v>78754</v>
          </cell>
          <cell r="G14">
            <v>38771</v>
          </cell>
          <cell r="H14">
            <v>39983</v>
          </cell>
          <cell r="I14">
            <v>41665</v>
          </cell>
          <cell r="J14">
            <v>17801</v>
          </cell>
          <cell r="K14">
            <v>23864</v>
          </cell>
          <cell r="L14"/>
          <cell r="M14"/>
          <cell r="N14"/>
          <cell r="O14">
            <v>138665</v>
          </cell>
          <cell r="P14">
            <v>65761</v>
          </cell>
          <cell r="Q14">
            <v>72904</v>
          </cell>
          <cell r="R14">
            <v>13.158331229942668</v>
          </cell>
          <cell r="S14">
            <v>56.794432625392133</v>
          </cell>
          <cell r="T14">
            <v>30.047236144665202</v>
          </cell>
        </row>
        <row r="15">
          <cell r="A15" t="str">
            <v>八代市</v>
          </cell>
          <cell r="B15"/>
          <cell r="C15">
            <v>14136</v>
          </cell>
          <cell r="D15">
            <v>7172</v>
          </cell>
          <cell r="E15">
            <v>6964</v>
          </cell>
          <cell r="F15">
            <v>63897</v>
          </cell>
          <cell r="G15">
            <v>31143</v>
          </cell>
          <cell r="H15">
            <v>32754</v>
          </cell>
          <cell r="I15">
            <v>42403</v>
          </cell>
          <cell r="J15">
            <v>17810</v>
          </cell>
          <cell r="K15">
            <v>24593</v>
          </cell>
          <cell r="L15">
            <v>22809</v>
          </cell>
          <cell r="M15">
            <v>8490</v>
          </cell>
          <cell r="N15">
            <v>14319</v>
          </cell>
          <cell r="O15">
            <v>120436</v>
          </cell>
          <cell r="P15">
            <v>56125</v>
          </cell>
          <cell r="Q15">
            <v>64311</v>
          </cell>
          <cell r="R15">
            <v>11.737354279451328</v>
          </cell>
          <cell r="S15">
            <v>53.054734464777972</v>
          </cell>
          <cell r="T15">
            <v>35.207911255770703</v>
          </cell>
        </row>
        <row r="16">
          <cell r="A16" t="str">
            <v>人吉市</v>
          </cell>
          <cell r="B16"/>
          <cell r="C16">
            <v>3527</v>
          </cell>
          <cell r="D16">
            <v>1799</v>
          </cell>
          <cell r="E16">
            <v>1728</v>
          </cell>
          <cell r="F16">
            <v>14968</v>
          </cell>
          <cell r="G16">
            <v>7402</v>
          </cell>
          <cell r="H16">
            <v>7566</v>
          </cell>
          <cell r="I16">
            <v>11732</v>
          </cell>
          <cell r="J16">
            <v>4844</v>
          </cell>
          <cell r="K16">
            <v>6888</v>
          </cell>
          <cell r="L16">
            <v>6409</v>
          </cell>
          <cell r="M16">
            <v>2323</v>
          </cell>
          <cell r="N16">
            <v>4086</v>
          </cell>
          <cell r="O16">
            <v>30227</v>
          </cell>
          <cell r="P16">
            <v>14045</v>
          </cell>
          <cell r="Q16">
            <v>16182</v>
          </cell>
          <cell r="R16">
            <v>11.668375955271777</v>
          </cell>
          <cell r="S16">
            <v>49.518642273464117</v>
          </cell>
          <cell r="T16">
            <v>38.812981771264099</v>
          </cell>
        </row>
        <row r="17">
          <cell r="A17" t="str">
            <v>荒尾市</v>
          </cell>
          <cell r="B17"/>
          <cell r="C17">
            <v>6100</v>
          </cell>
          <cell r="D17">
            <v>3098</v>
          </cell>
          <cell r="E17">
            <v>3002</v>
          </cell>
          <cell r="F17">
            <v>25244</v>
          </cell>
          <cell r="G17">
            <v>12500</v>
          </cell>
          <cell r="H17">
            <v>12744</v>
          </cell>
          <cell r="I17">
            <v>18184</v>
          </cell>
          <cell r="J17">
            <v>7689</v>
          </cell>
          <cell r="K17">
            <v>10495</v>
          </cell>
          <cell r="L17">
            <v>9382</v>
          </cell>
          <cell r="M17">
            <v>3575</v>
          </cell>
          <cell r="N17">
            <v>5807</v>
          </cell>
          <cell r="O17">
            <v>49528</v>
          </cell>
          <cell r="P17">
            <v>23287</v>
          </cell>
          <cell r="Q17">
            <v>26241</v>
          </cell>
          <cell r="R17">
            <v>12.316265546761427</v>
          </cell>
          <cell r="S17">
            <v>50.969148764335323</v>
          </cell>
          <cell r="T17">
            <v>36.714585688903242</v>
          </cell>
        </row>
        <row r="18">
          <cell r="A18" t="str">
            <v>水俣市</v>
          </cell>
          <cell r="B18"/>
          <cell r="C18">
            <v>2457</v>
          </cell>
          <cell r="D18">
            <v>1285</v>
          </cell>
          <cell r="E18">
            <v>1172</v>
          </cell>
          <cell r="F18">
            <v>10420</v>
          </cell>
          <cell r="G18">
            <v>5186</v>
          </cell>
          <cell r="H18">
            <v>5234</v>
          </cell>
          <cell r="I18">
            <v>9618</v>
          </cell>
          <cell r="J18">
            <v>3996</v>
          </cell>
          <cell r="K18">
            <v>5622</v>
          </cell>
          <cell r="L18">
            <v>5295</v>
          </cell>
          <cell r="M18">
            <v>1938</v>
          </cell>
          <cell r="N18">
            <v>3357</v>
          </cell>
          <cell r="O18">
            <v>22495</v>
          </cell>
          <cell r="P18">
            <v>10467</v>
          </cell>
          <cell r="Q18">
            <v>12028</v>
          </cell>
          <cell r="R18">
            <v>10.922427206045789</v>
          </cell>
          <cell r="S18">
            <v>46.32140475661258</v>
          </cell>
          <cell r="T18">
            <v>42.756168037341631</v>
          </cell>
        </row>
        <row r="19">
          <cell r="A19" t="str">
            <v>玉名市</v>
          </cell>
          <cell r="B19"/>
          <cell r="C19">
            <v>7699</v>
          </cell>
          <cell r="D19">
            <v>3975</v>
          </cell>
          <cell r="E19">
            <v>3724</v>
          </cell>
          <cell r="F19">
            <v>33035</v>
          </cell>
          <cell r="G19">
            <v>16359</v>
          </cell>
          <cell r="H19">
            <v>16676</v>
          </cell>
          <cell r="I19">
            <v>22185</v>
          </cell>
          <cell r="J19">
            <v>9562</v>
          </cell>
          <cell r="K19">
            <v>12623</v>
          </cell>
          <cell r="L19">
            <v>11916</v>
          </cell>
          <cell r="M19">
            <v>4466</v>
          </cell>
          <cell r="N19">
            <v>7450</v>
          </cell>
          <cell r="O19">
            <v>62919</v>
          </cell>
          <cell r="P19">
            <v>29896</v>
          </cell>
          <cell r="Q19">
            <v>33023</v>
          </cell>
          <cell r="R19">
            <v>12.236367392997344</v>
          </cell>
          <cell r="S19">
            <v>52.504013096203053</v>
          </cell>
          <cell r="T19">
            <v>35.259619510799602</v>
          </cell>
        </row>
        <row r="20">
          <cell r="A20" t="str">
            <v>山鹿市</v>
          </cell>
          <cell r="B20"/>
          <cell r="C20">
            <v>5627</v>
          </cell>
          <cell r="D20">
            <v>2889</v>
          </cell>
          <cell r="E20">
            <v>2738</v>
          </cell>
          <cell r="F20">
            <v>23423</v>
          </cell>
          <cell r="G20">
            <v>11578</v>
          </cell>
          <cell r="H20">
            <v>11845</v>
          </cell>
          <cell r="I20">
            <v>18584</v>
          </cell>
          <cell r="J20">
            <v>7921</v>
          </cell>
          <cell r="K20">
            <v>10663</v>
          </cell>
          <cell r="L20">
            <v>10060</v>
          </cell>
          <cell r="M20">
            <v>3857</v>
          </cell>
          <cell r="N20">
            <v>6203</v>
          </cell>
          <cell r="O20">
            <v>47634</v>
          </cell>
          <cell r="P20">
            <v>22388</v>
          </cell>
          <cell r="Q20">
            <v>25246</v>
          </cell>
          <cell r="R20">
            <v>11.812990720913632</v>
          </cell>
          <cell r="S20">
            <v>49.172859722047278</v>
          </cell>
          <cell r="T20">
            <v>39.01414955703909</v>
          </cell>
        </row>
        <row r="21">
          <cell r="A21" t="str">
            <v>菊池市</v>
          </cell>
          <cell r="B21"/>
          <cell r="C21">
            <v>5780</v>
          </cell>
          <cell r="D21">
            <v>2974</v>
          </cell>
          <cell r="E21">
            <v>2806</v>
          </cell>
          <cell r="F21">
            <v>23772</v>
          </cell>
          <cell r="G21">
            <v>11763</v>
          </cell>
          <cell r="H21">
            <v>12009</v>
          </cell>
          <cell r="I21">
            <v>15931</v>
          </cell>
          <cell r="J21">
            <v>6946</v>
          </cell>
          <cell r="K21">
            <v>8985</v>
          </cell>
          <cell r="L21">
            <v>8363</v>
          </cell>
          <cell r="M21">
            <v>3235</v>
          </cell>
          <cell r="N21">
            <v>5128</v>
          </cell>
          <cell r="O21">
            <v>45483</v>
          </cell>
          <cell r="P21">
            <v>21683</v>
          </cell>
          <cell r="Q21">
            <v>23800</v>
          </cell>
          <cell r="R21">
            <v>12.70804476397775</v>
          </cell>
          <cell r="S21">
            <v>52.265681683266273</v>
          </cell>
          <cell r="T21">
            <v>35.026273552755974</v>
          </cell>
        </row>
        <row r="22">
          <cell r="A22" t="str">
            <v>宇土市</v>
          </cell>
          <cell r="B22"/>
          <cell r="C22">
            <v>4745</v>
          </cell>
          <cell r="D22">
            <v>2437</v>
          </cell>
          <cell r="E22">
            <v>2308</v>
          </cell>
          <cell r="F22">
            <v>19849</v>
          </cell>
          <cell r="G22">
            <v>9838</v>
          </cell>
          <cell r="H22">
            <v>10011</v>
          </cell>
          <cell r="I22">
            <v>11095</v>
          </cell>
          <cell r="J22">
            <v>4827</v>
          </cell>
          <cell r="K22">
            <v>6268</v>
          </cell>
          <cell r="L22">
            <v>6030</v>
          </cell>
          <cell r="M22">
            <v>2378</v>
          </cell>
          <cell r="N22">
            <v>3652</v>
          </cell>
          <cell r="O22">
            <v>35689</v>
          </cell>
          <cell r="P22">
            <v>17102</v>
          </cell>
          <cell r="Q22">
            <v>18587</v>
          </cell>
          <cell r="R22">
            <v>13.295413152511978</v>
          </cell>
          <cell r="S22">
            <v>55.616576536187623</v>
          </cell>
          <cell r="T22">
            <v>31.088010311300401</v>
          </cell>
        </row>
        <row r="23">
          <cell r="A23" t="str">
            <v>上天草市</v>
          </cell>
          <cell r="B23"/>
          <cell r="C23">
            <v>2378</v>
          </cell>
          <cell r="D23">
            <v>1197</v>
          </cell>
          <cell r="E23">
            <v>1181</v>
          </cell>
          <cell r="F23">
            <v>10757</v>
          </cell>
          <cell r="G23">
            <v>5345</v>
          </cell>
          <cell r="H23">
            <v>5412</v>
          </cell>
          <cell r="I23">
            <v>10331</v>
          </cell>
          <cell r="J23">
            <v>4456</v>
          </cell>
          <cell r="K23">
            <v>5875</v>
          </cell>
          <cell r="L23">
            <v>5591</v>
          </cell>
          <cell r="M23">
            <v>2124</v>
          </cell>
          <cell r="N23">
            <v>3467</v>
          </cell>
          <cell r="O23">
            <v>23466</v>
          </cell>
          <cell r="P23">
            <v>10998</v>
          </cell>
          <cell r="Q23">
            <v>12468</v>
          </cell>
          <cell r="R23">
            <v>10.133810619619874</v>
          </cell>
          <cell r="S23">
            <v>45.840790931560555</v>
          </cell>
          <cell r="T23">
            <v>44.025398448819573</v>
          </cell>
        </row>
        <row r="24">
          <cell r="A24" t="str">
            <v>宇城市</v>
          </cell>
          <cell r="B24"/>
          <cell r="C24">
            <v>7071</v>
          </cell>
          <cell r="D24">
            <v>3641</v>
          </cell>
          <cell r="E24">
            <v>3430</v>
          </cell>
          <cell r="F24">
            <v>29098</v>
          </cell>
          <cell r="G24">
            <v>14323</v>
          </cell>
          <cell r="H24">
            <v>14775</v>
          </cell>
          <cell r="I24">
            <v>20067</v>
          </cell>
          <cell r="J24">
            <v>8710</v>
          </cell>
          <cell r="K24">
            <v>11357</v>
          </cell>
          <cell r="L24">
            <v>10730</v>
          </cell>
          <cell r="M24">
            <v>4146</v>
          </cell>
          <cell r="N24">
            <v>6584</v>
          </cell>
          <cell r="O24">
            <v>56236</v>
          </cell>
          <cell r="P24">
            <v>26674</v>
          </cell>
          <cell r="Q24">
            <v>29562</v>
          </cell>
          <cell r="R24">
            <v>12.573796144818267</v>
          </cell>
          <cell r="S24">
            <v>51.742655949925322</v>
          </cell>
          <cell r="T24">
            <v>35.683547905256418</v>
          </cell>
        </row>
        <row r="25">
          <cell r="A25" t="str">
            <v>阿蘇市</v>
          </cell>
          <cell r="B25"/>
          <cell r="C25">
            <v>2643</v>
          </cell>
          <cell r="D25">
            <v>1363</v>
          </cell>
          <cell r="E25">
            <v>1280</v>
          </cell>
          <cell r="F25">
            <v>11549</v>
          </cell>
          <cell r="G25">
            <v>5753</v>
          </cell>
          <cell r="H25">
            <v>5796</v>
          </cell>
          <cell r="I25">
            <v>9986</v>
          </cell>
          <cell r="J25">
            <v>4239</v>
          </cell>
          <cell r="K25">
            <v>5747</v>
          </cell>
          <cell r="L25">
            <v>5552</v>
          </cell>
          <cell r="M25">
            <v>2097</v>
          </cell>
          <cell r="N25">
            <v>3455</v>
          </cell>
          <cell r="O25">
            <v>24178</v>
          </cell>
          <cell r="P25">
            <v>11355</v>
          </cell>
          <cell r="Q25">
            <v>12823</v>
          </cell>
          <cell r="R25">
            <v>10.931425262635454</v>
          </cell>
          <cell r="S25">
            <v>47.766564645545543</v>
          </cell>
          <cell r="T25">
            <v>41.302010091819007</v>
          </cell>
        </row>
        <row r="26">
          <cell r="A26" t="str">
            <v>天草市</v>
          </cell>
          <cell r="B26"/>
          <cell r="C26">
            <v>7821</v>
          </cell>
          <cell r="D26">
            <v>4043</v>
          </cell>
          <cell r="E26">
            <v>3778</v>
          </cell>
          <cell r="F26">
            <v>33799</v>
          </cell>
          <cell r="G26">
            <v>16874</v>
          </cell>
          <cell r="H26">
            <v>16925</v>
          </cell>
          <cell r="I26">
            <v>31076</v>
          </cell>
          <cell r="J26">
            <v>13238</v>
          </cell>
          <cell r="K26">
            <v>17838</v>
          </cell>
          <cell r="L26">
            <v>16721</v>
          </cell>
          <cell r="M26">
            <v>6212</v>
          </cell>
          <cell r="N26">
            <v>10509</v>
          </cell>
          <cell r="O26">
            <v>72696</v>
          </cell>
          <cell r="P26">
            <v>34155</v>
          </cell>
          <cell r="Q26">
            <v>38541</v>
          </cell>
          <cell r="R26">
            <v>10.758501155496864</v>
          </cell>
          <cell r="S26">
            <v>46.493617255419828</v>
          </cell>
          <cell r="T26">
            <v>42.747881589083306</v>
          </cell>
        </row>
        <row r="27">
          <cell r="A27" t="str">
            <v>合志市</v>
          </cell>
          <cell r="B27"/>
          <cell r="C27">
            <v>11731</v>
          </cell>
          <cell r="D27">
            <v>6035</v>
          </cell>
          <cell r="E27">
            <v>5696</v>
          </cell>
          <cell r="F27">
            <v>35896</v>
          </cell>
          <cell r="G27">
            <v>17628</v>
          </cell>
          <cell r="H27">
            <v>18268</v>
          </cell>
          <cell r="I27">
            <v>15410</v>
          </cell>
          <cell r="J27">
            <v>6700</v>
          </cell>
          <cell r="K27">
            <v>8710</v>
          </cell>
          <cell r="L27">
            <v>7551</v>
          </cell>
          <cell r="M27">
            <v>3004</v>
          </cell>
          <cell r="N27">
            <v>4547</v>
          </cell>
          <cell r="O27">
            <v>63037</v>
          </cell>
          <cell r="P27">
            <v>30363</v>
          </cell>
          <cell r="Q27">
            <v>32674</v>
          </cell>
          <cell r="R27">
            <v>18.609705411107765</v>
          </cell>
          <cell r="S27">
            <v>56.944334279867384</v>
          </cell>
          <cell r="T27">
            <v>24.445960309024859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</row>
        <row r="29">
          <cell r="A29" t="str">
            <v>郡  計</v>
          </cell>
          <cell r="B29"/>
          <cell r="C29">
            <v>43448</v>
          </cell>
          <cell r="D29">
            <v>22255</v>
          </cell>
          <cell r="E29">
            <v>21193</v>
          </cell>
          <cell r="F29">
            <v>167019</v>
          </cell>
          <cell r="G29">
            <v>84399</v>
          </cell>
          <cell r="H29">
            <v>82620</v>
          </cell>
          <cell r="I29">
            <v>115425</v>
          </cell>
          <cell r="J29">
            <v>50216</v>
          </cell>
          <cell r="K29">
            <v>65209</v>
          </cell>
          <cell r="L29">
            <v>60815</v>
          </cell>
          <cell r="M29">
            <v>23322</v>
          </cell>
          <cell r="N29">
            <v>37493</v>
          </cell>
          <cell r="O29">
            <v>325892</v>
          </cell>
          <cell r="P29">
            <v>156870</v>
          </cell>
          <cell r="Q29">
            <v>169022</v>
          </cell>
          <cell r="R29">
            <v>13.332024106145592</v>
          </cell>
          <cell r="S29">
            <v>51.24980054742062</v>
          </cell>
          <cell r="T29">
            <v>35.418175346433792</v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</row>
        <row r="31">
          <cell r="A31" t="str">
            <v>下益城郡</v>
          </cell>
          <cell r="B31"/>
          <cell r="C31">
            <v>663</v>
          </cell>
          <cell r="D31">
            <v>332</v>
          </cell>
          <cell r="E31">
            <v>331</v>
          </cell>
          <cell r="F31">
            <v>3763</v>
          </cell>
          <cell r="G31">
            <v>1918</v>
          </cell>
          <cell r="H31">
            <v>1845</v>
          </cell>
          <cell r="I31">
            <v>4375</v>
          </cell>
          <cell r="J31">
            <v>1865</v>
          </cell>
          <cell r="K31">
            <v>2510</v>
          </cell>
          <cell r="L31">
            <v>2456</v>
          </cell>
          <cell r="M31">
            <v>894</v>
          </cell>
          <cell r="N31">
            <v>1562</v>
          </cell>
          <cell r="O31">
            <v>8801</v>
          </cell>
          <cell r="P31">
            <v>4115</v>
          </cell>
          <cell r="Q31">
            <v>4686</v>
          </cell>
          <cell r="R31">
            <v>7.5332348596750363</v>
          </cell>
          <cell r="S31">
            <v>42.756504942620154</v>
          </cell>
          <cell r="T31">
            <v>49.710260197704805</v>
          </cell>
        </row>
        <row r="32">
          <cell r="A32" t="str">
            <v>美里町</v>
          </cell>
          <cell r="B32"/>
          <cell r="C32">
            <v>663</v>
          </cell>
          <cell r="D32">
            <v>332</v>
          </cell>
          <cell r="E32">
            <v>331</v>
          </cell>
          <cell r="F32">
            <v>3763</v>
          </cell>
          <cell r="G32">
            <v>1918</v>
          </cell>
          <cell r="H32">
            <v>1845</v>
          </cell>
          <cell r="I32">
            <v>4375</v>
          </cell>
          <cell r="J32">
            <v>1865</v>
          </cell>
          <cell r="K32">
            <v>2510</v>
          </cell>
          <cell r="L32">
            <v>2456</v>
          </cell>
          <cell r="M32">
            <v>894</v>
          </cell>
          <cell r="N32">
            <v>1562</v>
          </cell>
          <cell r="O32">
            <v>8801</v>
          </cell>
          <cell r="P32">
            <v>4115</v>
          </cell>
          <cell r="Q32">
            <v>4686</v>
          </cell>
          <cell r="R32">
            <v>7.5332348596750363</v>
          </cell>
          <cell r="S32">
            <v>42.756504942620154</v>
          </cell>
          <cell r="T32">
            <v>49.710260197704805</v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</row>
        <row r="34">
          <cell r="A34" t="str">
            <v>玉名郡</v>
          </cell>
          <cell r="B34"/>
          <cell r="C34">
            <v>4326</v>
          </cell>
          <cell r="D34">
            <v>2245</v>
          </cell>
          <cell r="E34">
            <v>2081</v>
          </cell>
          <cell r="F34">
            <v>18325</v>
          </cell>
          <cell r="G34">
            <v>9450</v>
          </cell>
          <cell r="H34">
            <v>8875</v>
          </cell>
          <cell r="I34">
            <v>14841</v>
          </cell>
          <cell r="J34">
            <v>6518</v>
          </cell>
          <cell r="K34">
            <v>8323</v>
          </cell>
          <cell r="L34">
            <v>7798</v>
          </cell>
          <cell r="M34">
            <v>2979</v>
          </cell>
          <cell r="N34">
            <v>4819</v>
          </cell>
          <cell r="O34">
            <v>37492</v>
          </cell>
          <cell r="P34">
            <v>18213</v>
          </cell>
          <cell r="Q34">
            <v>19279</v>
          </cell>
          <cell r="R34">
            <v>11.538461538461538</v>
          </cell>
          <cell r="S34">
            <v>48.877093780006405</v>
          </cell>
          <cell r="T34">
            <v>39.584444681532062</v>
          </cell>
        </row>
        <row r="35">
          <cell r="A35" t="str">
            <v>玉東町</v>
          </cell>
          <cell r="B35"/>
          <cell r="C35">
            <v>716</v>
          </cell>
          <cell r="D35">
            <v>388</v>
          </cell>
          <cell r="E35">
            <v>328</v>
          </cell>
          <cell r="F35">
            <v>2457</v>
          </cell>
          <cell r="G35">
            <v>1214</v>
          </cell>
          <cell r="H35">
            <v>1243</v>
          </cell>
          <cell r="I35">
            <v>1857</v>
          </cell>
          <cell r="J35">
            <v>784</v>
          </cell>
          <cell r="K35">
            <v>1073</v>
          </cell>
          <cell r="L35">
            <v>1016</v>
          </cell>
          <cell r="M35">
            <v>373</v>
          </cell>
          <cell r="N35">
            <v>643</v>
          </cell>
          <cell r="O35">
            <v>5030</v>
          </cell>
          <cell r="P35">
            <v>2386</v>
          </cell>
          <cell r="Q35">
            <v>2644</v>
          </cell>
          <cell r="R35">
            <v>14.234592445328031</v>
          </cell>
          <cell r="S35">
            <v>48.846918489065608</v>
          </cell>
          <cell r="T35">
            <v>36.918489065606366</v>
          </cell>
        </row>
        <row r="36">
          <cell r="A36" t="str">
            <v>南関町</v>
          </cell>
          <cell r="B36"/>
          <cell r="C36">
            <v>890</v>
          </cell>
          <cell r="D36">
            <v>452</v>
          </cell>
          <cell r="E36">
            <v>438</v>
          </cell>
          <cell r="F36">
            <v>4148</v>
          </cell>
          <cell r="G36">
            <v>2081</v>
          </cell>
          <cell r="H36">
            <v>2067</v>
          </cell>
          <cell r="I36">
            <v>3506</v>
          </cell>
          <cell r="J36">
            <v>1537</v>
          </cell>
          <cell r="K36">
            <v>1969</v>
          </cell>
          <cell r="L36">
            <v>1890</v>
          </cell>
          <cell r="M36">
            <v>721</v>
          </cell>
          <cell r="N36">
            <v>1169</v>
          </cell>
          <cell r="O36">
            <v>8544</v>
          </cell>
          <cell r="P36">
            <v>4070</v>
          </cell>
          <cell r="Q36">
            <v>4474</v>
          </cell>
          <cell r="R36">
            <v>10.416666666666668</v>
          </cell>
          <cell r="S36">
            <v>48.548689138576776</v>
          </cell>
          <cell r="T36">
            <v>41.034644194756552</v>
          </cell>
        </row>
        <row r="37">
          <cell r="A37" t="str">
            <v>長洲町</v>
          </cell>
          <cell r="B37"/>
          <cell r="C37">
            <v>1782</v>
          </cell>
          <cell r="D37">
            <v>929</v>
          </cell>
          <cell r="E37">
            <v>853</v>
          </cell>
          <cell r="F37">
            <v>7620</v>
          </cell>
          <cell r="G37">
            <v>4063</v>
          </cell>
          <cell r="H37">
            <v>3557</v>
          </cell>
          <cell r="I37">
            <v>5524</v>
          </cell>
          <cell r="J37">
            <v>2508</v>
          </cell>
          <cell r="K37">
            <v>3016</v>
          </cell>
          <cell r="L37">
            <v>2660</v>
          </cell>
          <cell r="M37">
            <v>1070</v>
          </cell>
          <cell r="N37">
            <v>1590</v>
          </cell>
          <cell r="O37">
            <v>14926</v>
          </cell>
          <cell r="P37">
            <v>7500</v>
          </cell>
          <cell r="Q37">
            <v>7426</v>
          </cell>
          <cell r="R37">
            <v>11.938898566260217</v>
          </cell>
          <cell r="S37">
            <v>51.051855822055472</v>
          </cell>
          <cell r="T37">
            <v>37.009245611684314</v>
          </cell>
        </row>
        <row r="38">
          <cell r="A38" t="str">
            <v>和水町</v>
          </cell>
          <cell r="B38"/>
          <cell r="C38">
            <v>938</v>
          </cell>
          <cell r="D38">
            <v>476</v>
          </cell>
          <cell r="E38">
            <v>462</v>
          </cell>
          <cell r="F38">
            <v>4100</v>
          </cell>
          <cell r="G38">
            <v>2092</v>
          </cell>
          <cell r="H38">
            <v>2008</v>
          </cell>
          <cell r="I38">
            <v>3954</v>
          </cell>
          <cell r="J38">
            <v>1689</v>
          </cell>
          <cell r="K38">
            <v>2265</v>
          </cell>
          <cell r="L38">
            <v>2232</v>
          </cell>
          <cell r="M38">
            <v>815</v>
          </cell>
          <cell r="N38">
            <v>1417</v>
          </cell>
          <cell r="O38">
            <v>8992</v>
          </cell>
          <cell r="P38">
            <v>4257</v>
          </cell>
          <cell r="Q38">
            <v>4735</v>
          </cell>
          <cell r="R38">
            <v>10.431494661921709</v>
          </cell>
          <cell r="S38">
            <v>45.596085409252666</v>
          </cell>
          <cell r="T38">
            <v>43.972419928825623</v>
          </cell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</row>
        <row r="40">
          <cell r="A40" t="str">
            <v>菊池郡</v>
          </cell>
          <cell r="B40"/>
          <cell r="C40">
            <v>13373</v>
          </cell>
          <cell r="D40">
            <v>6827</v>
          </cell>
          <cell r="E40">
            <v>6546</v>
          </cell>
          <cell r="F40">
            <v>49184</v>
          </cell>
          <cell r="G40">
            <v>25136</v>
          </cell>
          <cell r="H40">
            <v>24048</v>
          </cell>
          <cell r="I40">
            <v>17526</v>
          </cell>
          <cell r="J40">
            <v>7611</v>
          </cell>
          <cell r="K40">
            <v>9915</v>
          </cell>
          <cell r="L40">
            <v>8567</v>
          </cell>
          <cell r="M40">
            <v>3350</v>
          </cell>
          <cell r="N40">
            <v>5217</v>
          </cell>
          <cell r="O40">
            <v>80083</v>
          </cell>
          <cell r="P40">
            <v>39574</v>
          </cell>
          <cell r="Q40">
            <v>40509</v>
          </cell>
          <cell r="R40">
            <v>16.698924865452096</v>
          </cell>
          <cell r="S40">
            <v>61.416280608868298</v>
          </cell>
          <cell r="T40">
            <v>21.884794525679606</v>
          </cell>
        </row>
        <row r="41">
          <cell r="A41" t="str">
            <v>大津町</v>
          </cell>
          <cell r="B41"/>
          <cell r="C41">
            <v>5917</v>
          </cell>
          <cell r="D41">
            <v>3076</v>
          </cell>
          <cell r="E41">
            <v>2841</v>
          </cell>
          <cell r="F41">
            <v>21894</v>
          </cell>
          <cell r="G41">
            <v>11335</v>
          </cell>
          <cell r="H41">
            <v>10559</v>
          </cell>
          <cell r="I41">
            <v>8029</v>
          </cell>
          <cell r="J41">
            <v>3482</v>
          </cell>
          <cell r="K41">
            <v>4547</v>
          </cell>
          <cell r="L41">
            <v>3917</v>
          </cell>
          <cell r="M41">
            <v>1500</v>
          </cell>
          <cell r="N41">
            <v>2417</v>
          </cell>
          <cell r="O41">
            <v>35840</v>
          </cell>
          <cell r="P41">
            <v>17893</v>
          </cell>
          <cell r="Q41">
            <v>17947</v>
          </cell>
          <cell r="R41">
            <v>16.509486607142858</v>
          </cell>
          <cell r="S41">
            <v>61.088169642857139</v>
          </cell>
          <cell r="T41">
            <v>22.40234375</v>
          </cell>
        </row>
        <row r="42">
          <cell r="A42" t="str">
            <v>菊陽町</v>
          </cell>
          <cell r="B42"/>
          <cell r="C42">
            <v>7456</v>
          </cell>
          <cell r="D42">
            <v>3751</v>
          </cell>
          <cell r="E42">
            <v>3705</v>
          </cell>
          <cell r="F42">
            <v>27290</v>
          </cell>
          <cell r="G42">
            <v>13801</v>
          </cell>
          <cell r="H42">
            <v>13489</v>
          </cell>
          <cell r="I42">
            <v>9497</v>
          </cell>
          <cell r="J42">
            <v>4129</v>
          </cell>
          <cell r="K42">
            <v>5368</v>
          </cell>
          <cell r="L42">
            <v>4650</v>
          </cell>
          <cell r="M42">
            <v>1850</v>
          </cell>
          <cell r="N42">
            <v>2800</v>
          </cell>
          <cell r="O42">
            <v>44243</v>
          </cell>
          <cell r="P42">
            <v>21681</v>
          </cell>
          <cell r="Q42">
            <v>22562</v>
          </cell>
          <cell r="R42">
            <v>16.852383427886895</v>
          </cell>
          <cell r="S42">
            <v>61.682074000406843</v>
          </cell>
          <cell r="T42">
            <v>21.465542571706258</v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</row>
        <row r="44">
          <cell r="A44" t="str">
            <v>阿蘇郡</v>
          </cell>
          <cell r="B44"/>
          <cell r="C44">
            <v>3658</v>
          </cell>
          <cell r="D44">
            <v>1918</v>
          </cell>
          <cell r="E44">
            <v>1740</v>
          </cell>
          <cell r="F44">
            <v>15700</v>
          </cell>
          <cell r="G44">
            <v>8045</v>
          </cell>
          <cell r="H44">
            <v>7655</v>
          </cell>
          <cell r="I44">
            <v>13795</v>
          </cell>
          <cell r="J44">
            <v>6148</v>
          </cell>
          <cell r="K44">
            <v>7647</v>
          </cell>
          <cell r="L44">
            <v>7158</v>
          </cell>
          <cell r="M44">
            <v>2785</v>
          </cell>
          <cell r="N44">
            <v>4373</v>
          </cell>
          <cell r="O44">
            <v>33153</v>
          </cell>
          <cell r="P44">
            <v>16111</v>
          </cell>
          <cell r="Q44">
            <v>17042</v>
          </cell>
          <cell r="R44">
            <v>11.03369227520888</v>
          </cell>
          <cell r="S44">
            <v>47.356197025910177</v>
          </cell>
          <cell r="T44">
            <v>41.610110698880945</v>
          </cell>
        </row>
        <row r="45">
          <cell r="A45" t="str">
            <v>南小国町</v>
          </cell>
          <cell r="B45"/>
          <cell r="C45">
            <v>393</v>
          </cell>
          <cell r="D45">
            <v>191</v>
          </cell>
          <cell r="E45">
            <v>202</v>
          </cell>
          <cell r="F45">
            <v>1754</v>
          </cell>
          <cell r="G45">
            <v>901</v>
          </cell>
          <cell r="H45">
            <v>853</v>
          </cell>
          <cell r="I45">
            <v>1497</v>
          </cell>
          <cell r="J45">
            <v>652</v>
          </cell>
          <cell r="K45">
            <v>845</v>
          </cell>
          <cell r="L45">
            <v>769</v>
          </cell>
          <cell r="M45">
            <v>276</v>
          </cell>
          <cell r="N45">
            <v>493</v>
          </cell>
          <cell r="O45">
            <v>3644</v>
          </cell>
          <cell r="P45">
            <v>1744</v>
          </cell>
          <cell r="Q45">
            <v>1900</v>
          </cell>
          <cell r="R45">
            <v>10.784851811196488</v>
          </cell>
          <cell r="S45">
            <v>48.133918770581779</v>
          </cell>
          <cell r="T45">
            <v>41.081229418221731</v>
          </cell>
        </row>
        <row r="46">
          <cell r="A46" t="str">
            <v>小国町</v>
          </cell>
          <cell r="B46"/>
          <cell r="C46">
            <v>656</v>
          </cell>
          <cell r="D46">
            <v>333</v>
          </cell>
          <cell r="E46">
            <v>323</v>
          </cell>
          <cell r="F46">
            <v>2918</v>
          </cell>
          <cell r="G46">
            <v>1521</v>
          </cell>
          <cell r="H46">
            <v>1397</v>
          </cell>
          <cell r="I46">
            <v>2794</v>
          </cell>
          <cell r="J46">
            <v>1189</v>
          </cell>
          <cell r="K46">
            <v>1605</v>
          </cell>
          <cell r="L46">
            <v>1471</v>
          </cell>
          <cell r="M46">
            <v>553</v>
          </cell>
          <cell r="N46">
            <v>918</v>
          </cell>
          <cell r="O46">
            <v>6368</v>
          </cell>
          <cell r="P46">
            <v>3043</v>
          </cell>
          <cell r="Q46">
            <v>3325</v>
          </cell>
          <cell r="R46">
            <v>10.301507537688442</v>
          </cell>
          <cell r="S46">
            <v>45.822864321608044</v>
          </cell>
          <cell r="T46">
            <v>43.875628140703512</v>
          </cell>
        </row>
        <row r="47">
          <cell r="A47" t="str">
            <v>産山村</v>
          </cell>
          <cell r="B47"/>
          <cell r="C47">
            <v>147</v>
          </cell>
          <cell r="D47">
            <v>76</v>
          </cell>
          <cell r="E47">
            <v>71</v>
          </cell>
          <cell r="F47">
            <v>624</v>
          </cell>
          <cell r="G47">
            <v>355</v>
          </cell>
          <cell r="H47">
            <v>269</v>
          </cell>
          <cell r="I47">
            <v>574</v>
          </cell>
          <cell r="J47">
            <v>265</v>
          </cell>
          <cell r="K47">
            <v>309</v>
          </cell>
          <cell r="L47">
            <v>326</v>
          </cell>
          <cell r="M47">
            <v>134</v>
          </cell>
          <cell r="N47">
            <v>192</v>
          </cell>
          <cell r="O47">
            <v>1345</v>
          </cell>
          <cell r="P47">
            <v>696</v>
          </cell>
          <cell r="Q47">
            <v>649</v>
          </cell>
          <cell r="R47">
            <v>10.929368029739777</v>
          </cell>
          <cell r="S47">
            <v>46.394052044609666</v>
          </cell>
          <cell r="T47">
            <v>42.676579925650557</v>
          </cell>
        </row>
        <row r="48">
          <cell r="A48" t="str">
            <v>高森町</v>
          </cell>
          <cell r="B48"/>
          <cell r="C48">
            <v>578</v>
          </cell>
          <cell r="D48">
            <v>311</v>
          </cell>
          <cell r="E48">
            <v>267</v>
          </cell>
          <cell r="F48">
            <v>2530</v>
          </cell>
          <cell r="G48">
            <v>1282</v>
          </cell>
          <cell r="H48">
            <v>1248</v>
          </cell>
          <cell r="I48">
            <v>2502</v>
          </cell>
          <cell r="J48">
            <v>1127</v>
          </cell>
          <cell r="K48">
            <v>1375</v>
          </cell>
          <cell r="L48">
            <v>1326</v>
          </cell>
          <cell r="M48">
            <v>519</v>
          </cell>
          <cell r="N48">
            <v>807</v>
          </cell>
          <cell r="O48">
            <v>5610</v>
          </cell>
          <cell r="P48">
            <v>2720</v>
          </cell>
          <cell r="Q48">
            <v>2890</v>
          </cell>
          <cell r="R48">
            <v>10.303030303030303</v>
          </cell>
          <cell r="S48">
            <v>45.098039215686278</v>
          </cell>
          <cell r="T48">
            <v>44.598930481283425</v>
          </cell>
        </row>
        <row r="49">
          <cell r="A49" t="str">
            <v>西原村</v>
          </cell>
          <cell r="B49"/>
          <cell r="C49">
            <v>922</v>
          </cell>
          <cell r="D49">
            <v>494</v>
          </cell>
          <cell r="E49">
            <v>428</v>
          </cell>
          <cell r="F49">
            <v>3517</v>
          </cell>
          <cell r="G49">
            <v>1729</v>
          </cell>
          <cell r="H49">
            <v>1788</v>
          </cell>
          <cell r="I49">
            <v>2133</v>
          </cell>
          <cell r="J49">
            <v>976</v>
          </cell>
          <cell r="K49">
            <v>1157</v>
          </cell>
          <cell r="L49">
            <v>1001</v>
          </cell>
          <cell r="M49">
            <v>394</v>
          </cell>
          <cell r="N49">
            <v>607</v>
          </cell>
          <cell r="O49">
            <v>6572</v>
          </cell>
          <cell r="P49">
            <v>3199</v>
          </cell>
          <cell r="Q49">
            <v>3373</v>
          </cell>
          <cell r="R49">
            <v>14.029214850882532</v>
          </cell>
          <cell r="S49">
            <v>53.514911746804628</v>
          </cell>
          <cell r="T49">
            <v>32.455873402312839</v>
          </cell>
        </row>
        <row r="50">
          <cell r="A50" t="str">
            <v>南阿蘇村</v>
          </cell>
          <cell r="B50"/>
          <cell r="C50">
            <v>962</v>
          </cell>
          <cell r="D50">
            <v>513</v>
          </cell>
          <cell r="E50">
            <v>449</v>
          </cell>
          <cell r="F50">
            <v>4357</v>
          </cell>
          <cell r="G50">
            <v>2257</v>
          </cell>
          <cell r="H50">
            <v>2100</v>
          </cell>
          <cell r="I50">
            <v>4295</v>
          </cell>
          <cell r="J50">
            <v>1939</v>
          </cell>
          <cell r="K50">
            <v>2356</v>
          </cell>
          <cell r="L50">
            <v>2265</v>
          </cell>
          <cell r="M50">
            <v>909</v>
          </cell>
          <cell r="N50">
            <v>1356</v>
          </cell>
          <cell r="O50">
            <v>9614</v>
          </cell>
          <cell r="P50">
            <v>4709</v>
          </cell>
          <cell r="Q50">
            <v>4905</v>
          </cell>
          <cell r="R50">
            <v>10.006240898689411</v>
          </cell>
          <cell r="S50">
            <v>45.319325982941542</v>
          </cell>
          <cell r="T50">
            <v>44.674433118369045</v>
          </cell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</row>
        <row r="52">
          <cell r="A52" t="str">
            <v>上益城郡</v>
          </cell>
          <cell r="B52"/>
          <cell r="C52">
            <v>11773</v>
          </cell>
          <cell r="D52">
            <v>6049</v>
          </cell>
          <cell r="E52">
            <v>5724</v>
          </cell>
          <cell r="F52">
            <v>40876</v>
          </cell>
          <cell r="G52">
            <v>20233</v>
          </cell>
          <cell r="H52">
            <v>20643</v>
          </cell>
          <cell r="I52">
            <v>29090</v>
          </cell>
          <cell r="J52">
            <v>12848</v>
          </cell>
          <cell r="K52">
            <v>16242</v>
          </cell>
          <cell r="L52">
            <v>15425</v>
          </cell>
          <cell r="M52">
            <v>6058</v>
          </cell>
          <cell r="N52">
            <v>9367</v>
          </cell>
          <cell r="O52">
            <v>81739</v>
          </cell>
          <cell r="P52">
            <v>39130</v>
          </cell>
          <cell r="Q52">
            <v>42609</v>
          </cell>
          <cell r="R52">
            <v>14.403161281640342</v>
          </cell>
          <cell r="S52">
            <v>50.007952140349168</v>
          </cell>
          <cell r="T52">
            <v>35.588886578010495</v>
          </cell>
        </row>
        <row r="53">
          <cell r="A53" t="str">
            <v>御船町</v>
          </cell>
          <cell r="B53"/>
          <cell r="C53">
            <v>2320</v>
          </cell>
          <cell r="D53">
            <v>1182</v>
          </cell>
          <cell r="E53">
            <v>1138</v>
          </cell>
          <cell r="F53">
            <v>8349</v>
          </cell>
          <cell r="G53">
            <v>4078</v>
          </cell>
          <cell r="H53">
            <v>4271</v>
          </cell>
          <cell r="I53">
            <v>5739</v>
          </cell>
          <cell r="J53">
            <v>2579</v>
          </cell>
          <cell r="K53">
            <v>3160</v>
          </cell>
          <cell r="L53">
            <v>2877</v>
          </cell>
          <cell r="M53">
            <v>1180</v>
          </cell>
          <cell r="N53">
            <v>1697</v>
          </cell>
          <cell r="O53">
            <v>16408</v>
          </cell>
          <cell r="P53">
            <v>7839</v>
          </cell>
          <cell r="Q53">
            <v>8569</v>
          </cell>
          <cell r="R53">
            <v>14.139444173573867</v>
          </cell>
          <cell r="S53">
            <v>50.883715260848362</v>
          </cell>
          <cell r="T53">
            <v>34.976840565577767</v>
          </cell>
        </row>
        <row r="54">
          <cell r="A54" t="str">
            <v>嘉島町</v>
          </cell>
          <cell r="B54"/>
          <cell r="C54">
            <v>1827</v>
          </cell>
          <cell r="D54">
            <v>899</v>
          </cell>
          <cell r="E54">
            <v>928</v>
          </cell>
          <cell r="F54">
            <v>5440</v>
          </cell>
          <cell r="G54">
            <v>2725</v>
          </cell>
          <cell r="H54">
            <v>2715</v>
          </cell>
          <cell r="I54">
            <v>2559</v>
          </cell>
          <cell r="J54">
            <v>1092</v>
          </cell>
          <cell r="K54">
            <v>1467</v>
          </cell>
          <cell r="L54">
            <v>1402</v>
          </cell>
          <cell r="M54">
            <v>515</v>
          </cell>
          <cell r="N54">
            <v>887</v>
          </cell>
          <cell r="O54">
            <v>9826</v>
          </cell>
          <cell r="P54">
            <v>4716</v>
          </cell>
          <cell r="Q54">
            <v>5110</v>
          </cell>
          <cell r="R54">
            <v>18.593527376348462</v>
          </cell>
          <cell r="S54">
            <v>55.363321799307961</v>
          </cell>
          <cell r="T54">
            <v>26.043150824343581</v>
          </cell>
        </row>
        <row r="55">
          <cell r="A55" t="str">
            <v>益城町</v>
          </cell>
          <cell r="B55"/>
          <cell r="C55">
            <v>5224</v>
          </cell>
          <cell r="D55">
            <v>2744</v>
          </cell>
          <cell r="E55">
            <v>2480</v>
          </cell>
          <cell r="F55">
            <v>17507</v>
          </cell>
          <cell r="G55">
            <v>8535</v>
          </cell>
          <cell r="H55">
            <v>8972</v>
          </cell>
          <cell r="I55">
            <v>10068</v>
          </cell>
          <cell r="J55">
            <v>4475</v>
          </cell>
          <cell r="K55">
            <v>5593</v>
          </cell>
          <cell r="L55">
            <v>5161</v>
          </cell>
          <cell r="M55">
            <v>2105</v>
          </cell>
          <cell r="N55">
            <v>3056</v>
          </cell>
          <cell r="O55">
            <v>32799</v>
          </cell>
          <cell r="P55">
            <v>15754</v>
          </cell>
          <cell r="Q55">
            <v>17045</v>
          </cell>
          <cell r="R55">
            <v>15.92731485716028</v>
          </cell>
          <cell r="S55">
            <v>53.376627336199277</v>
          </cell>
          <cell r="T55">
            <v>30.696057806640447</v>
          </cell>
        </row>
        <row r="56">
          <cell r="A56" t="str">
            <v>甲佐町</v>
          </cell>
          <cell r="B56"/>
          <cell r="C56">
            <v>1262</v>
          </cell>
          <cell r="D56">
            <v>656</v>
          </cell>
          <cell r="E56">
            <v>606</v>
          </cell>
          <cell r="F56">
            <v>4666</v>
          </cell>
          <cell r="G56">
            <v>2346</v>
          </cell>
          <cell r="H56">
            <v>2320</v>
          </cell>
          <cell r="I56">
            <v>4043</v>
          </cell>
          <cell r="J56">
            <v>1746</v>
          </cell>
          <cell r="K56">
            <v>2297</v>
          </cell>
          <cell r="L56">
            <v>2240</v>
          </cell>
          <cell r="M56">
            <v>849</v>
          </cell>
          <cell r="N56">
            <v>1391</v>
          </cell>
          <cell r="O56">
            <v>9971</v>
          </cell>
          <cell r="P56">
            <v>4748</v>
          </cell>
          <cell r="Q56">
            <v>5223</v>
          </cell>
          <cell r="R56">
            <v>12.656704442884365</v>
          </cell>
          <cell r="S56">
            <v>46.795707551900513</v>
          </cell>
          <cell r="T56">
            <v>40.547588005215125</v>
          </cell>
        </row>
        <row r="57">
          <cell r="A57" t="str">
            <v>山都町</v>
          </cell>
          <cell r="B57"/>
          <cell r="C57">
            <v>1140</v>
          </cell>
          <cell r="D57">
            <v>568</v>
          </cell>
          <cell r="E57">
            <v>572</v>
          </cell>
          <cell r="F57">
            <v>4914</v>
          </cell>
          <cell r="G57">
            <v>2549</v>
          </cell>
          <cell r="H57">
            <v>2365</v>
          </cell>
          <cell r="I57">
            <v>6681</v>
          </cell>
          <cell r="J57">
            <v>2956</v>
          </cell>
          <cell r="K57">
            <v>3725</v>
          </cell>
          <cell r="L57">
            <v>3745</v>
          </cell>
          <cell r="M57">
            <v>1409</v>
          </cell>
          <cell r="N57">
            <v>2336</v>
          </cell>
          <cell r="O57">
            <v>12735</v>
          </cell>
          <cell r="P57">
            <v>6073</v>
          </cell>
          <cell r="Q57">
            <v>6662</v>
          </cell>
          <cell r="R57">
            <v>8.9517078916372199</v>
          </cell>
          <cell r="S57">
            <v>38.586572438162541</v>
          </cell>
          <cell r="T57">
            <v>52.461719670200239</v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</row>
        <row r="59">
          <cell r="A59" t="str">
            <v>八代郡</v>
          </cell>
          <cell r="B59"/>
          <cell r="C59">
            <v>1122</v>
          </cell>
          <cell r="D59">
            <v>568</v>
          </cell>
          <cell r="E59">
            <v>554</v>
          </cell>
          <cell r="F59">
            <v>5189</v>
          </cell>
          <cell r="G59">
            <v>2479</v>
          </cell>
          <cell r="H59">
            <v>2710</v>
          </cell>
          <cell r="I59">
            <v>4361</v>
          </cell>
          <cell r="J59">
            <v>1827</v>
          </cell>
          <cell r="K59">
            <v>2534</v>
          </cell>
          <cell r="L59">
            <v>2346</v>
          </cell>
          <cell r="M59">
            <v>851</v>
          </cell>
          <cell r="N59">
            <v>1495</v>
          </cell>
          <cell r="O59">
            <v>10672</v>
          </cell>
          <cell r="P59">
            <v>4874</v>
          </cell>
          <cell r="Q59">
            <v>5798</v>
          </cell>
          <cell r="R59">
            <v>10.513493253373312</v>
          </cell>
          <cell r="S59">
            <v>48.622563718140931</v>
          </cell>
          <cell r="T59">
            <v>40.863943028485757</v>
          </cell>
        </row>
        <row r="60">
          <cell r="A60" t="str">
            <v>氷川町</v>
          </cell>
          <cell r="B60"/>
          <cell r="C60">
            <v>1122</v>
          </cell>
          <cell r="D60">
            <v>568</v>
          </cell>
          <cell r="E60">
            <v>554</v>
          </cell>
          <cell r="F60">
            <v>5189</v>
          </cell>
          <cell r="G60">
            <v>2479</v>
          </cell>
          <cell r="H60">
            <v>2710</v>
          </cell>
          <cell r="I60">
            <v>4361</v>
          </cell>
          <cell r="J60">
            <v>1827</v>
          </cell>
          <cell r="K60">
            <v>2534</v>
          </cell>
          <cell r="L60">
            <v>2346</v>
          </cell>
          <cell r="M60">
            <v>851</v>
          </cell>
          <cell r="N60">
            <v>1495</v>
          </cell>
          <cell r="O60">
            <v>10672</v>
          </cell>
          <cell r="P60">
            <v>4874</v>
          </cell>
          <cell r="Q60">
            <v>5798</v>
          </cell>
          <cell r="R60">
            <v>10.513493253373312</v>
          </cell>
          <cell r="S60">
            <v>48.622563718140931</v>
          </cell>
          <cell r="T60">
            <v>40.863943028485757</v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</row>
        <row r="62">
          <cell r="A62" t="str">
            <v>葦北郡</v>
          </cell>
          <cell r="B62"/>
          <cell r="C62">
            <v>1907</v>
          </cell>
          <cell r="D62">
            <v>989</v>
          </cell>
          <cell r="E62">
            <v>918</v>
          </cell>
          <cell r="F62">
            <v>8356</v>
          </cell>
          <cell r="G62">
            <v>4254</v>
          </cell>
          <cell r="H62">
            <v>4102</v>
          </cell>
          <cell r="I62">
            <v>8683</v>
          </cell>
          <cell r="J62">
            <v>3724</v>
          </cell>
          <cell r="K62">
            <v>4959</v>
          </cell>
          <cell r="L62">
            <v>4837</v>
          </cell>
          <cell r="M62">
            <v>1849</v>
          </cell>
          <cell r="N62">
            <v>2988</v>
          </cell>
          <cell r="O62">
            <v>18946</v>
          </cell>
          <cell r="P62">
            <v>8967</v>
          </cell>
          <cell r="Q62">
            <v>9979</v>
          </cell>
          <cell r="R62">
            <v>10.065449171329039</v>
          </cell>
          <cell r="S62">
            <v>44.104296421408215</v>
          </cell>
          <cell r="T62">
            <v>45.83025440726275</v>
          </cell>
        </row>
        <row r="63">
          <cell r="A63" t="str">
            <v>芦北町</v>
          </cell>
          <cell r="B63"/>
          <cell r="C63">
            <v>1477</v>
          </cell>
          <cell r="D63">
            <v>771</v>
          </cell>
          <cell r="E63">
            <v>706</v>
          </cell>
          <cell r="F63">
            <v>6470</v>
          </cell>
          <cell r="G63">
            <v>3286</v>
          </cell>
          <cell r="H63">
            <v>3184</v>
          </cell>
          <cell r="I63">
            <v>6876</v>
          </cell>
          <cell r="J63">
            <v>2960</v>
          </cell>
          <cell r="K63">
            <v>3916</v>
          </cell>
          <cell r="L63">
            <v>3808</v>
          </cell>
          <cell r="M63">
            <v>1483</v>
          </cell>
          <cell r="N63">
            <v>2325</v>
          </cell>
          <cell r="O63">
            <v>14823</v>
          </cell>
          <cell r="P63">
            <v>7017</v>
          </cell>
          <cell r="Q63">
            <v>7806</v>
          </cell>
          <cell r="R63">
            <v>9.964244754772988</v>
          </cell>
          <cell r="S63">
            <v>43.648384267692094</v>
          </cell>
          <cell r="T63">
            <v>46.387370977534914</v>
          </cell>
        </row>
        <row r="64">
          <cell r="A64" t="str">
            <v>津奈木町</v>
          </cell>
          <cell r="B64"/>
          <cell r="C64">
            <v>430</v>
          </cell>
          <cell r="D64">
            <v>218</v>
          </cell>
          <cell r="E64">
            <v>212</v>
          </cell>
          <cell r="F64">
            <v>1886</v>
          </cell>
          <cell r="G64">
            <v>968</v>
          </cell>
          <cell r="H64">
            <v>918</v>
          </cell>
          <cell r="I64">
            <v>1807</v>
          </cell>
          <cell r="J64">
            <v>764</v>
          </cell>
          <cell r="K64">
            <v>1043</v>
          </cell>
          <cell r="L64">
            <v>1029</v>
          </cell>
          <cell r="M64">
            <v>366</v>
          </cell>
          <cell r="N64">
            <v>663</v>
          </cell>
          <cell r="O64">
            <v>4123</v>
          </cell>
          <cell r="P64">
            <v>1950</v>
          </cell>
          <cell r="Q64">
            <v>2173</v>
          </cell>
          <cell r="R64">
            <v>10.42929905408683</v>
          </cell>
          <cell r="S64">
            <v>45.743390734901773</v>
          </cell>
          <cell r="T64">
            <v>43.827310211011401</v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</row>
        <row r="66">
          <cell r="A66" t="str">
            <v>球磨郡</v>
          </cell>
          <cell r="B66"/>
          <cell r="C66">
            <v>5975</v>
          </cell>
          <cell r="D66">
            <v>2995</v>
          </cell>
          <cell r="E66">
            <v>2980</v>
          </cell>
          <cell r="F66">
            <v>22625</v>
          </cell>
          <cell r="G66">
            <v>11308</v>
          </cell>
          <cell r="H66">
            <v>11317</v>
          </cell>
          <cell r="I66">
            <v>19705</v>
          </cell>
          <cell r="J66">
            <v>8373</v>
          </cell>
          <cell r="K66">
            <v>11332</v>
          </cell>
          <cell r="L66">
            <v>10512</v>
          </cell>
          <cell r="M66">
            <v>3932</v>
          </cell>
          <cell r="N66">
            <v>6580</v>
          </cell>
          <cell r="O66">
            <v>48305</v>
          </cell>
          <cell r="P66">
            <v>22676</v>
          </cell>
          <cell r="Q66">
            <v>25629</v>
          </cell>
          <cell r="R66">
            <v>12.369319946175345</v>
          </cell>
          <cell r="S66">
            <v>46.837801469827141</v>
          </cell>
          <cell r="T66">
            <v>40.792878583997513</v>
          </cell>
        </row>
        <row r="67">
          <cell r="A67" t="str">
            <v>錦町</v>
          </cell>
          <cell r="B67"/>
          <cell r="C67">
            <v>1466</v>
          </cell>
          <cell r="D67">
            <v>739</v>
          </cell>
          <cell r="E67">
            <v>727</v>
          </cell>
          <cell r="F67">
            <v>5129</v>
          </cell>
          <cell r="G67">
            <v>2575</v>
          </cell>
          <cell r="H67">
            <v>2554</v>
          </cell>
          <cell r="I67">
            <v>3432</v>
          </cell>
          <cell r="J67">
            <v>1446</v>
          </cell>
          <cell r="K67">
            <v>1986</v>
          </cell>
          <cell r="L67">
            <v>1688</v>
          </cell>
          <cell r="M67">
            <v>637</v>
          </cell>
          <cell r="N67">
            <v>1051</v>
          </cell>
          <cell r="O67">
            <v>10027</v>
          </cell>
          <cell r="P67">
            <v>4760</v>
          </cell>
          <cell r="Q67">
            <v>5267</v>
          </cell>
          <cell r="R67">
            <v>14.620524583624213</v>
          </cell>
          <cell r="S67">
            <v>51.15188989727735</v>
          </cell>
          <cell r="T67">
            <v>34.227585519098433</v>
          </cell>
        </row>
        <row r="68">
          <cell r="A68" t="str">
            <v>多良木町</v>
          </cell>
          <cell r="B68"/>
          <cell r="C68">
            <v>953</v>
          </cell>
          <cell r="D68">
            <v>476</v>
          </cell>
          <cell r="E68">
            <v>477</v>
          </cell>
          <cell r="F68">
            <v>3888</v>
          </cell>
          <cell r="G68">
            <v>1952</v>
          </cell>
          <cell r="H68">
            <v>1936</v>
          </cell>
          <cell r="I68">
            <v>3860</v>
          </cell>
          <cell r="J68">
            <v>1647</v>
          </cell>
          <cell r="K68">
            <v>2213</v>
          </cell>
          <cell r="L68">
            <v>2142</v>
          </cell>
          <cell r="M68">
            <v>809</v>
          </cell>
          <cell r="N68">
            <v>1333</v>
          </cell>
          <cell r="O68">
            <v>8701</v>
          </cell>
          <cell r="P68">
            <v>4075</v>
          </cell>
          <cell r="Q68">
            <v>4626</v>
          </cell>
          <cell r="R68">
            <v>10.952764050109183</v>
          </cell>
          <cell r="S68">
            <v>44.684519020802206</v>
          </cell>
          <cell r="T68">
            <v>44.362716929088606</v>
          </cell>
        </row>
        <row r="69">
          <cell r="A69" t="str">
            <v>湯前町</v>
          </cell>
          <cell r="B69"/>
          <cell r="C69">
            <v>365</v>
          </cell>
          <cell r="D69">
            <v>189</v>
          </cell>
          <cell r="E69">
            <v>176</v>
          </cell>
          <cell r="F69">
            <v>1536</v>
          </cell>
          <cell r="G69">
            <v>789</v>
          </cell>
          <cell r="H69">
            <v>747</v>
          </cell>
          <cell r="I69">
            <v>1593</v>
          </cell>
          <cell r="J69">
            <v>662</v>
          </cell>
          <cell r="K69">
            <v>931</v>
          </cell>
          <cell r="L69">
            <v>892</v>
          </cell>
          <cell r="M69">
            <v>333</v>
          </cell>
          <cell r="N69">
            <v>559</v>
          </cell>
          <cell r="O69">
            <v>3494</v>
          </cell>
          <cell r="P69">
            <v>1640</v>
          </cell>
          <cell r="Q69">
            <v>1854</v>
          </cell>
          <cell r="R69">
            <v>10.446479679450487</v>
          </cell>
          <cell r="S69">
            <v>43.961076130509447</v>
          </cell>
          <cell r="T69">
            <v>45.592444190040069</v>
          </cell>
        </row>
        <row r="70">
          <cell r="A70" t="str">
            <v>水上村</v>
          </cell>
          <cell r="B70"/>
          <cell r="C70">
            <v>231</v>
          </cell>
          <cell r="D70">
            <v>120</v>
          </cell>
          <cell r="E70">
            <v>111</v>
          </cell>
          <cell r="F70">
            <v>831</v>
          </cell>
          <cell r="G70">
            <v>427</v>
          </cell>
          <cell r="H70">
            <v>404</v>
          </cell>
          <cell r="I70">
            <v>883</v>
          </cell>
          <cell r="J70">
            <v>352</v>
          </cell>
          <cell r="K70">
            <v>531</v>
          </cell>
          <cell r="L70">
            <v>515</v>
          </cell>
          <cell r="M70">
            <v>158</v>
          </cell>
          <cell r="N70">
            <v>357</v>
          </cell>
          <cell r="O70">
            <v>1945</v>
          </cell>
          <cell r="P70">
            <v>899</v>
          </cell>
          <cell r="Q70">
            <v>1046</v>
          </cell>
          <cell r="R70">
            <v>11.876606683804628</v>
          </cell>
          <cell r="S70">
            <v>42.724935732647815</v>
          </cell>
          <cell r="T70">
            <v>45.398457583547561</v>
          </cell>
        </row>
        <row r="71">
          <cell r="A71" t="str">
            <v>相良村</v>
          </cell>
          <cell r="B71"/>
          <cell r="C71">
            <v>419</v>
          </cell>
          <cell r="D71">
            <v>203</v>
          </cell>
          <cell r="E71">
            <v>216</v>
          </cell>
          <cell r="F71">
            <v>1764</v>
          </cell>
          <cell r="G71">
            <v>895</v>
          </cell>
          <cell r="H71">
            <v>869</v>
          </cell>
          <cell r="I71">
            <v>1723</v>
          </cell>
          <cell r="J71">
            <v>750</v>
          </cell>
          <cell r="K71">
            <v>973</v>
          </cell>
          <cell r="L71">
            <v>934</v>
          </cell>
          <cell r="M71">
            <v>365</v>
          </cell>
          <cell r="N71">
            <v>569</v>
          </cell>
          <cell r="O71">
            <v>3906</v>
          </cell>
          <cell r="P71">
            <v>1848</v>
          </cell>
          <cell r="Q71">
            <v>2058</v>
          </cell>
          <cell r="R71">
            <v>10.727086533538147</v>
          </cell>
          <cell r="S71">
            <v>45.161290322580641</v>
          </cell>
          <cell r="T71">
            <v>44.111623143881204</v>
          </cell>
        </row>
        <row r="72">
          <cell r="A72" t="str">
            <v>五木村</v>
          </cell>
          <cell r="B72"/>
          <cell r="C72">
            <v>65</v>
          </cell>
          <cell r="D72">
            <v>35</v>
          </cell>
          <cell r="E72">
            <v>30</v>
          </cell>
          <cell r="F72">
            <v>377</v>
          </cell>
          <cell r="G72">
            <v>205</v>
          </cell>
          <cell r="H72">
            <v>172</v>
          </cell>
          <cell r="I72">
            <v>438</v>
          </cell>
          <cell r="J72">
            <v>193</v>
          </cell>
          <cell r="K72">
            <v>245</v>
          </cell>
          <cell r="L72">
            <v>259</v>
          </cell>
          <cell r="M72">
            <v>101</v>
          </cell>
          <cell r="N72">
            <v>158</v>
          </cell>
          <cell r="O72">
            <v>880</v>
          </cell>
          <cell r="P72">
            <v>433</v>
          </cell>
          <cell r="Q72">
            <v>447</v>
          </cell>
          <cell r="R72">
            <v>7.3863636363636367</v>
          </cell>
          <cell r="S72">
            <v>42.840909090909093</v>
          </cell>
          <cell r="T72">
            <v>49.772727272727273</v>
          </cell>
        </row>
        <row r="73">
          <cell r="A73" t="str">
            <v>山江村</v>
          </cell>
          <cell r="B73"/>
          <cell r="C73">
            <v>483</v>
          </cell>
          <cell r="D73">
            <v>248</v>
          </cell>
          <cell r="E73">
            <v>235</v>
          </cell>
          <cell r="F73">
            <v>1481</v>
          </cell>
          <cell r="G73">
            <v>697</v>
          </cell>
          <cell r="H73">
            <v>784</v>
          </cell>
          <cell r="I73">
            <v>1167</v>
          </cell>
          <cell r="J73">
            <v>499</v>
          </cell>
          <cell r="K73">
            <v>668</v>
          </cell>
          <cell r="L73">
            <v>593</v>
          </cell>
          <cell r="M73">
            <v>206</v>
          </cell>
          <cell r="N73">
            <v>387</v>
          </cell>
          <cell r="O73">
            <v>3131</v>
          </cell>
          <cell r="P73">
            <v>1444</v>
          </cell>
          <cell r="Q73">
            <v>1687</v>
          </cell>
          <cell r="R73">
            <v>15.426381347812201</v>
          </cell>
          <cell r="S73">
            <v>47.301181731076333</v>
          </cell>
          <cell r="T73">
            <v>37.272436921111471</v>
          </cell>
        </row>
        <row r="74">
          <cell r="A74" t="str">
            <v>球磨村</v>
          </cell>
          <cell r="B74"/>
          <cell r="C74">
            <v>189</v>
          </cell>
          <cell r="D74">
            <v>91</v>
          </cell>
          <cell r="E74">
            <v>98</v>
          </cell>
          <cell r="F74">
            <v>859</v>
          </cell>
          <cell r="G74">
            <v>456</v>
          </cell>
          <cell r="H74">
            <v>403</v>
          </cell>
          <cell r="I74">
            <v>970</v>
          </cell>
          <cell r="J74">
            <v>432</v>
          </cell>
          <cell r="K74">
            <v>538</v>
          </cell>
          <cell r="L74">
            <v>463</v>
          </cell>
          <cell r="M74">
            <v>171</v>
          </cell>
          <cell r="N74">
            <v>292</v>
          </cell>
          <cell r="O74">
            <v>2018</v>
          </cell>
          <cell r="P74">
            <v>979</v>
          </cell>
          <cell r="Q74">
            <v>1039</v>
          </cell>
          <cell r="R74">
            <v>9.3657086223984134</v>
          </cell>
          <cell r="S74">
            <v>42.566897918731414</v>
          </cell>
          <cell r="T74">
            <v>48.067393458870164</v>
          </cell>
        </row>
        <row r="75">
          <cell r="A75" t="str">
            <v>あさぎり町</v>
          </cell>
          <cell r="B75"/>
          <cell r="C75">
            <v>1804</v>
          </cell>
          <cell r="D75">
            <v>894</v>
          </cell>
          <cell r="E75">
            <v>910</v>
          </cell>
          <cell r="F75">
            <v>6760</v>
          </cell>
          <cell r="G75">
            <v>3312</v>
          </cell>
          <cell r="H75">
            <v>3448</v>
          </cell>
          <cell r="I75">
            <v>5639</v>
          </cell>
          <cell r="J75">
            <v>2392</v>
          </cell>
          <cell r="K75">
            <v>3247</v>
          </cell>
          <cell r="L75">
            <v>3026</v>
          </cell>
          <cell r="M75">
            <v>1152</v>
          </cell>
          <cell r="N75">
            <v>1874</v>
          </cell>
          <cell r="O75">
            <v>14203</v>
          </cell>
          <cell r="P75">
            <v>6598</v>
          </cell>
          <cell r="Q75">
            <v>7605</v>
          </cell>
          <cell r="R75">
            <v>12.701541927761738</v>
          </cell>
          <cell r="S75">
            <v>47.595578398929803</v>
          </cell>
          <cell r="T75">
            <v>39.702879673308459</v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77">
          <cell r="A77" t="str">
            <v>天草郡</v>
          </cell>
          <cell r="B77"/>
          <cell r="C77">
            <v>651</v>
          </cell>
          <cell r="D77">
            <v>332</v>
          </cell>
          <cell r="E77">
            <v>319</v>
          </cell>
          <cell r="F77">
            <v>3001</v>
          </cell>
          <cell r="G77">
            <v>1576</v>
          </cell>
          <cell r="H77">
            <v>1425</v>
          </cell>
          <cell r="I77">
            <v>3049</v>
          </cell>
          <cell r="J77">
            <v>1302</v>
          </cell>
          <cell r="K77">
            <v>1747</v>
          </cell>
          <cell r="L77">
            <v>1716</v>
          </cell>
          <cell r="M77">
            <v>624</v>
          </cell>
          <cell r="N77">
            <v>1092</v>
          </cell>
          <cell r="O77">
            <v>6701</v>
          </cell>
          <cell r="P77">
            <v>3210</v>
          </cell>
          <cell r="Q77">
            <v>3491</v>
          </cell>
          <cell r="R77">
            <v>9.7149679152365316</v>
          </cell>
          <cell r="S77">
            <v>44.784360543202503</v>
          </cell>
          <cell r="T77">
            <v>45.500671541560962</v>
          </cell>
        </row>
        <row r="78">
          <cell r="A78" t="str">
            <v>苓北町</v>
          </cell>
          <cell r="B78"/>
          <cell r="C78">
            <v>651</v>
          </cell>
          <cell r="D78">
            <v>332</v>
          </cell>
          <cell r="E78">
            <v>319</v>
          </cell>
          <cell r="F78">
            <v>3001</v>
          </cell>
          <cell r="G78">
            <v>1576</v>
          </cell>
          <cell r="H78">
            <v>1425</v>
          </cell>
          <cell r="I78">
            <v>3049</v>
          </cell>
          <cell r="J78">
            <v>1302</v>
          </cell>
          <cell r="K78">
            <v>1747</v>
          </cell>
          <cell r="L78">
            <v>1716</v>
          </cell>
          <cell r="M78">
            <v>624</v>
          </cell>
          <cell r="N78">
            <v>1092</v>
          </cell>
          <cell r="O78">
            <v>6701</v>
          </cell>
          <cell r="P78">
            <v>3210</v>
          </cell>
          <cell r="Q78">
            <v>3491</v>
          </cell>
          <cell r="R78">
            <v>9.7149679152365316</v>
          </cell>
          <cell r="S78">
            <v>44.784360543202503</v>
          </cell>
          <cell r="T78">
            <v>45.500671541560962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4"/>
  <sheetViews>
    <sheetView tabSelected="1" view="pageBreakPreview" zoomScale="60" zoomScaleNormal="60" workbookViewId="0">
      <selection activeCell="A2" sqref="A2"/>
    </sheetView>
  </sheetViews>
  <sheetFormatPr defaultColWidth="10.77734375" defaultRowHeight="36" customHeight="1" x14ac:dyDescent="0.2"/>
  <cols>
    <col min="1" max="1" width="18.6640625" style="1" customWidth="1"/>
    <col min="2" max="2" width="18.77734375" style="1" customWidth="1"/>
    <col min="3" max="3" width="16.44140625" style="2" customWidth="1"/>
    <col min="4" max="4" width="16.109375" style="1" customWidth="1"/>
    <col min="5" max="7" width="15.6640625" style="1" customWidth="1"/>
    <col min="8" max="8" width="14.44140625" style="8" customWidth="1"/>
    <col min="9" max="9" width="12.44140625" style="11" customWidth="1"/>
    <col min="10" max="10" width="18.6640625" style="1" customWidth="1"/>
    <col min="11" max="11" width="15" style="1" customWidth="1"/>
    <col min="12" max="12" width="15.33203125" style="1" customWidth="1"/>
    <col min="13" max="13" width="14.44140625" style="1" customWidth="1"/>
    <col min="14" max="14" width="12.44140625" style="11" bestFit="1" customWidth="1"/>
    <col min="15" max="15" width="13.33203125" style="1" bestFit="1" customWidth="1"/>
    <col min="16" max="16384" width="10.77734375" style="1"/>
  </cols>
  <sheetData>
    <row r="1" spans="1:18" ht="36" customHeight="1" x14ac:dyDescent="0.2">
      <c r="A1" s="15" t="s">
        <v>74</v>
      </c>
      <c r="B1" s="16"/>
      <c r="C1" s="17"/>
      <c r="D1" s="16"/>
      <c r="E1" s="16"/>
      <c r="F1" s="16"/>
      <c r="G1" s="16"/>
      <c r="H1" s="18"/>
      <c r="I1" s="19"/>
      <c r="J1" s="16"/>
      <c r="K1" s="16"/>
      <c r="L1" s="16"/>
      <c r="M1" s="16"/>
      <c r="N1" s="19"/>
    </row>
    <row r="2" spans="1:18" ht="36" customHeight="1" x14ac:dyDescent="0.2">
      <c r="A2" s="20"/>
      <c r="B2" s="16"/>
      <c r="C2" s="17"/>
      <c r="D2" s="16"/>
      <c r="E2" s="16"/>
      <c r="F2" s="16"/>
      <c r="G2" s="16"/>
      <c r="H2" s="18"/>
      <c r="I2" s="19"/>
      <c r="J2" s="16"/>
      <c r="K2" s="16"/>
      <c r="L2" s="16"/>
      <c r="M2" s="16"/>
      <c r="N2" s="19"/>
    </row>
    <row r="3" spans="1:18" ht="108.75" customHeight="1" x14ac:dyDescent="0.2">
      <c r="A3" s="145" t="s">
        <v>73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8" ht="18.649999999999999" customHeight="1" x14ac:dyDescent="0.2">
      <c r="A4" s="144"/>
    </row>
    <row r="5" spans="1:18" ht="36" customHeight="1" x14ac:dyDescent="0.2">
      <c r="N5" s="143" t="s">
        <v>72</v>
      </c>
    </row>
    <row r="6" spans="1:18" ht="36" customHeight="1" x14ac:dyDescent="0.2">
      <c r="A6" s="157"/>
      <c r="B6" s="148" t="s">
        <v>65</v>
      </c>
      <c r="C6" s="149"/>
      <c r="D6" s="150"/>
      <c r="E6" s="151" t="s">
        <v>33</v>
      </c>
      <c r="F6" s="152"/>
      <c r="G6" s="152"/>
      <c r="H6" s="152"/>
      <c r="I6" s="153"/>
      <c r="J6" s="154" t="s">
        <v>34</v>
      </c>
      <c r="K6" s="155"/>
      <c r="L6" s="155"/>
      <c r="M6" s="155"/>
      <c r="N6" s="156"/>
    </row>
    <row r="7" spans="1:18" ht="36" customHeight="1" thickBot="1" x14ac:dyDescent="0.25">
      <c r="A7" s="158"/>
      <c r="B7" s="130" t="s">
        <v>0</v>
      </c>
      <c r="C7" s="129" t="s">
        <v>1</v>
      </c>
      <c r="D7" s="131" t="s">
        <v>2</v>
      </c>
      <c r="E7" s="130" t="s">
        <v>0</v>
      </c>
      <c r="F7" s="129" t="s">
        <v>1</v>
      </c>
      <c r="G7" s="129" t="s">
        <v>2</v>
      </c>
      <c r="H7" s="129" t="s">
        <v>3</v>
      </c>
      <c r="I7" s="128" t="s">
        <v>5</v>
      </c>
      <c r="J7" s="127" t="s">
        <v>0</v>
      </c>
      <c r="K7" s="126" t="s">
        <v>1</v>
      </c>
      <c r="L7" s="126" t="s">
        <v>2</v>
      </c>
      <c r="M7" s="126" t="s">
        <v>3</v>
      </c>
      <c r="N7" s="125" t="s">
        <v>5</v>
      </c>
    </row>
    <row r="8" spans="1:18" ht="36" customHeight="1" thickTop="1" x14ac:dyDescent="0.2">
      <c r="A8" s="136" t="s">
        <v>6</v>
      </c>
      <c r="B8" s="93">
        <f>VLOOKUP($A8,[1]第３表!$A$6:$T$78,15,FALSE)</f>
        <v>737850</v>
      </c>
      <c r="C8" s="95">
        <f>VLOOKUP($A8,[1]第３表!$A$6:$T$78,16,FALSE)</f>
        <v>348641</v>
      </c>
      <c r="D8" s="94">
        <f>VLOOKUP($A8,[1]第３表!$A$6:$T$78,17,FALSE)</f>
        <v>389209</v>
      </c>
      <c r="E8" s="93">
        <f>VLOOKUP($A8,[1]第３表!$A$6:$T$78,9,FALSE)</f>
        <v>199893</v>
      </c>
      <c r="F8" s="92">
        <f>VLOOKUP($A8,[1]第３表!$A$6:$T$78,10,FALSE)</f>
        <v>83984</v>
      </c>
      <c r="G8" s="91">
        <f>VLOOKUP($A8,[1]第３表!$A$6:$T$78,11,FALSE)</f>
        <v>115909</v>
      </c>
      <c r="H8" s="90">
        <f>VLOOKUP($A8,[1]第３表!$A$6:$T$78,20,FALSE)</f>
        <v>27.091278715186011</v>
      </c>
      <c r="I8" s="118">
        <f t="shared" ref="I8:I39" si="0">_xlfn.RANK.EQ(H8,$H$8:$H$54,0)</f>
        <v>41</v>
      </c>
      <c r="J8" s="88">
        <f>VLOOKUP($A8,[1]第３表!$A$6:$T$78,12,FALSE)</f>
        <v>102965</v>
      </c>
      <c r="K8" s="87">
        <f>VLOOKUP($A8,[1]第３表!$A$6:$T$78,13,FALSE)</f>
        <v>38787</v>
      </c>
      <c r="L8" s="87">
        <f>VLOOKUP($A8,[1]第３表!$A$6:$T$78,14,FALSE)</f>
        <v>64178</v>
      </c>
      <c r="M8" s="39">
        <f t="shared" ref="M8:M39" si="1">J8/B8*100</f>
        <v>13.954733346886222</v>
      </c>
      <c r="N8" s="117">
        <f t="shared" ref="N8:N39" si="2">_xlfn.RANK.EQ(M8,$M$8:$M$54,0)</f>
        <v>42</v>
      </c>
      <c r="O8" s="6"/>
      <c r="P8" s="6">
        <v>62136</v>
      </c>
      <c r="Q8" s="1">
        <v>41</v>
      </c>
      <c r="R8" s="1">
        <v>42</v>
      </c>
    </row>
    <row r="9" spans="1:18" ht="36" customHeight="1" x14ac:dyDescent="0.2">
      <c r="A9" s="137" t="s">
        <v>12</v>
      </c>
      <c r="B9" s="116">
        <f>VLOOKUP($A9,[1]第３表!$A$6:$T$78,15,FALSE)</f>
        <v>35689</v>
      </c>
      <c r="C9" s="115">
        <f>VLOOKUP($A9,[1]第３表!$A$6:$T$78,16,FALSE)</f>
        <v>17102</v>
      </c>
      <c r="D9" s="114">
        <f>VLOOKUP($A9,[1]第３表!$A$6:$T$78,17,FALSE)</f>
        <v>18587</v>
      </c>
      <c r="E9" s="113">
        <f>VLOOKUP($A9,[1]第３表!$A$6:$T$78,9,FALSE)</f>
        <v>11095</v>
      </c>
      <c r="F9" s="112">
        <f>VLOOKUP($A9,[1]第３表!$A$6:$T$78,10,FALSE)</f>
        <v>4827</v>
      </c>
      <c r="G9" s="111">
        <f>VLOOKUP($A9,[1]第３表!$A$6:$T$78,11,FALSE)</f>
        <v>6268</v>
      </c>
      <c r="H9" s="110">
        <f>VLOOKUP($A9,[1]第３表!$A$6:$T$78,20,FALSE)</f>
        <v>31.088010311300401</v>
      </c>
      <c r="I9" s="100">
        <f t="shared" si="0"/>
        <v>39</v>
      </c>
      <c r="J9" s="109">
        <f>VLOOKUP($A9,[1]第３表!$A$6:$T$78,12,FALSE)</f>
        <v>6030</v>
      </c>
      <c r="K9" s="108">
        <f>VLOOKUP($A9,[1]第３表!$A$6:$T$78,13,FALSE)</f>
        <v>2378</v>
      </c>
      <c r="L9" s="108">
        <f>VLOOKUP($A9,[1]第３表!$A$6:$T$78,14,FALSE)</f>
        <v>3652</v>
      </c>
      <c r="M9" s="60">
        <f t="shared" si="1"/>
        <v>16.895962341337668</v>
      </c>
      <c r="N9" s="97">
        <f t="shared" si="2"/>
        <v>37</v>
      </c>
      <c r="P9" s="6">
        <v>3565</v>
      </c>
      <c r="Q9" s="1">
        <v>39</v>
      </c>
      <c r="R9" s="1">
        <v>38</v>
      </c>
    </row>
    <row r="10" spans="1:18" ht="36" customHeight="1" x14ac:dyDescent="0.2">
      <c r="A10" s="137" t="s">
        <v>13</v>
      </c>
      <c r="B10" s="107">
        <f>VLOOKUP($A10,[1]第３表!$A$6:$T$78,15,FALSE)</f>
        <v>56236</v>
      </c>
      <c r="C10" s="106">
        <f>VLOOKUP($A10,[1]第３表!$A$6:$T$78,16,FALSE)</f>
        <v>26674</v>
      </c>
      <c r="D10" s="105">
        <f>VLOOKUP($A10,[1]第３表!$A$6:$T$78,17,FALSE)</f>
        <v>29562</v>
      </c>
      <c r="E10" s="104">
        <f>VLOOKUP($A10,[1]第３表!$A$6:$T$78,9,FALSE)</f>
        <v>20067</v>
      </c>
      <c r="F10" s="103">
        <f>VLOOKUP($A10,[1]第３表!$A$6:$T$78,10,FALSE)</f>
        <v>8710</v>
      </c>
      <c r="G10" s="102">
        <f>VLOOKUP($A10,[1]第３表!$A$6:$T$78,11,FALSE)</f>
        <v>11357</v>
      </c>
      <c r="H10" s="101">
        <f>VLOOKUP($A10,[1]第３表!$A$6:$T$78,20,FALSE)</f>
        <v>35.683547905256418</v>
      </c>
      <c r="I10" s="100">
        <f t="shared" si="0"/>
        <v>32</v>
      </c>
      <c r="J10" s="99">
        <f>VLOOKUP($A10,[1]第３表!$A$6:$T$78,12,FALSE)</f>
        <v>10730</v>
      </c>
      <c r="K10" s="98">
        <f>VLOOKUP($A10,[1]第３表!$A$6:$T$78,13,FALSE)</f>
        <v>4146</v>
      </c>
      <c r="L10" s="98">
        <f>VLOOKUP($A10,[1]第３表!$A$6:$T$78,14,FALSE)</f>
        <v>6584</v>
      </c>
      <c r="M10" s="60">
        <f t="shared" si="1"/>
        <v>19.080304431325128</v>
      </c>
      <c r="N10" s="97">
        <f t="shared" si="2"/>
        <v>29</v>
      </c>
      <c r="P10" s="6">
        <v>6565</v>
      </c>
      <c r="Q10" s="1">
        <v>32</v>
      </c>
      <c r="R10" s="1">
        <v>29</v>
      </c>
    </row>
    <row r="11" spans="1:18" ht="36" customHeight="1" x14ac:dyDescent="0.2">
      <c r="A11" s="136" t="s">
        <v>4</v>
      </c>
      <c r="B11" s="93">
        <f>VLOOKUP($A11,[1]第３表!$A$6:$T$78,15,FALSE)</f>
        <v>8801</v>
      </c>
      <c r="C11" s="95">
        <f>VLOOKUP($A11,[1]第３表!$A$6:$T$78,16,FALSE)</f>
        <v>4115</v>
      </c>
      <c r="D11" s="94">
        <f>VLOOKUP($A11,[1]第３表!$A$6:$T$78,17,FALSE)</f>
        <v>4686</v>
      </c>
      <c r="E11" s="93">
        <f>VLOOKUP($A11,[1]第３表!$A$6:$T$78,9,FALSE)</f>
        <v>4375</v>
      </c>
      <c r="F11" s="92">
        <f>VLOOKUP($A11,[1]第３表!$A$6:$T$78,10,FALSE)</f>
        <v>1865</v>
      </c>
      <c r="G11" s="91">
        <f>VLOOKUP($A11,[1]第３表!$A$6:$T$78,11,FALSE)</f>
        <v>2510</v>
      </c>
      <c r="H11" s="90">
        <f>VLOOKUP($A11,[1]第３表!$A$6:$T$78,20,FALSE)</f>
        <v>49.710260197704805</v>
      </c>
      <c r="I11" s="118">
        <f t="shared" si="0"/>
        <v>3</v>
      </c>
      <c r="J11" s="88">
        <f>VLOOKUP($A11,[1]第３表!$A$6:$T$78,12,FALSE)</f>
        <v>2456</v>
      </c>
      <c r="K11" s="87">
        <f>VLOOKUP($A11,[1]第３表!$A$6:$T$78,13,FALSE)</f>
        <v>894</v>
      </c>
      <c r="L11" s="87">
        <f>VLOOKUP($A11,[1]第３表!$A$6:$T$78,14,FALSE)</f>
        <v>1562</v>
      </c>
      <c r="M11" s="39">
        <f t="shared" si="1"/>
        <v>27.905919781842975</v>
      </c>
      <c r="N11" s="117">
        <f t="shared" si="2"/>
        <v>3</v>
      </c>
      <c r="P11" s="6">
        <v>1604</v>
      </c>
      <c r="Q11" s="1">
        <v>2</v>
      </c>
      <c r="R11" s="1">
        <v>3</v>
      </c>
    </row>
    <row r="12" spans="1:18" ht="36" customHeight="1" x14ac:dyDescent="0.2">
      <c r="A12" s="137" t="s">
        <v>8</v>
      </c>
      <c r="B12" s="104">
        <f>VLOOKUP($A12,[1]第３表!$A$6:$T$78,15,FALSE)</f>
        <v>49528</v>
      </c>
      <c r="C12" s="115">
        <f>VLOOKUP($A12,[1]第３表!$A$6:$T$78,16,FALSE)</f>
        <v>23287</v>
      </c>
      <c r="D12" s="114">
        <f>VLOOKUP($A12,[1]第３表!$A$6:$T$78,17,FALSE)</f>
        <v>26241</v>
      </c>
      <c r="E12" s="113">
        <f>VLOOKUP($A12,[1]第３表!$A$6:$T$78,9,FALSE)</f>
        <v>18184</v>
      </c>
      <c r="F12" s="112">
        <f>VLOOKUP($A12,[1]第３表!$A$6:$T$78,10,FALSE)</f>
        <v>7689</v>
      </c>
      <c r="G12" s="111">
        <f>VLOOKUP($A12,[1]第３表!$A$6:$T$78,11,FALSE)</f>
        <v>10495</v>
      </c>
      <c r="H12" s="110">
        <f>VLOOKUP($A12,[1]第３表!$A$6:$T$78,20,FALSE)</f>
        <v>36.714585688903242</v>
      </c>
      <c r="I12" s="100">
        <f t="shared" si="0"/>
        <v>31</v>
      </c>
      <c r="J12" s="109">
        <f>VLOOKUP($A12,[1]第３表!$A$6:$T$78,12,FALSE)</f>
        <v>9382</v>
      </c>
      <c r="K12" s="108">
        <f>VLOOKUP($A12,[1]第３表!$A$6:$T$78,13,FALSE)</f>
        <v>3575</v>
      </c>
      <c r="L12" s="108">
        <f>VLOOKUP($A12,[1]第３表!$A$6:$T$78,14,FALSE)</f>
        <v>5807</v>
      </c>
      <c r="M12" s="60">
        <f t="shared" si="1"/>
        <v>18.942820222904217</v>
      </c>
      <c r="N12" s="97">
        <f t="shared" si="2"/>
        <v>30</v>
      </c>
      <c r="P12" s="6">
        <v>5741</v>
      </c>
      <c r="Q12" s="1">
        <v>31</v>
      </c>
      <c r="R12" s="1">
        <v>33</v>
      </c>
    </row>
    <row r="13" spans="1:18" ht="36" customHeight="1" x14ac:dyDescent="0.2">
      <c r="A13" s="137" t="s">
        <v>9</v>
      </c>
      <c r="B13" s="107">
        <f>VLOOKUP($A13,[1]第３表!$A$6:$T$78,15,FALSE)</f>
        <v>62919</v>
      </c>
      <c r="C13" s="106">
        <f>VLOOKUP($A13,[1]第３表!$A$6:$T$78,16,FALSE)</f>
        <v>29896</v>
      </c>
      <c r="D13" s="105">
        <f>VLOOKUP($A13,[1]第３表!$A$6:$T$78,17,FALSE)</f>
        <v>33023</v>
      </c>
      <c r="E13" s="104">
        <f>VLOOKUP($A13,[1]第３表!$A$6:$T$78,9,FALSE)</f>
        <v>22185</v>
      </c>
      <c r="F13" s="103">
        <f>VLOOKUP($A13,[1]第３表!$A$6:$T$78,10,FALSE)</f>
        <v>9562</v>
      </c>
      <c r="G13" s="102">
        <f>VLOOKUP($A13,[1]第３表!$A$6:$T$78,11,FALSE)</f>
        <v>12623</v>
      </c>
      <c r="H13" s="101">
        <f>VLOOKUP($A13,[1]第３表!$A$6:$T$78,20,FALSE)</f>
        <v>35.259619510799602</v>
      </c>
      <c r="I13" s="100">
        <f t="shared" si="0"/>
        <v>33</v>
      </c>
      <c r="J13" s="99">
        <f>VLOOKUP($A13,[1]第３表!$A$6:$T$78,12,FALSE)</f>
        <v>11916</v>
      </c>
      <c r="K13" s="98">
        <f>VLOOKUP($A13,[1]第３表!$A$6:$T$78,13,FALSE)</f>
        <v>4466</v>
      </c>
      <c r="L13" s="98">
        <f>VLOOKUP($A13,[1]第３表!$A$6:$T$78,14,FALSE)</f>
        <v>7450</v>
      </c>
      <c r="M13" s="60">
        <f t="shared" si="1"/>
        <v>18.93863538835646</v>
      </c>
      <c r="N13" s="97">
        <f t="shared" si="2"/>
        <v>33</v>
      </c>
      <c r="P13" s="6">
        <v>7382</v>
      </c>
      <c r="Q13" s="1">
        <v>34</v>
      </c>
      <c r="R13" s="1">
        <v>32</v>
      </c>
    </row>
    <row r="14" spans="1:18" ht="36" customHeight="1" x14ac:dyDescent="0.2">
      <c r="A14" s="137" t="s">
        <v>15</v>
      </c>
      <c r="B14" s="107">
        <f>VLOOKUP($A14,[1]第３表!$A$6:$T$78,15,FALSE)</f>
        <v>5030</v>
      </c>
      <c r="C14" s="106">
        <f>VLOOKUP($A14,[1]第３表!$A$6:$T$78,16,FALSE)</f>
        <v>2386</v>
      </c>
      <c r="D14" s="105">
        <f>VLOOKUP($A14,[1]第３表!$A$6:$T$78,17,FALSE)</f>
        <v>2644</v>
      </c>
      <c r="E14" s="104">
        <f>VLOOKUP($A14,[1]第３表!$A$6:$T$78,9,FALSE)</f>
        <v>1857</v>
      </c>
      <c r="F14" s="103">
        <f>VLOOKUP($A14,[1]第３表!$A$6:$T$78,10,FALSE)</f>
        <v>784</v>
      </c>
      <c r="G14" s="102">
        <f>VLOOKUP($A14,[1]第３表!$A$6:$T$78,11,FALSE)</f>
        <v>1073</v>
      </c>
      <c r="H14" s="101">
        <f>VLOOKUP($A14,[1]第３表!$A$6:$T$78,20,FALSE)</f>
        <v>36.918489065606366</v>
      </c>
      <c r="I14" s="100">
        <f t="shared" si="0"/>
        <v>30</v>
      </c>
      <c r="J14" s="99">
        <f>VLOOKUP($A14,[1]第３表!$A$6:$T$78,12,FALSE)</f>
        <v>1016</v>
      </c>
      <c r="K14" s="98">
        <f>VLOOKUP($A14,[1]第３表!$A$6:$T$78,13,FALSE)</f>
        <v>373</v>
      </c>
      <c r="L14" s="98">
        <f>VLOOKUP($A14,[1]第３表!$A$6:$T$78,14,FALSE)</f>
        <v>643</v>
      </c>
      <c r="M14" s="60">
        <f t="shared" si="1"/>
        <v>20.198807157057654</v>
      </c>
      <c r="N14" s="97">
        <f t="shared" si="2"/>
        <v>28</v>
      </c>
      <c r="P14" s="6">
        <v>639</v>
      </c>
      <c r="Q14" s="1">
        <v>28</v>
      </c>
      <c r="R14" s="1">
        <v>28</v>
      </c>
    </row>
    <row r="15" spans="1:18" ht="36" customHeight="1" x14ac:dyDescent="0.2">
      <c r="A15" s="137" t="s">
        <v>16</v>
      </c>
      <c r="B15" s="104">
        <f>VLOOKUP($A15,[1]第３表!$A$6:$T$78,15,FALSE)</f>
        <v>8544</v>
      </c>
      <c r="C15" s="106">
        <f>VLOOKUP($A15,[1]第３表!$A$6:$T$78,16,FALSE)</f>
        <v>4070</v>
      </c>
      <c r="D15" s="105">
        <f>VLOOKUP($A15,[1]第３表!$A$6:$T$78,17,FALSE)</f>
        <v>4474</v>
      </c>
      <c r="E15" s="104">
        <f>VLOOKUP($A15,[1]第３表!$A$6:$T$78,9,FALSE)</f>
        <v>3506</v>
      </c>
      <c r="F15" s="103">
        <f>VLOOKUP($A15,[1]第３表!$A$6:$T$78,10,FALSE)</f>
        <v>1537</v>
      </c>
      <c r="G15" s="102">
        <f>VLOOKUP($A15,[1]第３表!$A$6:$T$78,11,FALSE)</f>
        <v>1969</v>
      </c>
      <c r="H15" s="101">
        <f>VLOOKUP($A15,[1]第３表!$A$6:$T$78,20,FALSE)</f>
        <v>41.034644194756552</v>
      </c>
      <c r="I15" s="100">
        <f t="shared" si="0"/>
        <v>22</v>
      </c>
      <c r="J15" s="99">
        <f>VLOOKUP($A15,[1]第３表!$A$6:$T$78,12,FALSE)</f>
        <v>1890</v>
      </c>
      <c r="K15" s="98">
        <f>VLOOKUP($A15,[1]第３表!$A$6:$T$78,13,FALSE)</f>
        <v>721</v>
      </c>
      <c r="L15" s="98">
        <f>VLOOKUP($A15,[1]第３表!$A$6:$T$78,14,FALSE)</f>
        <v>1169</v>
      </c>
      <c r="M15" s="60">
        <f t="shared" si="1"/>
        <v>22.120786516853933</v>
      </c>
      <c r="N15" s="97">
        <f t="shared" si="2"/>
        <v>22</v>
      </c>
      <c r="P15" s="6">
        <v>1185</v>
      </c>
      <c r="Q15" s="1">
        <v>22</v>
      </c>
      <c r="R15" s="1">
        <v>22</v>
      </c>
    </row>
    <row r="16" spans="1:18" ht="36" customHeight="1" x14ac:dyDescent="0.2">
      <c r="A16" s="137" t="s">
        <v>17</v>
      </c>
      <c r="B16" s="107">
        <f>VLOOKUP($A16,[1]第３表!$A$6:$T$78,15,FALSE)</f>
        <v>14926</v>
      </c>
      <c r="C16" s="106">
        <f>VLOOKUP($A16,[1]第３表!$A$6:$T$78,16,FALSE)</f>
        <v>7500</v>
      </c>
      <c r="D16" s="105">
        <f>VLOOKUP($A16,[1]第３表!$A$6:$T$78,17,FALSE)</f>
        <v>7426</v>
      </c>
      <c r="E16" s="104">
        <f>VLOOKUP($A16,[1]第３表!$A$6:$T$78,9,FALSE)</f>
        <v>5524</v>
      </c>
      <c r="F16" s="103">
        <f>VLOOKUP($A16,[1]第３表!$A$6:$T$78,10,FALSE)</f>
        <v>2508</v>
      </c>
      <c r="G16" s="102">
        <f>VLOOKUP($A16,[1]第３表!$A$6:$T$78,11,FALSE)</f>
        <v>3016</v>
      </c>
      <c r="H16" s="101">
        <f>VLOOKUP($A16,[1]第３表!$A$6:$T$78,20,FALSE)</f>
        <v>37.009245611684314</v>
      </c>
      <c r="I16" s="100">
        <f t="shared" si="0"/>
        <v>29</v>
      </c>
      <c r="J16" s="99">
        <f>VLOOKUP($A16,[1]第３表!$A$6:$T$78,12,FALSE)</f>
        <v>2660</v>
      </c>
      <c r="K16" s="98">
        <f>VLOOKUP($A16,[1]第３表!$A$6:$T$78,13,FALSE)</f>
        <v>1070</v>
      </c>
      <c r="L16" s="98">
        <f>VLOOKUP($A16,[1]第３表!$A$6:$T$78,14,FALSE)</f>
        <v>1590</v>
      </c>
      <c r="M16" s="60">
        <f t="shared" si="1"/>
        <v>17.821251507436688</v>
      </c>
      <c r="N16" s="97">
        <f t="shared" si="2"/>
        <v>35</v>
      </c>
      <c r="P16" s="6">
        <v>1579</v>
      </c>
      <c r="Q16" s="1">
        <v>29</v>
      </c>
      <c r="R16" s="1">
        <v>35</v>
      </c>
    </row>
    <row r="17" spans="1:18" ht="36" customHeight="1" x14ac:dyDescent="0.2">
      <c r="A17" s="136" t="s">
        <v>57</v>
      </c>
      <c r="B17" s="134">
        <f>VLOOKUP($A17,[1]第３表!$A$6:$T$78,15,FALSE)</f>
        <v>8992</v>
      </c>
      <c r="C17" s="95">
        <f>VLOOKUP($A17,[1]第３表!$A$6:$T$78,16,FALSE)</f>
        <v>4257</v>
      </c>
      <c r="D17" s="94">
        <f>VLOOKUP($A17,[1]第３表!$A$6:$T$78,17,FALSE)</f>
        <v>4735</v>
      </c>
      <c r="E17" s="93">
        <f>VLOOKUP($A17,[1]第３表!$A$6:$T$78,9,FALSE)</f>
        <v>3954</v>
      </c>
      <c r="F17" s="92">
        <f>VLOOKUP($A17,[1]第３表!$A$6:$T$78,10,FALSE)</f>
        <v>1689</v>
      </c>
      <c r="G17" s="91">
        <f>VLOOKUP($A17,[1]第３表!$A$6:$T$78,11,FALSE)</f>
        <v>2265</v>
      </c>
      <c r="H17" s="90">
        <f>VLOOKUP($A17,[1]第３表!$A$6:$T$78,20,FALSE)</f>
        <v>43.972419928825623</v>
      </c>
      <c r="I17" s="118">
        <f t="shared" si="0"/>
        <v>14</v>
      </c>
      <c r="J17" s="88">
        <f>VLOOKUP($A17,[1]第３表!$A$6:$T$78,12,FALSE)</f>
        <v>2232</v>
      </c>
      <c r="K17" s="87">
        <f>VLOOKUP($A17,[1]第３表!$A$6:$T$78,13,FALSE)</f>
        <v>815</v>
      </c>
      <c r="L17" s="87">
        <f>VLOOKUP($A17,[1]第３表!$A$6:$T$78,14,FALSE)</f>
        <v>1417</v>
      </c>
      <c r="M17" s="39">
        <f t="shared" si="1"/>
        <v>24.822064056939503</v>
      </c>
      <c r="N17" s="117">
        <f t="shared" si="2"/>
        <v>9</v>
      </c>
      <c r="P17" s="6">
        <v>1447</v>
      </c>
      <c r="Q17" s="1">
        <v>12</v>
      </c>
      <c r="R17" s="1">
        <v>8</v>
      </c>
    </row>
    <row r="18" spans="1:18" ht="36" customHeight="1" x14ac:dyDescent="0.2">
      <c r="A18" s="142" t="s">
        <v>10</v>
      </c>
      <c r="B18" s="93">
        <f>VLOOKUP($A18,[1]第３表!$A$6:$T$78,15,FALSE)</f>
        <v>47634</v>
      </c>
      <c r="C18" s="95">
        <f>VLOOKUP($A18,[1]第３表!$A$6:$T$78,16,FALSE)</f>
        <v>22388</v>
      </c>
      <c r="D18" s="94">
        <f>VLOOKUP($A18,[1]第３表!$A$6:$T$78,17,FALSE)</f>
        <v>25246</v>
      </c>
      <c r="E18" s="93">
        <f>VLOOKUP($A18,[1]第３表!$A$6:$T$78,9,FALSE)</f>
        <v>18584</v>
      </c>
      <c r="F18" s="92">
        <f>VLOOKUP($A18,[1]第３表!$A$6:$T$78,10,FALSE)</f>
        <v>7921</v>
      </c>
      <c r="G18" s="91">
        <f>VLOOKUP($A18,[1]第３表!$A$6:$T$78,11,FALSE)</f>
        <v>10663</v>
      </c>
      <c r="H18" s="90">
        <f>VLOOKUP($A18,[1]第３表!$A$6:$T$78,20,FALSE)</f>
        <v>39.01414955703909</v>
      </c>
      <c r="I18" s="141">
        <f t="shared" si="0"/>
        <v>26</v>
      </c>
      <c r="J18" s="88">
        <f>VLOOKUP($A18,[1]第３表!$A$6:$T$78,12,FALSE)</f>
        <v>10060</v>
      </c>
      <c r="K18" s="87">
        <f>VLOOKUP($A18,[1]第３表!$A$6:$T$78,13,FALSE)</f>
        <v>3857</v>
      </c>
      <c r="L18" s="87">
        <f>VLOOKUP($A18,[1]第３表!$A$6:$T$78,14,FALSE)</f>
        <v>6203</v>
      </c>
      <c r="M18" s="140">
        <f t="shared" si="1"/>
        <v>21.11936851828526</v>
      </c>
      <c r="N18" s="139">
        <f t="shared" si="2"/>
        <v>26</v>
      </c>
      <c r="P18" s="6">
        <v>6224</v>
      </c>
      <c r="Q18" s="1">
        <v>26</v>
      </c>
      <c r="R18" s="1">
        <v>27</v>
      </c>
    </row>
    <row r="19" spans="1:18" ht="36" customHeight="1" x14ac:dyDescent="0.2">
      <c r="A19" s="138" t="s">
        <v>11</v>
      </c>
      <c r="B19" s="104">
        <f>VLOOKUP($A19,[1]第３表!$A$6:$T$78,15,FALSE)</f>
        <v>45483</v>
      </c>
      <c r="C19" s="115">
        <f>VLOOKUP($A19,[1]第３表!$A$6:$T$78,16,FALSE)</f>
        <v>21683</v>
      </c>
      <c r="D19" s="114">
        <f>VLOOKUP($A19,[1]第３表!$A$6:$T$78,17,FALSE)</f>
        <v>23800</v>
      </c>
      <c r="E19" s="113">
        <f>VLOOKUP($A19,[1]第３表!$A$6:$T$78,9,FALSE)</f>
        <v>15931</v>
      </c>
      <c r="F19" s="112">
        <f>VLOOKUP($A19,[1]第３表!$A$6:$T$78,10,FALSE)</f>
        <v>6946</v>
      </c>
      <c r="G19" s="111">
        <f>VLOOKUP($A19,[1]第３表!$A$6:$T$78,11,FALSE)</f>
        <v>8985</v>
      </c>
      <c r="H19" s="110">
        <f>VLOOKUP($A19,[1]第３表!$A$6:$T$78,20,FALSE)</f>
        <v>35.026273552755974</v>
      </c>
      <c r="I19" s="100">
        <f t="shared" si="0"/>
        <v>35</v>
      </c>
      <c r="J19" s="109">
        <f>VLOOKUP($A19,[1]第３表!$A$6:$T$78,12,FALSE)</f>
        <v>8363</v>
      </c>
      <c r="K19" s="108">
        <f>VLOOKUP($A19,[1]第３表!$A$6:$T$78,13,FALSE)</f>
        <v>3235</v>
      </c>
      <c r="L19" s="108">
        <f>VLOOKUP($A19,[1]第３表!$A$6:$T$78,14,FALSE)</f>
        <v>5128</v>
      </c>
      <c r="M19" s="60">
        <f t="shared" si="1"/>
        <v>18.387089681859155</v>
      </c>
      <c r="N19" s="97">
        <f t="shared" si="2"/>
        <v>34</v>
      </c>
      <c r="P19" s="6">
        <v>5091</v>
      </c>
      <c r="Q19" s="1">
        <v>36</v>
      </c>
      <c r="R19" s="1">
        <v>34</v>
      </c>
    </row>
    <row r="20" spans="1:18" ht="36" customHeight="1" x14ac:dyDescent="0.2">
      <c r="A20" s="137" t="s">
        <v>14</v>
      </c>
      <c r="B20" s="107">
        <f>VLOOKUP($A20,[1]第３表!$A$6:$T$78,15,FALSE)</f>
        <v>63037</v>
      </c>
      <c r="C20" s="106">
        <f>VLOOKUP($A20,[1]第３表!$A$6:$T$78,16,FALSE)</f>
        <v>30363</v>
      </c>
      <c r="D20" s="105">
        <f>VLOOKUP($A20,[1]第３表!$A$6:$T$78,17,FALSE)</f>
        <v>32674</v>
      </c>
      <c r="E20" s="104">
        <f>VLOOKUP($A20,[1]第３表!$A$6:$T$78,9,FALSE)</f>
        <v>15410</v>
      </c>
      <c r="F20" s="103">
        <f>VLOOKUP($A20,[1]第３表!$A$6:$T$78,10,FALSE)</f>
        <v>6700</v>
      </c>
      <c r="G20" s="102">
        <f>VLOOKUP($A20,[1]第３表!$A$6:$T$78,11,FALSE)</f>
        <v>8710</v>
      </c>
      <c r="H20" s="101">
        <f>VLOOKUP($A20,[1]第３表!$A$6:$T$78,20,FALSE)</f>
        <v>24.445960309024859</v>
      </c>
      <c r="I20" s="100">
        <f t="shared" si="0"/>
        <v>43</v>
      </c>
      <c r="J20" s="99">
        <f>VLOOKUP($A20,[1]第３表!$A$6:$T$78,12,FALSE)</f>
        <v>7551</v>
      </c>
      <c r="K20" s="98">
        <f>VLOOKUP($A20,[1]第３表!$A$6:$T$78,13,FALSE)</f>
        <v>3004</v>
      </c>
      <c r="L20" s="98">
        <f>VLOOKUP($A20,[1]第３表!$A$6:$T$78,14,FALSE)</f>
        <v>4547</v>
      </c>
      <c r="M20" s="60">
        <f t="shared" si="1"/>
        <v>11.978679188413153</v>
      </c>
      <c r="N20" s="97">
        <f t="shared" si="2"/>
        <v>43</v>
      </c>
      <c r="P20" s="6">
        <v>4401</v>
      </c>
      <c r="Q20" s="1">
        <v>43</v>
      </c>
      <c r="R20" s="1">
        <v>43</v>
      </c>
    </row>
    <row r="21" spans="1:18" ht="36" customHeight="1" x14ac:dyDescent="0.2">
      <c r="A21" s="137" t="s">
        <v>18</v>
      </c>
      <c r="B21" s="107">
        <f>VLOOKUP($A21,[1]第３表!$A$6:$T$78,15,FALSE)</f>
        <v>35840</v>
      </c>
      <c r="C21" s="106">
        <f>VLOOKUP($A21,[1]第３表!$A$6:$T$78,16,FALSE)</f>
        <v>17893</v>
      </c>
      <c r="D21" s="105">
        <f>VLOOKUP($A21,[1]第３表!$A$6:$T$78,17,FALSE)</f>
        <v>17947</v>
      </c>
      <c r="E21" s="104">
        <f>VLOOKUP($A21,[1]第３表!$A$6:$T$78,9,FALSE)</f>
        <v>8029</v>
      </c>
      <c r="F21" s="103">
        <f>VLOOKUP($A21,[1]第３表!$A$6:$T$78,10,FALSE)</f>
        <v>3482</v>
      </c>
      <c r="G21" s="102">
        <f>VLOOKUP($A21,[1]第３表!$A$6:$T$78,11,FALSE)</f>
        <v>4547</v>
      </c>
      <c r="H21" s="101">
        <f>VLOOKUP($A21,[1]第３表!$A$6:$T$78,20,FALSE)</f>
        <v>22.40234375</v>
      </c>
      <c r="I21" s="100">
        <f t="shared" si="0"/>
        <v>44</v>
      </c>
      <c r="J21" s="99">
        <f>VLOOKUP($A21,[1]第３表!$A$6:$T$78,12,FALSE)</f>
        <v>3917</v>
      </c>
      <c r="K21" s="98">
        <f>VLOOKUP($A21,[1]第３表!$A$6:$T$78,13,FALSE)</f>
        <v>1500</v>
      </c>
      <c r="L21" s="98">
        <f>VLOOKUP($A21,[1]第３表!$A$6:$T$78,14,FALSE)</f>
        <v>2417</v>
      </c>
      <c r="M21" s="60">
        <f t="shared" si="1"/>
        <v>10.929129464285714</v>
      </c>
      <c r="N21" s="97">
        <f t="shared" si="2"/>
        <v>44</v>
      </c>
      <c r="P21" s="6">
        <v>2329</v>
      </c>
      <c r="Q21" s="1">
        <v>44</v>
      </c>
      <c r="R21" s="1">
        <v>44</v>
      </c>
    </row>
    <row r="22" spans="1:18" ht="36" customHeight="1" x14ac:dyDescent="0.2">
      <c r="A22" s="136" t="s">
        <v>19</v>
      </c>
      <c r="B22" s="93">
        <f>VLOOKUP($A22,[1]第３表!$A$6:$T$78,15,FALSE)</f>
        <v>44243</v>
      </c>
      <c r="C22" s="95">
        <f>VLOOKUP($A22,[1]第３表!$A$6:$T$78,16,FALSE)</f>
        <v>21681</v>
      </c>
      <c r="D22" s="94">
        <f>VLOOKUP($A22,[1]第３表!$A$6:$T$78,17,FALSE)</f>
        <v>22562</v>
      </c>
      <c r="E22" s="93">
        <f>VLOOKUP($A22,[1]第３表!$A$6:$T$78,9,FALSE)</f>
        <v>9497</v>
      </c>
      <c r="F22" s="92">
        <f>VLOOKUP($A22,[1]第３表!$A$6:$T$78,10,FALSE)</f>
        <v>4129</v>
      </c>
      <c r="G22" s="91">
        <f>VLOOKUP($A22,[1]第３表!$A$6:$T$78,11,FALSE)</f>
        <v>5368</v>
      </c>
      <c r="H22" s="90">
        <f>VLOOKUP($A22,[1]第３表!$A$6:$T$78,20,FALSE)</f>
        <v>21.465542571706258</v>
      </c>
      <c r="I22" s="118">
        <f t="shared" si="0"/>
        <v>45</v>
      </c>
      <c r="J22" s="88">
        <f>VLOOKUP($A22,[1]第３表!$A$6:$T$78,12,FALSE)</f>
        <v>4650</v>
      </c>
      <c r="K22" s="87">
        <f>VLOOKUP($A22,[1]第３表!$A$6:$T$78,13,FALSE)</f>
        <v>1850</v>
      </c>
      <c r="L22" s="87">
        <f>VLOOKUP($A22,[1]第３表!$A$6:$T$78,14,FALSE)</f>
        <v>2800</v>
      </c>
      <c r="M22" s="39">
        <f t="shared" si="1"/>
        <v>10.510137196844699</v>
      </c>
      <c r="N22" s="117">
        <f t="shared" si="2"/>
        <v>45</v>
      </c>
      <c r="P22" s="6">
        <v>2633</v>
      </c>
      <c r="Q22" s="1">
        <v>45</v>
      </c>
      <c r="R22" s="1">
        <v>45</v>
      </c>
    </row>
    <row r="23" spans="1:18" ht="36" customHeight="1" x14ac:dyDescent="0.2">
      <c r="A23" s="72" t="s">
        <v>58</v>
      </c>
      <c r="B23" s="104">
        <f>VLOOKUP($A23,[1]第３表!$A$6:$T$78,15,FALSE)</f>
        <v>24178</v>
      </c>
      <c r="C23" s="115">
        <f>VLOOKUP($A23,[1]第３表!$A$6:$T$78,16,FALSE)</f>
        <v>11355</v>
      </c>
      <c r="D23" s="114">
        <f>VLOOKUP($A23,[1]第３表!$A$6:$T$78,17,FALSE)</f>
        <v>12823</v>
      </c>
      <c r="E23" s="113">
        <f>VLOOKUP($A23,[1]第３表!$A$6:$T$78,9,FALSE)</f>
        <v>9986</v>
      </c>
      <c r="F23" s="112">
        <f>VLOOKUP($A23,[1]第３表!$A$6:$T$78,10,FALSE)</f>
        <v>4239</v>
      </c>
      <c r="G23" s="111">
        <f>VLOOKUP($A23,[1]第３表!$A$6:$T$78,11,FALSE)</f>
        <v>5747</v>
      </c>
      <c r="H23" s="110">
        <f>VLOOKUP($A23,[1]第３表!$A$6:$T$78,20,FALSE)</f>
        <v>41.302010091819007</v>
      </c>
      <c r="I23" s="100">
        <f t="shared" si="0"/>
        <v>20</v>
      </c>
      <c r="J23" s="109">
        <f>VLOOKUP($A23,[1]第３表!$A$6:$T$78,12,FALSE)</f>
        <v>5552</v>
      </c>
      <c r="K23" s="108">
        <f>VLOOKUP($A23,[1]第３表!$A$6:$T$78,13,FALSE)</f>
        <v>2097</v>
      </c>
      <c r="L23" s="108">
        <f>VLOOKUP($A23,[1]第３表!$A$6:$T$78,14,FALSE)</f>
        <v>3455</v>
      </c>
      <c r="M23" s="60">
        <f t="shared" si="1"/>
        <v>22.963024236909586</v>
      </c>
      <c r="N23" s="97">
        <f t="shared" si="2"/>
        <v>19</v>
      </c>
      <c r="P23" s="6">
        <v>3470</v>
      </c>
      <c r="Q23" s="1">
        <v>20</v>
      </c>
      <c r="R23" s="1">
        <v>20</v>
      </c>
    </row>
    <row r="24" spans="1:18" ht="36" customHeight="1" x14ac:dyDescent="0.2">
      <c r="A24" s="72" t="s">
        <v>20</v>
      </c>
      <c r="B24" s="107">
        <f>VLOOKUP($A24,[1]第３表!$A$6:$T$78,15,FALSE)</f>
        <v>3644</v>
      </c>
      <c r="C24" s="106">
        <f>VLOOKUP($A24,[1]第３表!$A$6:$T$78,16,FALSE)</f>
        <v>1744</v>
      </c>
      <c r="D24" s="105">
        <f>VLOOKUP($A24,[1]第３表!$A$6:$T$78,17,FALSE)</f>
        <v>1900</v>
      </c>
      <c r="E24" s="104">
        <f>VLOOKUP($A24,[1]第３表!$A$6:$T$78,9,FALSE)</f>
        <v>1497</v>
      </c>
      <c r="F24" s="103">
        <f>VLOOKUP($A24,[1]第３表!$A$6:$T$78,10,FALSE)</f>
        <v>652</v>
      </c>
      <c r="G24" s="102">
        <f>VLOOKUP($A24,[1]第３表!$A$6:$T$78,11,FALSE)</f>
        <v>845</v>
      </c>
      <c r="H24" s="101">
        <f>VLOOKUP($A24,[1]第３表!$A$6:$T$78,20,FALSE)</f>
        <v>41.081229418221731</v>
      </c>
      <c r="I24" s="100">
        <f t="shared" si="0"/>
        <v>21</v>
      </c>
      <c r="J24" s="99">
        <f>VLOOKUP($A24,[1]第３表!$A$6:$T$78,12,FALSE)</f>
        <v>769</v>
      </c>
      <c r="K24" s="98">
        <f>VLOOKUP($A24,[1]第３表!$A$6:$T$78,13,FALSE)</f>
        <v>276</v>
      </c>
      <c r="L24" s="98">
        <f>VLOOKUP($A24,[1]第３表!$A$6:$T$78,14,FALSE)</f>
        <v>493</v>
      </c>
      <c r="M24" s="60">
        <f t="shared" si="1"/>
        <v>21.103183315038418</v>
      </c>
      <c r="N24" s="97">
        <f t="shared" si="2"/>
        <v>27</v>
      </c>
      <c r="P24" s="6">
        <v>505</v>
      </c>
      <c r="Q24" s="1">
        <v>21</v>
      </c>
      <c r="R24" s="1">
        <v>24</v>
      </c>
    </row>
    <row r="25" spans="1:18" ht="36" customHeight="1" x14ac:dyDescent="0.2">
      <c r="A25" s="72" t="s">
        <v>21</v>
      </c>
      <c r="B25" s="107">
        <f>VLOOKUP($A25,[1]第３表!$A$6:$T$78,15,FALSE)</f>
        <v>6368</v>
      </c>
      <c r="C25" s="106">
        <f>VLOOKUP($A25,[1]第３表!$A$6:$T$78,16,FALSE)</f>
        <v>3043</v>
      </c>
      <c r="D25" s="105">
        <f>VLOOKUP($A25,[1]第３表!$A$6:$T$78,17,FALSE)</f>
        <v>3325</v>
      </c>
      <c r="E25" s="104">
        <f>VLOOKUP($A25,[1]第３表!$A$6:$T$78,9,FALSE)</f>
        <v>2794</v>
      </c>
      <c r="F25" s="103">
        <f>VLOOKUP($A25,[1]第３表!$A$6:$T$78,10,FALSE)</f>
        <v>1189</v>
      </c>
      <c r="G25" s="102">
        <f>VLOOKUP($A25,[1]第３表!$A$6:$T$78,11,FALSE)</f>
        <v>1605</v>
      </c>
      <c r="H25" s="101">
        <f>VLOOKUP($A25,[1]第３表!$A$6:$T$78,20,FALSE)</f>
        <v>43.875628140703512</v>
      </c>
      <c r="I25" s="100">
        <f t="shared" si="0"/>
        <v>15</v>
      </c>
      <c r="J25" s="99">
        <f>VLOOKUP($A25,[1]第３表!$A$6:$T$78,12,FALSE)</f>
        <v>1471</v>
      </c>
      <c r="K25" s="98">
        <f>VLOOKUP($A25,[1]第３表!$A$6:$T$78,13,FALSE)</f>
        <v>553</v>
      </c>
      <c r="L25" s="98">
        <f>VLOOKUP($A25,[1]第３表!$A$6:$T$78,14,FALSE)</f>
        <v>918</v>
      </c>
      <c r="M25" s="60">
        <f t="shared" si="1"/>
        <v>23.099874371859297</v>
      </c>
      <c r="N25" s="97">
        <f t="shared" si="2"/>
        <v>17</v>
      </c>
      <c r="P25" s="6">
        <v>934</v>
      </c>
      <c r="Q25" s="1">
        <v>14</v>
      </c>
      <c r="R25" s="1">
        <v>16</v>
      </c>
    </row>
    <row r="26" spans="1:18" ht="36" customHeight="1" x14ac:dyDescent="0.2">
      <c r="A26" s="72" t="s">
        <v>22</v>
      </c>
      <c r="B26" s="107">
        <f>VLOOKUP($A26,[1]第３表!$A$6:$T$78,15,FALSE)</f>
        <v>1345</v>
      </c>
      <c r="C26" s="106">
        <f>VLOOKUP($A26,[1]第３表!$A$6:$T$78,16,FALSE)</f>
        <v>696</v>
      </c>
      <c r="D26" s="105">
        <f>VLOOKUP($A26,[1]第３表!$A$6:$T$78,17,FALSE)</f>
        <v>649</v>
      </c>
      <c r="E26" s="104">
        <f>VLOOKUP($A26,[1]第３表!$A$6:$T$78,9,FALSE)</f>
        <v>574</v>
      </c>
      <c r="F26" s="103">
        <f>VLOOKUP($A26,[1]第３表!$A$6:$T$78,10,FALSE)</f>
        <v>265</v>
      </c>
      <c r="G26" s="102">
        <f>VLOOKUP($A26,[1]第３表!$A$6:$T$78,11,FALSE)</f>
        <v>309</v>
      </c>
      <c r="H26" s="101">
        <f>VLOOKUP($A26,[1]第３表!$A$6:$T$78,20,FALSE)</f>
        <v>42.676579925650557</v>
      </c>
      <c r="I26" s="100">
        <f t="shared" si="0"/>
        <v>19</v>
      </c>
      <c r="J26" s="99">
        <f>VLOOKUP($A26,[1]第３表!$A$6:$T$78,12,FALSE)</f>
        <v>326</v>
      </c>
      <c r="K26" s="98">
        <f>VLOOKUP($A26,[1]第３表!$A$6:$T$78,13,FALSE)</f>
        <v>134</v>
      </c>
      <c r="L26" s="98">
        <f>VLOOKUP($A26,[1]第３表!$A$6:$T$78,14,FALSE)</f>
        <v>192</v>
      </c>
      <c r="M26" s="60">
        <f t="shared" si="1"/>
        <v>24.237918215613384</v>
      </c>
      <c r="N26" s="97">
        <f t="shared" si="2"/>
        <v>11</v>
      </c>
      <c r="P26" s="6">
        <v>196</v>
      </c>
      <c r="Q26" s="1">
        <v>16</v>
      </c>
      <c r="R26" s="1">
        <v>9</v>
      </c>
    </row>
    <row r="27" spans="1:18" ht="36" customHeight="1" x14ac:dyDescent="0.2">
      <c r="A27" s="72" t="s">
        <v>23</v>
      </c>
      <c r="B27" s="107">
        <f>VLOOKUP($A27,[1]第３表!$A$6:$T$78,15,FALSE)</f>
        <v>5610</v>
      </c>
      <c r="C27" s="106">
        <f>VLOOKUP($A27,[1]第３表!$A$6:$T$78,16,FALSE)</f>
        <v>2720</v>
      </c>
      <c r="D27" s="105">
        <f>VLOOKUP($A27,[1]第３表!$A$6:$T$78,17,FALSE)</f>
        <v>2890</v>
      </c>
      <c r="E27" s="104">
        <f>VLOOKUP($A27,[1]第３表!$A$6:$T$78,9,FALSE)</f>
        <v>2502</v>
      </c>
      <c r="F27" s="103">
        <f>VLOOKUP($A27,[1]第３表!$A$6:$T$78,10,FALSE)</f>
        <v>1127</v>
      </c>
      <c r="G27" s="102">
        <f>VLOOKUP($A27,[1]第３表!$A$6:$T$78,11,FALSE)</f>
        <v>1375</v>
      </c>
      <c r="H27" s="101">
        <f>VLOOKUP($A27,[1]第３表!$A$6:$T$78,20,FALSE)</f>
        <v>44.598930481283425</v>
      </c>
      <c r="I27" s="100">
        <f t="shared" si="0"/>
        <v>10</v>
      </c>
      <c r="J27" s="99">
        <f>VLOOKUP($A27,[1]第３表!$A$6:$T$78,12,FALSE)</f>
        <v>1326</v>
      </c>
      <c r="K27" s="98">
        <f>VLOOKUP($A27,[1]第３表!$A$6:$T$78,13,FALSE)</f>
        <v>519</v>
      </c>
      <c r="L27" s="98">
        <f>VLOOKUP($A27,[1]第３表!$A$6:$T$78,14,FALSE)</f>
        <v>807</v>
      </c>
      <c r="M27" s="60">
        <f t="shared" si="1"/>
        <v>23.636363636363637</v>
      </c>
      <c r="N27" s="97">
        <f t="shared" si="2"/>
        <v>14</v>
      </c>
      <c r="P27" s="6">
        <v>821</v>
      </c>
      <c r="Q27" s="1">
        <v>10</v>
      </c>
      <c r="R27" s="1">
        <v>13</v>
      </c>
    </row>
    <row r="28" spans="1:18" ht="36" customHeight="1" x14ac:dyDescent="0.2">
      <c r="A28" s="72" t="s">
        <v>24</v>
      </c>
      <c r="B28" s="107">
        <f>VLOOKUP($A28,[1]第３表!$A$6:$T$78,15,FALSE)</f>
        <v>6572</v>
      </c>
      <c r="C28" s="106">
        <f>VLOOKUP($A28,[1]第３表!$A$6:$T$78,16,FALSE)</f>
        <v>3199</v>
      </c>
      <c r="D28" s="105">
        <f>VLOOKUP($A28,[1]第３表!$A$6:$T$78,17,FALSE)</f>
        <v>3373</v>
      </c>
      <c r="E28" s="104">
        <f>VLOOKUP($A28,[1]第３表!$A$6:$T$78,9,FALSE)</f>
        <v>2133</v>
      </c>
      <c r="F28" s="103">
        <f>VLOOKUP($A28,[1]第３表!$A$6:$T$78,10,FALSE)</f>
        <v>976</v>
      </c>
      <c r="G28" s="102">
        <f>VLOOKUP($A28,[1]第３表!$A$6:$T$78,11,FALSE)</f>
        <v>1157</v>
      </c>
      <c r="H28" s="101">
        <f>VLOOKUP($A28,[1]第３表!$A$6:$T$78,20,FALSE)</f>
        <v>32.455873402312839</v>
      </c>
      <c r="I28" s="100">
        <f t="shared" si="0"/>
        <v>38</v>
      </c>
      <c r="J28" s="99">
        <f>VLOOKUP($A28,[1]第３表!$A$6:$T$78,12,FALSE)</f>
        <v>1001</v>
      </c>
      <c r="K28" s="98">
        <f>VLOOKUP($A28,[1]第３表!$A$6:$T$78,13,FALSE)</f>
        <v>394</v>
      </c>
      <c r="L28" s="98">
        <f>VLOOKUP($A28,[1]第３表!$A$6:$T$78,14,FALSE)</f>
        <v>607</v>
      </c>
      <c r="M28" s="60">
        <f t="shared" si="1"/>
        <v>15.231284236153378</v>
      </c>
      <c r="N28" s="97">
        <f t="shared" si="2"/>
        <v>40</v>
      </c>
      <c r="P28" s="6">
        <v>580</v>
      </c>
      <c r="Q28" s="1">
        <v>38</v>
      </c>
      <c r="R28" s="1">
        <v>40</v>
      </c>
    </row>
    <row r="29" spans="1:18" ht="36" customHeight="1" x14ac:dyDescent="0.2">
      <c r="A29" s="135" t="s">
        <v>59</v>
      </c>
      <c r="B29" s="134">
        <f>VLOOKUP($A29,[1]第３表!$A$6:$T$78,15,FALSE)</f>
        <v>9614</v>
      </c>
      <c r="C29" s="95">
        <f>VLOOKUP($A29,[1]第３表!$A$6:$T$78,16,FALSE)</f>
        <v>4709</v>
      </c>
      <c r="D29" s="94">
        <f>VLOOKUP($A29,[1]第３表!$A$6:$T$78,17,FALSE)</f>
        <v>4905</v>
      </c>
      <c r="E29" s="93">
        <f>VLOOKUP($A29,[1]第３表!$A$6:$T$78,9,FALSE)</f>
        <v>4295</v>
      </c>
      <c r="F29" s="92">
        <f>VLOOKUP($A29,[1]第３表!$A$6:$T$78,10,FALSE)</f>
        <v>1939</v>
      </c>
      <c r="G29" s="91">
        <f>VLOOKUP($A29,[1]第３表!$A$6:$T$78,11,FALSE)</f>
        <v>2356</v>
      </c>
      <c r="H29" s="90">
        <f>VLOOKUP($A29,[1]第３表!$A$6:$T$78,20,FALSE)</f>
        <v>44.674433118369045</v>
      </c>
      <c r="I29" s="118">
        <f t="shared" si="0"/>
        <v>9</v>
      </c>
      <c r="J29" s="88">
        <f>VLOOKUP($A29,[1]第３表!$A$6:$T$78,12,FALSE)</f>
        <v>2265</v>
      </c>
      <c r="K29" s="87">
        <f>VLOOKUP($A29,[1]第３表!$A$6:$T$78,13,FALSE)</f>
        <v>909</v>
      </c>
      <c r="L29" s="87">
        <f>VLOOKUP($A29,[1]第３表!$A$6:$T$78,14,FALSE)</f>
        <v>1356</v>
      </c>
      <c r="M29" s="39">
        <f t="shared" si="1"/>
        <v>23.559392552527562</v>
      </c>
      <c r="N29" s="117">
        <f t="shared" si="2"/>
        <v>15</v>
      </c>
      <c r="P29" s="6">
        <v>1339</v>
      </c>
      <c r="Q29" s="1">
        <v>9</v>
      </c>
      <c r="R29" s="1">
        <v>17</v>
      </c>
    </row>
    <row r="30" spans="1:18" ht="36" customHeight="1" x14ac:dyDescent="0.2">
      <c r="A30" s="69" t="s">
        <v>50</v>
      </c>
      <c r="B30" s="104">
        <f>VLOOKUP($A30,[1]第３表!$A$6:$T$78,15,FALSE)</f>
        <v>16408</v>
      </c>
      <c r="C30" s="115">
        <f>VLOOKUP($A30,[1]第３表!$A$6:$T$78,16,FALSE)</f>
        <v>7839</v>
      </c>
      <c r="D30" s="114">
        <f>VLOOKUP($A30,[1]第３表!$A$6:$T$78,17,FALSE)</f>
        <v>8569</v>
      </c>
      <c r="E30" s="113">
        <f>VLOOKUP($A30,[1]第３表!$A$6:$T$78,9,FALSE)</f>
        <v>5739</v>
      </c>
      <c r="F30" s="112">
        <f>VLOOKUP($A30,[1]第３表!$A$6:$T$78,10,FALSE)</f>
        <v>2579</v>
      </c>
      <c r="G30" s="111">
        <f>VLOOKUP($A30,[1]第３表!$A$6:$T$78,11,FALSE)</f>
        <v>3160</v>
      </c>
      <c r="H30" s="110">
        <f>VLOOKUP($A30,[1]第３表!$A$6:$T$78,20,FALSE)</f>
        <v>34.976840565577767</v>
      </c>
      <c r="I30" s="100">
        <f t="shared" si="0"/>
        <v>36</v>
      </c>
      <c r="J30" s="109">
        <f>VLOOKUP($A30,[1]第３表!$A$6:$T$78,12,FALSE)</f>
        <v>2877</v>
      </c>
      <c r="K30" s="108">
        <f>VLOOKUP($A30,[1]第３表!$A$6:$T$78,13,FALSE)</f>
        <v>1180</v>
      </c>
      <c r="L30" s="108">
        <f>VLOOKUP($A30,[1]第３表!$A$6:$T$78,14,FALSE)</f>
        <v>1697</v>
      </c>
      <c r="M30" s="60">
        <f t="shared" si="1"/>
        <v>17.534129692832764</v>
      </c>
      <c r="N30" s="97">
        <f t="shared" si="2"/>
        <v>36</v>
      </c>
      <c r="P30" s="6">
        <v>1689</v>
      </c>
      <c r="Q30" s="1">
        <v>35</v>
      </c>
      <c r="R30" s="1">
        <v>36</v>
      </c>
    </row>
    <row r="31" spans="1:18" ht="36" customHeight="1" x14ac:dyDescent="0.2">
      <c r="A31" s="72" t="s">
        <v>51</v>
      </c>
      <c r="B31" s="107">
        <f>VLOOKUP($A31,[1]第３表!$A$6:$T$78,15,FALSE)</f>
        <v>9826</v>
      </c>
      <c r="C31" s="106">
        <f>VLOOKUP($A31,[1]第３表!$A$6:$T$78,16,FALSE)</f>
        <v>4716</v>
      </c>
      <c r="D31" s="105">
        <f>VLOOKUP($A31,[1]第３表!$A$6:$T$78,17,FALSE)</f>
        <v>5110</v>
      </c>
      <c r="E31" s="104">
        <f>VLOOKUP($A31,[1]第３表!$A$6:$T$78,9,FALSE)</f>
        <v>2559</v>
      </c>
      <c r="F31" s="103">
        <f>VLOOKUP($A31,[1]第３表!$A$6:$T$78,10,FALSE)</f>
        <v>1092</v>
      </c>
      <c r="G31" s="102">
        <f>VLOOKUP($A31,[1]第３表!$A$6:$T$78,11,FALSE)</f>
        <v>1467</v>
      </c>
      <c r="H31" s="101">
        <f>VLOOKUP($A31,[1]第３表!$A$6:$T$78,20,FALSE)</f>
        <v>26.043150824343581</v>
      </c>
      <c r="I31" s="100">
        <f t="shared" si="0"/>
        <v>42</v>
      </c>
      <c r="J31" s="99">
        <f>VLOOKUP($A31,[1]第３表!$A$6:$T$78,12,FALSE)</f>
        <v>1402</v>
      </c>
      <c r="K31" s="98">
        <f>VLOOKUP($A31,[1]第３表!$A$6:$T$78,13,FALSE)</f>
        <v>515</v>
      </c>
      <c r="L31" s="98">
        <f>VLOOKUP($A31,[1]第３表!$A$6:$T$78,14,FALSE)</f>
        <v>887</v>
      </c>
      <c r="M31" s="60">
        <f t="shared" si="1"/>
        <v>14.268267860777527</v>
      </c>
      <c r="N31" s="97">
        <f t="shared" si="2"/>
        <v>41</v>
      </c>
      <c r="P31" s="6">
        <v>873</v>
      </c>
      <c r="Q31" s="1">
        <v>42</v>
      </c>
      <c r="R31" s="1">
        <v>41</v>
      </c>
    </row>
    <row r="32" spans="1:18" ht="36" customHeight="1" x14ac:dyDescent="0.2">
      <c r="A32" s="72" t="s">
        <v>52</v>
      </c>
      <c r="B32" s="107">
        <f>VLOOKUP($A32,[1]第３表!$A$6:$T$78,15,FALSE)</f>
        <v>32799</v>
      </c>
      <c r="C32" s="106">
        <f>VLOOKUP($A32,[1]第３表!$A$6:$T$78,16,FALSE)</f>
        <v>15754</v>
      </c>
      <c r="D32" s="105">
        <f>VLOOKUP($A32,[1]第３表!$A$6:$T$78,17,FALSE)</f>
        <v>17045</v>
      </c>
      <c r="E32" s="104">
        <f>VLOOKUP($A32,[1]第３表!$A$6:$T$78,9,FALSE)</f>
        <v>10068</v>
      </c>
      <c r="F32" s="103">
        <f>VLOOKUP($A32,[1]第３表!$A$6:$T$78,10,FALSE)</f>
        <v>4475</v>
      </c>
      <c r="G32" s="102">
        <f>VLOOKUP($A32,[1]第３表!$A$6:$T$78,11,FALSE)</f>
        <v>5593</v>
      </c>
      <c r="H32" s="101">
        <f>VLOOKUP($A32,[1]第３表!$A$6:$T$78,20,FALSE)</f>
        <v>30.696057806640447</v>
      </c>
      <c r="I32" s="100">
        <f t="shared" si="0"/>
        <v>40</v>
      </c>
      <c r="J32" s="99">
        <f>VLOOKUP($A32,[1]第３表!$A$6:$T$78,12,FALSE)</f>
        <v>5161</v>
      </c>
      <c r="K32" s="98">
        <f>VLOOKUP($A32,[1]第３表!$A$6:$T$78,13,FALSE)</f>
        <v>2105</v>
      </c>
      <c r="L32" s="98">
        <f>VLOOKUP($A32,[1]第３表!$A$6:$T$78,14,FALSE)</f>
        <v>3056</v>
      </c>
      <c r="M32" s="60">
        <f t="shared" si="1"/>
        <v>15.735235830360681</v>
      </c>
      <c r="N32" s="97">
        <f t="shared" si="2"/>
        <v>39</v>
      </c>
      <c r="P32" s="6">
        <v>2932</v>
      </c>
      <c r="Q32" s="1">
        <v>40</v>
      </c>
      <c r="R32" s="1">
        <v>39</v>
      </c>
    </row>
    <row r="33" spans="1:18" ht="36" customHeight="1" x14ac:dyDescent="0.2">
      <c r="A33" s="72" t="s">
        <v>53</v>
      </c>
      <c r="B33" s="104">
        <f>VLOOKUP($A33,[1]第３表!$A$6:$T$78,15,FALSE)</f>
        <v>9971</v>
      </c>
      <c r="C33" s="106">
        <f>VLOOKUP($A33,[1]第３表!$A$6:$T$78,16,FALSE)</f>
        <v>4748</v>
      </c>
      <c r="D33" s="105">
        <f>VLOOKUP($A33,[1]第３表!$A$6:$T$78,17,FALSE)</f>
        <v>5223</v>
      </c>
      <c r="E33" s="104">
        <f>VLOOKUP($A33,[1]第３表!$A$6:$T$78,9,FALSE)</f>
        <v>4043</v>
      </c>
      <c r="F33" s="103">
        <f>VLOOKUP($A33,[1]第３表!$A$6:$T$78,10,FALSE)</f>
        <v>1746</v>
      </c>
      <c r="G33" s="102">
        <f>VLOOKUP($A33,[1]第３表!$A$6:$T$78,11,FALSE)</f>
        <v>2297</v>
      </c>
      <c r="H33" s="101">
        <f>VLOOKUP($A33,[1]第３表!$A$6:$T$78,20,FALSE)</f>
        <v>40.547588005215125</v>
      </c>
      <c r="I33" s="100">
        <f t="shared" si="0"/>
        <v>24</v>
      </c>
      <c r="J33" s="99">
        <f>VLOOKUP($A33,[1]第３表!$A$6:$T$78,12,FALSE)</f>
        <v>2240</v>
      </c>
      <c r="K33" s="98">
        <f>VLOOKUP($A33,[1]第３表!$A$6:$T$78,13,FALSE)</f>
        <v>849</v>
      </c>
      <c r="L33" s="98">
        <f>VLOOKUP($A33,[1]第３表!$A$6:$T$78,14,FALSE)</f>
        <v>1391</v>
      </c>
      <c r="M33" s="60">
        <f t="shared" si="1"/>
        <v>22.465148931902519</v>
      </c>
      <c r="N33" s="97">
        <f t="shared" si="2"/>
        <v>21</v>
      </c>
      <c r="P33" s="6">
        <v>1368</v>
      </c>
      <c r="Q33" s="1">
        <v>24</v>
      </c>
      <c r="R33" s="1">
        <v>21</v>
      </c>
    </row>
    <row r="34" spans="1:18" ht="36" customHeight="1" x14ac:dyDescent="0.2">
      <c r="A34" s="135" t="s">
        <v>60</v>
      </c>
      <c r="B34" s="134">
        <f>VLOOKUP($A34,[1]第３表!$A$6:$T$78,15,FALSE)</f>
        <v>12735</v>
      </c>
      <c r="C34" s="95">
        <f>VLOOKUP($A34,[1]第３表!$A$6:$T$78,16,FALSE)</f>
        <v>6073</v>
      </c>
      <c r="D34" s="94">
        <f>VLOOKUP($A34,[1]第３表!$A$6:$T$78,17,FALSE)</f>
        <v>6662</v>
      </c>
      <c r="E34" s="93">
        <f>VLOOKUP($A34,[1]第３表!$A$6:$T$78,9,FALSE)</f>
        <v>6681</v>
      </c>
      <c r="F34" s="92">
        <f>VLOOKUP($A34,[1]第３表!$A$6:$T$78,10,FALSE)</f>
        <v>2956</v>
      </c>
      <c r="G34" s="91">
        <f>VLOOKUP($A34,[1]第３表!$A$6:$T$78,11,FALSE)</f>
        <v>3725</v>
      </c>
      <c r="H34" s="90">
        <f>VLOOKUP($A34,[1]第３表!$A$6:$T$78,20,FALSE)</f>
        <v>52.461719670200239</v>
      </c>
      <c r="I34" s="118">
        <f t="shared" si="0"/>
        <v>1</v>
      </c>
      <c r="J34" s="88">
        <f>VLOOKUP($A34,[1]第３表!$A$6:$T$78,12,FALSE)</f>
        <v>3745</v>
      </c>
      <c r="K34" s="87">
        <f>VLOOKUP($A34,[1]第３表!$A$6:$T$78,13,FALSE)</f>
        <v>1409</v>
      </c>
      <c r="L34" s="87">
        <f>VLOOKUP($A34,[1]第３表!$A$6:$T$78,14,FALSE)</f>
        <v>2336</v>
      </c>
      <c r="M34" s="39">
        <f t="shared" si="1"/>
        <v>29.407145661562623</v>
      </c>
      <c r="N34" s="117">
        <f t="shared" si="2"/>
        <v>2</v>
      </c>
      <c r="P34" s="6">
        <v>2339</v>
      </c>
      <c r="Q34" s="1">
        <v>1</v>
      </c>
      <c r="R34" s="1">
        <v>2</v>
      </c>
    </row>
    <row r="35" spans="1:18" ht="36" customHeight="1" x14ac:dyDescent="0.2">
      <c r="A35" s="72" t="s">
        <v>48</v>
      </c>
      <c r="B35" s="104">
        <f>VLOOKUP($A35,[1]第３表!$A$6:$T$78,15,FALSE)</f>
        <v>120436</v>
      </c>
      <c r="C35" s="115">
        <f>VLOOKUP($A35,[1]第３表!$A$6:$T$78,16,FALSE)</f>
        <v>56125</v>
      </c>
      <c r="D35" s="114">
        <f>VLOOKUP($A35,[1]第３表!$A$6:$T$78,17,FALSE)</f>
        <v>64311</v>
      </c>
      <c r="E35" s="113">
        <f>VLOOKUP($A35,[1]第３表!$A$6:$T$78,9,FALSE)</f>
        <v>42403</v>
      </c>
      <c r="F35" s="112">
        <f>VLOOKUP($A35,[1]第３表!$A$6:$T$78,10,FALSE)</f>
        <v>17810</v>
      </c>
      <c r="G35" s="111">
        <f>VLOOKUP($A35,[1]第３表!$A$6:$T$78,11,FALSE)</f>
        <v>24593</v>
      </c>
      <c r="H35" s="110">
        <f>VLOOKUP($A35,[1]第３表!$A$6:$T$78,20,FALSE)</f>
        <v>35.207911255770703</v>
      </c>
      <c r="I35" s="100">
        <f t="shared" si="0"/>
        <v>34</v>
      </c>
      <c r="J35" s="109">
        <f>VLOOKUP($A35,[1]第３表!$A$6:$T$78,12,FALSE)</f>
        <v>22809</v>
      </c>
      <c r="K35" s="108">
        <f>VLOOKUP($A35,[1]第３表!$A$6:$T$78,13,FALSE)</f>
        <v>8490</v>
      </c>
      <c r="L35" s="108">
        <f>VLOOKUP($A35,[1]第３表!$A$6:$T$78,14,FALSE)</f>
        <v>14319</v>
      </c>
      <c r="M35" s="60">
        <f t="shared" si="1"/>
        <v>18.938689428410111</v>
      </c>
      <c r="N35" s="97">
        <f t="shared" si="2"/>
        <v>32</v>
      </c>
      <c r="P35" s="6">
        <v>14190</v>
      </c>
      <c r="Q35" s="1">
        <v>33</v>
      </c>
      <c r="R35" s="1">
        <v>31</v>
      </c>
    </row>
    <row r="36" spans="1:18" ht="36" customHeight="1" x14ac:dyDescent="0.2">
      <c r="A36" s="135" t="s">
        <v>61</v>
      </c>
      <c r="B36" s="134">
        <f>VLOOKUP($A36,[1]第３表!$A$6:$T$78,15,FALSE)</f>
        <v>10672</v>
      </c>
      <c r="C36" s="95">
        <f>VLOOKUP($A36,[1]第３表!$A$6:$T$78,16,FALSE)</f>
        <v>4874</v>
      </c>
      <c r="D36" s="94">
        <f>VLOOKUP($A36,[1]第３表!$A$6:$T$78,17,FALSE)</f>
        <v>5798</v>
      </c>
      <c r="E36" s="93">
        <f>VLOOKUP($A36,[1]第３表!$A$6:$T$78,9,FALSE)</f>
        <v>4361</v>
      </c>
      <c r="F36" s="92">
        <f>VLOOKUP($A36,[1]第３表!$A$6:$T$78,10,FALSE)</f>
        <v>1827</v>
      </c>
      <c r="G36" s="91">
        <f>VLOOKUP($A36,[1]第３表!$A$6:$T$78,11,FALSE)</f>
        <v>2534</v>
      </c>
      <c r="H36" s="90">
        <f>VLOOKUP($A36,[1]第３表!$A$6:$T$78,20,FALSE)</f>
        <v>40.863943028485757</v>
      </c>
      <c r="I36" s="118">
        <f t="shared" si="0"/>
        <v>23</v>
      </c>
      <c r="J36" s="88">
        <f>VLOOKUP($A36,[1]第３表!$A$6:$T$78,12,FALSE)</f>
        <v>2346</v>
      </c>
      <c r="K36" s="87">
        <f>VLOOKUP($A36,[1]第３表!$A$6:$T$78,13,FALSE)</f>
        <v>851</v>
      </c>
      <c r="L36" s="87">
        <f>VLOOKUP($A36,[1]第３表!$A$6:$T$78,14,FALSE)</f>
        <v>1495</v>
      </c>
      <c r="M36" s="39">
        <f t="shared" si="1"/>
        <v>21.982758620689655</v>
      </c>
      <c r="N36" s="117">
        <f t="shared" si="2"/>
        <v>23</v>
      </c>
      <c r="P36" s="6">
        <v>1479</v>
      </c>
      <c r="Q36" s="1">
        <v>23</v>
      </c>
      <c r="R36" s="1">
        <v>23</v>
      </c>
    </row>
    <row r="37" spans="1:18" ht="36" customHeight="1" x14ac:dyDescent="0.2">
      <c r="A37" s="72" t="s">
        <v>49</v>
      </c>
      <c r="B37" s="116">
        <f>VLOOKUP($A37,[1]第３表!$A$6:$T$78,15,FALSE)</f>
        <v>22495</v>
      </c>
      <c r="C37" s="115">
        <f>VLOOKUP($A37,[1]第３表!$A$6:$T$78,16,FALSE)</f>
        <v>10467</v>
      </c>
      <c r="D37" s="114">
        <f>VLOOKUP($A37,[1]第３表!$A$6:$T$78,17,FALSE)</f>
        <v>12028</v>
      </c>
      <c r="E37" s="113">
        <f>VLOOKUP($A37,[1]第３表!$A$6:$T$78,9,FALSE)</f>
        <v>9618</v>
      </c>
      <c r="F37" s="112">
        <f>VLOOKUP($A37,[1]第３表!$A$6:$T$78,10,FALSE)</f>
        <v>3996</v>
      </c>
      <c r="G37" s="111">
        <f>VLOOKUP($A37,[1]第３表!$A$6:$T$78,11,FALSE)</f>
        <v>5622</v>
      </c>
      <c r="H37" s="110">
        <f>VLOOKUP($A37,[1]第３表!$A$6:$T$78,20,FALSE)</f>
        <v>42.756168037341631</v>
      </c>
      <c r="I37" s="100">
        <f t="shared" si="0"/>
        <v>17</v>
      </c>
      <c r="J37" s="109">
        <f>VLOOKUP($A37,[1]第３表!$A$6:$T$78,12,FALSE)</f>
        <v>5295</v>
      </c>
      <c r="K37" s="108">
        <f>VLOOKUP($A37,[1]第３表!$A$6:$T$78,13,FALSE)</f>
        <v>1938</v>
      </c>
      <c r="L37" s="108">
        <f>VLOOKUP($A37,[1]第３表!$A$6:$T$78,14,FALSE)</f>
        <v>3357</v>
      </c>
      <c r="M37" s="60">
        <f t="shared" si="1"/>
        <v>23.538564125361191</v>
      </c>
      <c r="N37" s="97">
        <f t="shared" si="2"/>
        <v>16</v>
      </c>
      <c r="P37" s="6">
        <v>3328</v>
      </c>
      <c r="Q37" s="1">
        <v>19</v>
      </c>
      <c r="R37" s="1">
        <v>15</v>
      </c>
    </row>
    <row r="38" spans="1:18" ht="36" customHeight="1" x14ac:dyDescent="0.2">
      <c r="A38" s="72" t="s">
        <v>54</v>
      </c>
      <c r="B38" s="104">
        <f>VLOOKUP($A38,[1]第３表!$A$6:$T$78,15,FALSE)</f>
        <v>14823</v>
      </c>
      <c r="C38" s="106">
        <f>VLOOKUP($A38,[1]第３表!$A$6:$T$78,16,FALSE)</f>
        <v>7017</v>
      </c>
      <c r="D38" s="105">
        <f>VLOOKUP($A38,[1]第３表!$A$6:$T$78,17,FALSE)</f>
        <v>7806</v>
      </c>
      <c r="E38" s="104">
        <f>VLOOKUP($A38,[1]第３表!$A$6:$T$78,9,FALSE)</f>
        <v>6876</v>
      </c>
      <c r="F38" s="103">
        <f>VLOOKUP($A38,[1]第３表!$A$6:$T$78,10,FALSE)</f>
        <v>2960</v>
      </c>
      <c r="G38" s="102">
        <f>VLOOKUP($A38,[1]第３表!$A$6:$T$78,11,FALSE)</f>
        <v>3916</v>
      </c>
      <c r="H38" s="101">
        <f>VLOOKUP($A38,[1]第３表!$A$6:$T$78,20,FALSE)</f>
        <v>46.387370977534914</v>
      </c>
      <c r="I38" s="100">
        <f t="shared" si="0"/>
        <v>5</v>
      </c>
      <c r="J38" s="99">
        <f>VLOOKUP($A38,[1]第３表!$A$6:$T$78,12,FALSE)</f>
        <v>3808</v>
      </c>
      <c r="K38" s="98">
        <f>VLOOKUP($A38,[1]第３表!$A$6:$T$78,13,FALSE)</f>
        <v>1483</v>
      </c>
      <c r="L38" s="98">
        <f>VLOOKUP($A38,[1]第３表!$A$6:$T$78,14,FALSE)</f>
        <v>2325</v>
      </c>
      <c r="M38" s="60">
        <f t="shared" si="1"/>
        <v>25.689806381973963</v>
      </c>
      <c r="N38" s="97">
        <f t="shared" si="2"/>
        <v>5</v>
      </c>
      <c r="P38" s="6">
        <v>2360</v>
      </c>
      <c r="Q38" s="1">
        <v>5</v>
      </c>
      <c r="R38" s="1">
        <v>5</v>
      </c>
    </row>
    <row r="39" spans="1:18" ht="36" customHeight="1" x14ac:dyDescent="0.2">
      <c r="A39" s="135" t="s">
        <v>55</v>
      </c>
      <c r="B39" s="134">
        <f>VLOOKUP($A39,[1]第３表!$A$6:$T$78,15,FALSE)</f>
        <v>4123</v>
      </c>
      <c r="C39" s="95">
        <f>VLOOKUP($A39,[1]第３表!$A$6:$T$78,16,FALSE)</f>
        <v>1950</v>
      </c>
      <c r="D39" s="133">
        <f>VLOOKUP($A39,[1]第３表!$A$6:$T$78,17,FALSE)</f>
        <v>2173</v>
      </c>
      <c r="E39" s="93">
        <f>VLOOKUP($A39,[1]第３表!$A$6:$T$78,9,FALSE)</f>
        <v>1807</v>
      </c>
      <c r="F39" s="92">
        <f>VLOOKUP($A39,[1]第３表!$A$6:$T$78,10,FALSE)</f>
        <v>764</v>
      </c>
      <c r="G39" s="91">
        <f>VLOOKUP($A39,[1]第３表!$A$6:$T$78,11,FALSE)</f>
        <v>1043</v>
      </c>
      <c r="H39" s="90">
        <f>VLOOKUP($A39,[1]第３表!$A$6:$T$78,20,FALSE)</f>
        <v>43.827310211011401</v>
      </c>
      <c r="I39" s="118">
        <f t="shared" si="0"/>
        <v>16</v>
      </c>
      <c r="J39" s="88">
        <f>VLOOKUP($A39,[1]第３表!$A$6:$T$78,12,FALSE)</f>
        <v>1029</v>
      </c>
      <c r="K39" s="87">
        <f>VLOOKUP($A39,[1]第３表!$A$6:$T$78,13,FALSE)</f>
        <v>366</v>
      </c>
      <c r="L39" s="87">
        <f>VLOOKUP($A39,[1]第３表!$A$6:$T$78,14,FALSE)</f>
        <v>663</v>
      </c>
      <c r="M39" s="39">
        <f t="shared" si="1"/>
        <v>24.957555178268251</v>
      </c>
      <c r="N39" s="132">
        <f t="shared" si="2"/>
        <v>8</v>
      </c>
      <c r="P39" s="6">
        <v>660</v>
      </c>
      <c r="Q39" s="1">
        <v>17</v>
      </c>
      <c r="R39" s="1">
        <v>10</v>
      </c>
    </row>
    <row r="40" spans="1:18" ht="36" customHeight="1" x14ac:dyDescent="0.2">
      <c r="A40" s="157"/>
      <c r="B40" s="148" t="s">
        <v>65</v>
      </c>
      <c r="C40" s="149"/>
      <c r="D40" s="150"/>
      <c r="E40" s="151" t="s">
        <v>33</v>
      </c>
      <c r="F40" s="152"/>
      <c r="G40" s="152"/>
      <c r="H40" s="152"/>
      <c r="I40" s="153"/>
      <c r="J40" s="154" t="s">
        <v>34</v>
      </c>
      <c r="K40" s="155"/>
      <c r="L40" s="155"/>
      <c r="M40" s="155"/>
      <c r="N40" s="156"/>
    </row>
    <row r="41" spans="1:18" ht="36" customHeight="1" thickBot="1" x14ac:dyDescent="0.25">
      <c r="A41" s="158"/>
      <c r="B41" s="130" t="s">
        <v>0</v>
      </c>
      <c r="C41" s="129" t="s">
        <v>1</v>
      </c>
      <c r="D41" s="131" t="s">
        <v>2</v>
      </c>
      <c r="E41" s="130" t="s">
        <v>0</v>
      </c>
      <c r="F41" s="129" t="s">
        <v>1</v>
      </c>
      <c r="G41" s="129" t="s">
        <v>2</v>
      </c>
      <c r="H41" s="129" t="s">
        <v>3</v>
      </c>
      <c r="I41" s="128" t="s">
        <v>5</v>
      </c>
      <c r="J41" s="127" t="s">
        <v>0</v>
      </c>
      <c r="K41" s="126" t="s">
        <v>1</v>
      </c>
      <c r="L41" s="126" t="s">
        <v>2</v>
      </c>
      <c r="M41" s="126" t="s">
        <v>3</v>
      </c>
      <c r="N41" s="125" t="s">
        <v>5</v>
      </c>
    </row>
    <row r="42" spans="1:18" ht="36" customHeight="1" thickTop="1" x14ac:dyDescent="0.2">
      <c r="A42" s="124" t="s">
        <v>7</v>
      </c>
      <c r="B42" s="123">
        <f>VLOOKUP($A42,[1]第３表!$A$6:$T$78,15,FALSE)</f>
        <v>30227</v>
      </c>
      <c r="C42" s="83">
        <f>VLOOKUP($A42,[1]第３表!$A$6:$T$78,16,FALSE)</f>
        <v>14045</v>
      </c>
      <c r="D42" s="82">
        <f>VLOOKUP($A42,[1]第３表!$A$6:$T$78,17,FALSE)</f>
        <v>16182</v>
      </c>
      <c r="E42" s="84">
        <f>VLOOKUP($A42,[1]第３表!$A$6:$T$78,9,FALSE)</f>
        <v>11732</v>
      </c>
      <c r="F42" s="80">
        <f>VLOOKUP($A42,[1]第３表!$A$6:$T$78,10,FALSE)</f>
        <v>4844</v>
      </c>
      <c r="G42" s="79">
        <f>VLOOKUP($A42,[1]第３表!$A$6:$T$78,11,FALSE)</f>
        <v>6888</v>
      </c>
      <c r="H42" s="78">
        <f>VLOOKUP($A42,[1]第３表!$A$6:$T$78,20,FALSE)</f>
        <v>38.812981771264099</v>
      </c>
      <c r="I42" s="122">
        <f t="shared" ref="I42:I54" si="3">_xlfn.RANK.EQ(H42,$H$8:$H$54,0)</f>
        <v>27</v>
      </c>
      <c r="J42" s="121">
        <f>VLOOKUP($A42,[1]第３表!$A$6:$T$78,12,FALSE)</f>
        <v>6409</v>
      </c>
      <c r="K42" s="75">
        <f>VLOOKUP($A42,[1]第３表!$A$6:$T$78,13,FALSE)</f>
        <v>2323</v>
      </c>
      <c r="L42" s="75">
        <f>VLOOKUP($A42,[1]第３表!$A$6:$T$78,14,FALSE)</f>
        <v>4086</v>
      </c>
      <c r="M42" s="74">
        <f t="shared" ref="M42:M54" si="4">J42/B42*100</f>
        <v>21.202898071260794</v>
      </c>
      <c r="N42" s="120">
        <f t="shared" ref="N42:N54" si="5">_xlfn.RANK.EQ(M42,$M$8:$M$54,0)</f>
        <v>25</v>
      </c>
      <c r="P42" s="6">
        <v>4080</v>
      </c>
      <c r="Q42" s="1">
        <v>27</v>
      </c>
      <c r="R42" s="1">
        <v>25</v>
      </c>
    </row>
    <row r="43" spans="1:18" ht="36" customHeight="1" x14ac:dyDescent="0.2">
      <c r="A43" s="72" t="s">
        <v>25</v>
      </c>
      <c r="B43" s="107">
        <f>VLOOKUP($A43,[1]第３表!$A$6:$T$78,15,FALSE)</f>
        <v>10027</v>
      </c>
      <c r="C43" s="106">
        <f>VLOOKUP($A43,[1]第３表!$A$6:$T$78,16,FALSE)</f>
        <v>4760</v>
      </c>
      <c r="D43" s="105">
        <f>VLOOKUP($A43,[1]第３表!$A$6:$T$78,17,FALSE)</f>
        <v>5267</v>
      </c>
      <c r="E43" s="104">
        <f>VLOOKUP($A43,[1]第３表!$A$6:$T$78,9,FALSE)</f>
        <v>3432</v>
      </c>
      <c r="F43" s="103">
        <f>VLOOKUP($A43,[1]第３表!$A$6:$T$78,10,FALSE)</f>
        <v>1446</v>
      </c>
      <c r="G43" s="102">
        <f>VLOOKUP($A43,[1]第３表!$A$6:$T$78,11,FALSE)</f>
        <v>1986</v>
      </c>
      <c r="H43" s="101">
        <f>VLOOKUP($A43,[1]第３表!$A$6:$T$78,20,FALSE)</f>
        <v>34.227585519098433</v>
      </c>
      <c r="I43" s="100">
        <f t="shared" si="3"/>
        <v>37</v>
      </c>
      <c r="J43" s="99">
        <f>VLOOKUP($A43,[1]第３表!$A$6:$T$78,12,FALSE)</f>
        <v>1688</v>
      </c>
      <c r="K43" s="98">
        <f>VLOOKUP($A43,[1]第３表!$A$6:$T$78,13,FALSE)</f>
        <v>637</v>
      </c>
      <c r="L43" s="98">
        <f>VLOOKUP($A43,[1]第３表!$A$6:$T$78,14,FALSE)</f>
        <v>1051</v>
      </c>
      <c r="M43" s="60">
        <f t="shared" si="4"/>
        <v>16.834546723845616</v>
      </c>
      <c r="N43" s="97">
        <f t="shared" si="5"/>
        <v>38</v>
      </c>
      <c r="P43" s="6">
        <v>1050</v>
      </c>
      <c r="Q43" s="1">
        <v>37</v>
      </c>
      <c r="R43" s="1">
        <v>37</v>
      </c>
    </row>
    <row r="44" spans="1:18" ht="36" customHeight="1" x14ac:dyDescent="0.2">
      <c r="A44" s="72" t="s">
        <v>26</v>
      </c>
      <c r="B44" s="107">
        <f>VLOOKUP($A44,[1]第３表!$A$6:$T$78,15,FALSE)</f>
        <v>8701</v>
      </c>
      <c r="C44" s="106">
        <f>VLOOKUP($A44,[1]第３表!$A$6:$T$78,16,FALSE)</f>
        <v>4075</v>
      </c>
      <c r="D44" s="105">
        <f>VLOOKUP($A44,[1]第３表!$A$6:$T$78,17,FALSE)</f>
        <v>4626</v>
      </c>
      <c r="E44" s="104">
        <f>VLOOKUP($A44,[1]第３表!$A$6:$T$78,9,FALSE)</f>
        <v>3860</v>
      </c>
      <c r="F44" s="103">
        <f>VLOOKUP($A44,[1]第３表!$A$6:$T$78,10,FALSE)</f>
        <v>1647</v>
      </c>
      <c r="G44" s="102">
        <f>VLOOKUP($A44,[1]第３表!$A$6:$T$78,11,FALSE)</f>
        <v>2213</v>
      </c>
      <c r="H44" s="101">
        <f>VLOOKUP($A44,[1]第３表!$A$6:$T$78,20,FALSE)</f>
        <v>44.362716929088606</v>
      </c>
      <c r="I44" s="100">
        <f t="shared" si="3"/>
        <v>11</v>
      </c>
      <c r="J44" s="99">
        <f>VLOOKUP($A44,[1]第３表!$A$6:$T$78,12,FALSE)</f>
        <v>2142</v>
      </c>
      <c r="K44" s="98">
        <f>VLOOKUP($A44,[1]第３表!$A$6:$T$78,13,FALSE)</f>
        <v>809</v>
      </c>
      <c r="L44" s="98">
        <f>VLOOKUP($A44,[1]第３表!$A$6:$T$78,14,FALSE)</f>
        <v>1333</v>
      </c>
      <c r="M44" s="60">
        <f t="shared" si="4"/>
        <v>24.617860016090106</v>
      </c>
      <c r="N44" s="97">
        <f t="shared" si="5"/>
        <v>10</v>
      </c>
      <c r="P44" s="6">
        <v>1320</v>
      </c>
      <c r="Q44" s="1">
        <v>13</v>
      </c>
      <c r="R44" s="1">
        <v>11</v>
      </c>
    </row>
    <row r="45" spans="1:18" ht="36" customHeight="1" x14ac:dyDescent="0.2">
      <c r="A45" s="72" t="s">
        <v>27</v>
      </c>
      <c r="B45" s="107">
        <f>VLOOKUP($A45,[1]第３表!$A$6:$T$78,15,FALSE)</f>
        <v>3494</v>
      </c>
      <c r="C45" s="106">
        <f>VLOOKUP($A45,[1]第３表!$A$6:$T$78,16,FALSE)</f>
        <v>1640</v>
      </c>
      <c r="D45" s="105">
        <f>VLOOKUP($A45,[1]第３表!$A$6:$T$78,17,FALSE)</f>
        <v>1854</v>
      </c>
      <c r="E45" s="104">
        <f>VLOOKUP($A45,[1]第３表!$A$6:$T$78,9,FALSE)</f>
        <v>1593</v>
      </c>
      <c r="F45" s="103">
        <f>VLOOKUP($A45,[1]第３表!$A$6:$T$78,10,FALSE)</f>
        <v>662</v>
      </c>
      <c r="G45" s="102">
        <f>VLOOKUP($A45,[1]第３表!$A$6:$T$78,11,FALSE)</f>
        <v>931</v>
      </c>
      <c r="H45" s="101">
        <f>VLOOKUP($A45,[1]第３表!$A$6:$T$78,20,FALSE)</f>
        <v>45.592444190040069</v>
      </c>
      <c r="I45" s="100">
        <f t="shared" si="3"/>
        <v>6</v>
      </c>
      <c r="J45" s="99">
        <f>VLOOKUP($A45,[1]第３表!$A$6:$T$78,12,FALSE)</f>
        <v>892</v>
      </c>
      <c r="K45" s="98">
        <f>VLOOKUP($A45,[1]第３表!$A$6:$T$78,13,FALSE)</f>
        <v>333</v>
      </c>
      <c r="L45" s="98">
        <f>VLOOKUP($A45,[1]第３表!$A$6:$T$78,14,FALSE)</f>
        <v>559</v>
      </c>
      <c r="M45" s="60">
        <f t="shared" si="4"/>
        <v>25.529479107040643</v>
      </c>
      <c r="N45" s="97">
        <f t="shared" si="5"/>
        <v>7</v>
      </c>
      <c r="P45" s="6">
        <v>561</v>
      </c>
      <c r="Q45" s="1">
        <v>6</v>
      </c>
      <c r="R45" s="1">
        <v>7</v>
      </c>
    </row>
    <row r="46" spans="1:18" ht="36" customHeight="1" x14ac:dyDescent="0.2">
      <c r="A46" s="72" t="s">
        <v>28</v>
      </c>
      <c r="B46" s="107">
        <f>VLOOKUP($A46,[1]第３表!$A$6:$T$78,15,FALSE)</f>
        <v>1945</v>
      </c>
      <c r="C46" s="106">
        <f>VLOOKUP($A46,[1]第３表!$A$6:$T$78,16,FALSE)</f>
        <v>899</v>
      </c>
      <c r="D46" s="105">
        <f>VLOOKUP($A46,[1]第３表!$A$6:$T$78,17,FALSE)</f>
        <v>1046</v>
      </c>
      <c r="E46" s="104">
        <f>VLOOKUP($A46,[1]第３表!$A$6:$T$78,9,FALSE)</f>
        <v>883</v>
      </c>
      <c r="F46" s="103">
        <f>VLOOKUP($A46,[1]第３表!$A$6:$T$78,10,FALSE)</f>
        <v>352</v>
      </c>
      <c r="G46" s="102">
        <f>VLOOKUP($A46,[1]第３表!$A$6:$T$78,11,FALSE)</f>
        <v>531</v>
      </c>
      <c r="H46" s="101">
        <f>VLOOKUP($A46,[1]第３表!$A$6:$T$78,20,FALSE)</f>
        <v>45.398457583547561</v>
      </c>
      <c r="I46" s="100">
        <f t="shared" si="3"/>
        <v>8</v>
      </c>
      <c r="J46" s="99">
        <f>VLOOKUP($A46,[1]第３表!$A$6:$T$78,12,FALSE)</f>
        <v>515</v>
      </c>
      <c r="K46" s="98">
        <f>VLOOKUP($A46,[1]第３表!$A$6:$T$78,13,FALSE)</f>
        <v>158</v>
      </c>
      <c r="L46" s="98">
        <f>VLOOKUP($A46,[1]第３表!$A$6:$T$78,14,FALSE)</f>
        <v>357</v>
      </c>
      <c r="M46" s="60">
        <f t="shared" si="4"/>
        <v>26.47814910025707</v>
      </c>
      <c r="N46" s="97">
        <f t="shared" si="5"/>
        <v>4</v>
      </c>
      <c r="P46" s="6">
        <v>368</v>
      </c>
      <c r="Q46" s="1">
        <v>7</v>
      </c>
      <c r="R46" s="1">
        <v>4</v>
      </c>
    </row>
    <row r="47" spans="1:18" ht="36" customHeight="1" x14ac:dyDescent="0.2">
      <c r="A47" s="72" t="s">
        <v>29</v>
      </c>
      <c r="B47" s="107">
        <f>VLOOKUP($A47,[1]第３表!$A$6:$T$78,15,FALSE)</f>
        <v>3906</v>
      </c>
      <c r="C47" s="106">
        <f>VLOOKUP($A47,[1]第３表!$A$6:$T$78,16,FALSE)</f>
        <v>1848</v>
      </c>
      <c r="D47" s="105">
        <f>VLOOKUP($A47,[1]第３表!$A$6:$T$78,17,FALSE)</f>
        <v>2058</v>
      </c>
      <c r="E47" s="104">
        <f>VLOOKUP($A47,[1]第３表!$A$6:$T$78,9,FALSE)</f>
        <v>1723</v>
      </c>
      <c r="F47" s="103">
        <f>VLOOKUP($A47,[1]第３表!$A$6:$T$78,10,FALSE)</f>
        <v>750</v>
      </c>
      <c r="G47" s="102">
        <f>VLOOKUP($A47,[1]第３表!$A$6:$T$78,11,FALSE)</f>
        <v>973</v>
      </c>
      <c r="H47" s="101">
        <f>VLOOKUP($A47,[1]第３表!$A$6:$T$78,20,FALSE)</f>
        <v>44.111623143881204</v>
      </c>
      <c r="I47" s="100">
        <f t="shared" si="3"/>
        <v>12</v>
      </c>
      <c r="J47" s="99">
        <f>VLOOKUP($A47,[1]第３表!$A$6:$T$78,12,FALSE)</f>
        <v>934</v>
      </c>
      <c r="K47" s="98">
        <f>VLOOKUP($A47,[1]第３表!$A$6:$T$78,13,FALSE)</f>
        <v>365</v>
      </c>
      <c r="L47" s="98">
        <f>VLOOKUP($A47,[1]第３表!$A$6:$T$78,14,FALSE)</f>
        <v>569</v>
      </c>
      <c r="M47" s="60">
        <f t="shared" si="4"/>
        <v>23.911930363543267</v>
      </c>
      <c r="N47" s="97">
        <f t="shared" si="5"/>
        <v>12</v>
      </c>
      <c r="P47" s="6">
        <v>580</v>
      </c>
      <c r="Q47" s="1">
        <v>11</v>
      </c>
      <c r="R47" s="1">
        <v>12</v>
      </c>
    </row>
    <row r="48" spans="1:18" ht="36" customHeight="1" x14ac:dyDescent="0.2">
      <c r="A48" s="72" t="s">
        <v>30</v>
      </c>
      <c r="B48" s="107">
        <f>VLOOKUP($A48,[1]第３表!$A$6:$T$78,15,FALSE)</f>
        <v>880</v>
      </c>
      <c r="C48" s="106">
        <f>VLOOKUP($A48,[1]第３表!$A$6:$T$78,16,FALSE)</f>
        <v>433</v>
      </c>
      <c r="D48" s="105">
        <f>VLOOKUP($A48,[1]第３表!$A$6:$T$78,17,FALSE)</f>
        <v>447</v>
      </c>
      <c r="E48" s="104">
        <f>VLOOKUP($A48,[1]第３表!$A$6:$T$78,9,FALSE)</f>
        <v>438</v>
      </c>
      <c r="F48" s="103">
        <f>VLOOKUP($A48,[1]第３表!$A$6:$T$78,10,FALSE)</f>
        <v>193</v>
      </c>
      <c r="G48" s="102">
        <f>VLOOKUP($A48,[1]第３表!$A$6:$T$78,11,FALSE)</f>
        <v>245</v>
      </c>
      <c r="H48" s="101">
        <f>VLOOKUP($A48,[1]第３表!$A$6:$T$78,20,FALSE)</f>
        <v>49.772727272727273</v>
      </c>
      <c r="I48" s="100">
        <f t="shared" si="3"/>
        <v>2</v>
      </c>
      <c r="J48" s="99">
        <f>VLOOKUP($A48,[1]第３表!$A$6:$T$78,12,FALSE)</f>
        <v>259</v>
      </c>
      <c r="K48" s="98">
        <f>VLOOKUP($A48,[1]第３表!$A$6:$T$78,13,FALSE)</f>
        <v>101</v>
      </c>
      <c r="L48" s="98">
        <f>VLOOKUP($A48,[1]第３表!$A$6:$T$78,14,FALSE)</f>
        <v>158</v>
      </c>
      <c r="M48" s="60">
        <f t="shared" si="4"/>
        <v>29.43181818181818</v>
      </c>
      <c r="N48" s="97">
        <f t="shared" si="5"/>
        <v>1</v>
      </c>
      <c r="P48" s="6">
        <v>165</v>
      </c>
      <c r="Q48" s="1">
        <v>3</v>
      </c>
      <c r="R48" s="1">
        <v>1</v>
      </c>
    </row>
    <row r="49" spans="1:18" ht="36" customHeight="1" x14ac:dyDescent="0.2">
      <c r="A49" s="72" t="s">
        <v>31</v>
      </c>
      <c r="B49" s="107">
        <f>VLOOKUP($A49,[1]第３表!$A$6:$T$78,15,FALSE)</f>
        <v>3131</v>
      </c>
      <c r="C49" s="106">
        <f>VLOOKUP($A49,[1]第３表!$A$6:$T$78,16,FALSE)</f>
        <v>1444</v>
      </c>
      <c r="D49" s="105">
        <f>VLOOKUP($A49,[1]第３表!$A$6:$T$78,17,FALSE)</f>
        <v>1687</v>
      </c>
      <c r="E49" s="104">
        <f>VLOOKUP($A49,[1]第３表!$A$6:$T$78,9,FALSE)</f>
        <v>1167</v>
      </c>
      <c r="F49" s="103">
        <f>VLOOKUP($A49,[1]第３表!$A$6:$T$78,10,FALSE)</f>
        <v>499</v>
      </c>
      <c r="G49" s="102">
        <f>VLOOKUP($A49,[1]第３表!$A$6:$T$78,11,FALSE)</f>
        <v>668</v>
      </c>
      <c r="H49" s="101">
        <f>VLOOKUP($A49,[1]第３表!$A$6:$T$78,20,FALSE)</f>
        <v>37.272436921111471</v>
      </c>
      <c r="I49" s="100">
        <f t="shared" si="3"/>
        <v>28</v>
      </c>
      <c r="J49" s="99">
        <f>VLOOKUP($A49,[1]第３表!$A$6:$T$78,12,FALSE)</f>
        <v>593</v>
      </c>
      <c r="K49" s="98">
        <f>VLOOKUP($A49,[1]第３表!$A$6:$T$78,13,FALSE)</f>
        <v>206</v>
      </c>
      <c r="L49" s="98">
        <f>VLOOKUP($A49,[1]第３表!$A$6:$T$78,14,FALSE)</f>
        <v>387</v>
      </c>
      <c r="M49" s="60">
        <f t="shared" si="4"/>
        <v>18.939635899073778</v>
      </c>
      <c r="N49" s="97">
        <f t="shared" si="5"/>
        <v>31</v>
      </c>
      <c r="P49" s="6">
        <v>386</v>
      </c>
      <c r="Q49" s="1">
        <v>30</v>
      </c>
      <c r="R49" s="1">
        <v>30</v>
      </c>
    </row>
    <row r="50" spans="1:18" ht="36" customHeight="1" x14ac:dyDescent="0.2">
      <c r="A50" s="72" t="s">
        <v>32</v>
      </c>
      <c r="B50" s="107">
        <f>VLOOKUP($A50,[1]第３表!$A$6:$T$78,15,FALSE)</f>
        <v>2018</v>
      </c>
      <c r="C50" s="106">
        <f>VLOOKUP($A50,[1]第３表!$A$6:$T$78,16,FALSE)</f>
        <v>979</v>
      </c>
      <c r="D50" s="105">
        <f>VLOOKUP($A50,[1]第３表!$A$6:$T$78,17,FALSE)</f>
        <v>1039</v>
      </c>
      <c r="E50" s="104">
        <f>VLOOKUP($A50,[1]第３表!$A$6:$T$78,9,FALSE)</f>
        <v>970</v>
      </c>
      <c r="F50" s="103">
        <f>VLOOKUP($A50,[1]第３表!$A$6:$T$78,10,FALSE)</f>
        <v>432</v>
      </c>
      <c r="G50" s="102">
        <f>VLOOKUP($A50,[1]第３表!$A$6:$T$78,11,FALSE)</f>
        <v>538</v>
      </c>
      <c r="H50" s="101">
        <f>VLOOKUP($A50,[1]第３表!$A$6:$T$78,20,FALSE)</f>
        <v>48.067393458870164</v>
      </c>
      <c r="I50" s="100">
        <f t="shared" si="3"/>
        <v>4</v>
      </c>
      <c r="J50" s="99">
        <f>VLOOKUP($A50,[1]第３表!$A$6:$T$78,12,FALSE)</f>
        <v>463</v>
      </c>
      <c r="K50" s="98">
        <f>VLOOKUP($A50,[1]第３表!$A$6:$T$78,13,FALSE)</f>
        <v>171</v>
      </c>
      <c r="L50" s="98">
        <f>VLOOKUP($A50,[1]第３表!$A$6:$T$78,14,FALSE)</f>
        <v>292</v>
      </c>
      <c r="M50" s="60">
        <f t="shared" si="4"/>
        <v>22.943508424182362</v>
      </c>
      <c r="N50" s="97">
        <f t="shared" si="5"/>
        <v>20</v>
      </c>
      <c r="P50" s="6">
        <v>325</v>
      </c>
      <c r="Q50" s="1">
        <v>4</v>
      </c>
      <c r="R50" s="1">
        <v>18</v>
      </c>
    </row>
    <row r="51" spans="1:18" ht="36" customHeight="1" x14ac:dyDescent="0.2">
      <c r="A51" s="119" t="s">
        <v>62</v>
      </c>
      <c r="B51" s="93">
        <f>VLOOKUP($A51,[1]第３表!$A$6:$T$78,15,FALSE)</f>
        <v>14203</v>
      </c>
      <c r="C51" s="95">
        <f>VLOOKUP($A51,[1]第３表!$A$6:$T$78,16,FALSE)</f>
        <v>6598</v>
      </c>
      <c r="D51" s="94">
        <f>VLOOKUP($A51,[1]第３表!$A$6:$T$78,17,FALSE)</f>
        <v>7605</v>
      </c>
      <c r="E51" s="93">
        <f>VLOOKUP($A51,[1]第３表!$A$6:$T$78,9,FALSE)</f>
        <v>5639</v>
      </c>
      <c r="F51" s="92">
        <f>VLOOKUP($A51,[1]第３表!$A$6:$T$78,10,FALSE)</f>
        <v>2392</v>
      </c>
      <c r="G51" s="91">
        <f>VLOOKUP($A51,[1]第３表!$A$6:$T$78,11,FALSE)</f>
        <v>3247</v>
      </c>
      <c r="H51" s="90">
        <f>VLOOKUP($A51,[1]第３表!$A$6:$T$78,20,FALSE)</f>
        <v>39.702879673308459</v>
      </c>
      <c r="I51" s="118">
        <f t="shared" si="3"/>
        <v>25</v>
      </c>
      <c r="J51" s="88">
        <f>VLOOKUP($A51,[1]第３表!$A$6:$T$78,12,FALSE)</f>
        <v>3026</v>
      </c>
      <c r="K51" s="87">
        <f>VLOOKUP($A51,[1]第３表!$A$6:$T$78,13,FALSE)</f>
        <v>1152</v>
      </c>
      <c r="L51" s="87">
        <f>VLOOKUP($A51,[1]第３表!$A$6:$T$78,14,FALSE)</f>
        <v>1874</v>
      </c>
      <c r="M51" s="39">
        <f t="shared" si="4"/>
        <v>21.305358022952898</v>
      </c>
      <c r="N51" s="117">
        <f t="shared" si="5"/>
        <v>24</v>
      </c>
      <c r="P51" s="6">
        <v>1876</v>
      </c>
      <c r="Q51" s="1">
        <v>25</v>
      </c>
      <c r="R51" s="1">
        <v>26</v>
      </c>
    </row>
    <row r="52" spans="1:18" ht="36" customHeight="1" x14ac:dyDescent="0.2">
      <c r="A52" s="69" t="s">
        <v>64</v>
      </c>
      <c r="B52" s="116">
        <f>VLOOKUP($A52,[1]第３表!$A$6:$T$78,15,FALSE)</f>
        <v>23466</v>
      </c>
      <c r="C52" s="115">
        <f>VLOOKUP($A52,[1]第３表!$A$6:$T$78,16,FALSE)</f>
        <v>10998</v>
      </c>
      <c r="D52" s="114">
        <f>VLOOKUP($A52,[1]第３表!$A$6:$T$78,17,FALSE)</f>
        <v>12468</v>
      </c>
      <c r="E52" s="113">
        <f>VLOOKUP($A52,[1]第３表!$A$6:$T$78,9,FALSE)</f>
        <v>10331</v>
      </c>
      <c r="F52" s="112">
        <f>VLOOKUP($A52,[1]第３表!$A$6:$T$78,10,FALSE)</f>
        <v>4456</v>
      </c>
      <c r="G52" s="111">
        <f>VLOOKUP($A52,[1]第３表!$A$6:$T$78,11,FALSE)</f>
        <v>5875</v>
      </c>
      <c r="H52" s="110">
        <f>VLOOKUP($A52,[1]第３表!$A$6:$T$78,20,FALSE)</f>
        <v>44.025398448819573</v>
      </c>
      <c r="I52" s="100">
        <f t="shared" si="3"/>
        <v>13</v>
      </c>
      <c r="J52" s="109">
        <f>VLOOKUP($A52,[1]第３表!$A$6:$T$78,12,FALSE)</f>
        <v>5591</v>
      </c>
      <c r="K52" s="108">
        <f>VLOOKUP($A52,[1]第３表!$A$6:$T$78,13,FALSE)</f>
        <v>2124</v>
      </c>
      <c r="L52" s="108">
        <f>VLOOKUP($A52,[1]第３表!$A$6:$T$78,14,FALSE)</f>
        <v>3467</v>
      </c>
      <c r="M52" s="60">
        <f t="shared" si="4"/>
        <v>23.825960964800135</v>
      </c>
      <c r="N52" s="97">
        <f t="shared" si="5"/>
        <v>13</v>
      </c>
      <c r="P52" s="6">
        <v>3457</v>
      </c>
      <c r="Q52" s="1">
        <v>15</v>
      </c>
      <c r="R52" s="1">
        <v>14</v>
      </c>
    </row>
    <row r="53" spans="1:18" ht="36" customHeight="1" x14ac:dyDescent="0.2">
      <c r="A53" s="72" t="s">
        <v>63</v>
      </c>
      <c r="B53" s="107">
        <f>VLOOKUP($A53,[1]第３表!$A$6:$T$78,15,FALSE)</f>
        <v>72696</v>
      </c>
      <c r="C53" s="106">
        <f>VLOOKUP($A53,[1]第３表!$A$6:$T$78,16,FALSE)</f>
        <v>34155</v>
      </c>
      <c r="D53" s="105">
        <f>VLOOKUP($A53,[1]第３表!$A$6:$T$78,17,FALSE)</f>
        <v>38541</v>
      </c>
      <c r="E53" s="104">
        <f>VLOOKUP($A53,[1]第３表!$A$6:$T$78,9,FALSE)</f>
        <v>31076</v>
      </c>
      <c r="F53" s="103">
        <f>VLOOKUP($A53,[1]第３表!$A$6:$T$78,10,FALSE)</f>
        <v>13238</v>
      </c>
      <c r="G53" s="102">
        <f>VLOOKUP($A53,[1]第３表!$A$6:$T$78,11,FALSE)</f>
        <v>17838</v>
      </c>
      <c r="H53" s="101">
        <f>VLOOKUP($A53,[1]第３表!$A$6:$T$78,20,FALSE)</f>
        <v>42.747881589083306</v>
      </c>
      <c r="I53" s="100">
        <f t="shared" si="3"/>
        <v>18</v>
      </c>
      <c r="J53" s="99">
        <f>VLOOKUP($A53,[1]第３表!$A$6:$T$78,12,FALSE)</f>
        <v>16721</v>
      </c>
      <c r="K53" s="98">
        <f>VLOOKUP($A53,[1]第３表!$A$6:$T$78,13,FALSE)</f>
        <v>6212</v>
      </c>
      <c r="L53" s="98">
        <f>VLOOKUP($A53,[1]第３表!$A$6:$T$78,14,FALSE)</f>
        <v>10509</v>
      </c>
      <c r="M53" s="60">
        <f t="shared" si="4"/>
        <v>23.001265544183997</v>
      </c>
      <c r="N53" s="97">
        <f t="shared" si="5"/>
        <v>18</v>
      </c>
      <c r="P53" s="6">
        <v>10625</v>
      </c>
      <c r="Q53" s="1">
        <v>18</v>
      </c>
      <c r="R53" s="1">
        <v>19</v>
      </c>
    </row>
    <row r="54" spans="1:18" ht="36" customHeight="1" thickBot="1" x14ac:dyDescent="0.25">
      <c r="A54" s="96" t="s">
        <v>56</v>
      </c>
      <c r="B54" s="93">
        <f>VLOOKUP($A54,[1]第３表!$A$6:$T$78,15,FALSE)</f>
        <v>6701</v>
      </c>
      <c r="C54" s="95">
        <f>VLOOKUP($A54,[1]第３表!$A$6:$T$78,16,FALSE)</f>
        <v>3210</v>
      </c>
      <c r="D54" s="94">
        <f>VLOOKUP($A54,[1]第３表!$A$6:$T$78,17,FALSE)</f>
        <v>3491</v>
      </c>
      <c r="E54" s="93">
        <f>VLOOKUP($A54,[1]第３表!$A$6:$T$78,9,FALSE)</f>
        <v>3049</v>
      </c>
      <c r="F54" s="92">
        <f>VLOOKUP($A54,[1]第３表!$A$6:$T$78,10,FALSE)</f>
        <v>1302</v>
      </c>
      <c r="G54" s="91">
        <f>VLOOKUP($A54,[1]第３表!$A$6:$T$78,11,FALSE)</f>
        <v>1747</v>
      </c>
      <c r="H54" s="90">
        <f>VLOOKUP($A54,[1]第３表!$A$6:$T$78,20,FALSE)</f>
        <v>45.500671541560962</v>
      </c>
      <c r="I54" s="89">
        <f t="shared" si="3"/>
        <v>7</v>
      </c>
      <c r="J54" s="88">
        <f>VLOOKUP($A54,[1]第３表!$A$6:$T$78,12,FALSE)</f>
        <v>1716</v>
      </c>
      <c r="K54" s="87">
        <f>VLOOKUP($A54,[1]第３表!$A$6:$T$78,13,FALSE)</f>
        <v>624</v>
      </c>
      <c r="L54" s="87">
        <f>VLOOKUP($A54,[1]第３表!$A$6:$T$78,14,FALSE)</f>
        <v>1092</v>
      </c>
      <c r="M54" s="49">
        <f t="shared" si="4"/>
        <v>25.608118191314727</v>
      </c>
      <c r="N54" s="86">
        <f t="shared" si="5"/>
        <v>6</v>
      </c>
      <c r="P54" s="6">
        <v>1124</v>
      </c>
      <c r="Q54" s="1">
        <v>8</v>
      </c>
      <c r="R54" s="1">
        <v>6</v>
      </c>
    </row>
    <row r="55" spans="1:18" ht="36" customHeight="1" thickTop="1" x14ac:dyDescent="0.2">
      <c r="A55" s="85" t="s">
        <v>68</v>
      </c>
      <c r="B55" s="84">
        <f t="shared" ref="B55:G55" si="6">B8</f>
        <v>737850</v>
      </c>
      <c r="C55" s="83">
        <f t="shared" si="6"/>
        <v>348641</v>
      </c>
      <c r="D55" s="82">
        <f t="shared" si="6"/>
        <v>389209</v>
      </c>
      <c r="E55" s="81">
        <f t="shared" si="6"/>
        <v>199893</v>
      </c>
      <c r="F55" s="80">
        <f t="shared" si="6"/>
        <v>83984</v>
      </c>
      <c r="G55" s="79">
        <f t="shared" si="6"/>
        <v>115909</v>
      </c>
      <c r="H55" s="78">
        <f t="shared" ref="H55:H66" si="7">E55/(B55-O55)*100</f>
        <v>27.091278715186011</v>
      </c>
      <c r="I55" s="77" t="s">
        <v>46</v>
      </c>
      <c r="J55" s="76">
        <f>J8</f>
        <v>102965</v>
      </c>
      <c r="K55" s="75">
        <f>K8</f>
        <v>38787</v>
      </c>
      <c r="L55" s="75">
        <f>L8</f>
        <v>64178</v>
      </c>
      <c r="M55" s="74">
        <f t="shared" ref="M55:M66" si="8">J55/(B55-O55)*100</f>
        <v>13.954733346886222</v>
      </c>
      <c r="N55" s="73" t="s">
        <v>46</v>
      </c>
      <c r="P55" s="6"/>
    </row>
    <row r="56" spans="1:18" ht="36" customHeight="1" x14ac:dyDescent="0.2">
      <c r="A56" s="72" t="s">
        <v>36</v>
      </c>
      <c r="B56" s="67">
        <f t="shared" ref="B56:G56" si="9">SUM(B9:B11)</f>
        <v>100726</v>
      </c>
      <c r="C56" s="66">
        <f t="shared" si="9"/>
        <v>47891</v>
      </c>
      <c r="D56" s="70">
        <f t="shared" si="9"/>
        <v>52835</v>
      </c>
      <c r="E56" s="68">
        <f t="shared" si="9"/>
        <v>35537</v>
      </c>
      <c r="F56" s="66">
        <f t="shared" si="9"/>
        <v>15402</v>
      </c>
      <c r="G56" s="65">
        <f t="shared" si="9"/>
        <v>20135</v>
      </c>
      <c r="H56" s="64">
        <f t="shared" si="7"/>
        <v>35.280860949506582</v>
      </c>
      <c r="I56" s="63" t="s">
        <v>46</v>
      </c>
      <c r="J56" s="62">
        <f>SUM(J9:J11)</f>
        <v>19216</v>
      </c>
      <c r="K56" s="61">
        <f>SUM(K9:K11)</f>
        <v>7418</v>
      </c>
      <c r="L56" s="61">
        <f>SUM(L9:L11)</f>
        <v>11798</v>
      </c>
      <c r="M56" s="60">
        <f t="shared" si="8"/>
        <v>19.077497369100332</v>
      </c>
      <c r="N56" s="59" t="s">
        <v>46</v>
      </c>
      <c r="O56" s="2"/>
      <c r="P56" s="6"/>
    </row>
    <row r="57" spans="1:18" ht="36" customHeight="1" x14ac:dyDescent="0.2">
      <c r="A57" s="72" t="s">
        <v>66</v>
      </c>
      <c r="B57" s="71">
        <f t="shared" ref="B57:G57" si="10">SUM(B12:B17)</f>
        <v>149939</v>
      </c>
      <c r="C57" s="68">
        <f t="shared" si="10"/>
        <v>71396</v>
      </c>
      <c r="D57" s="70">
        <f t="shared" si="10"/>
        <v>78543</v>
      </c>
      <c r="E57" s="68">
        <f t="shared" si="10"/>
        <v>55210</v>
      </c>
      <c r="F57" s="66">
        <f t="shared" si="10"/>
        <v>23769</v>
      </c>
      <c r="G57" s="65">
        <f t="shared" si="10"/>
        <v>31441</v>
      </c>
      <c r="H57" s="64">
        <f t="shared" si="7"/>
        <v>36.821640800592242</v>
      </c>
      <c r="I57" s="63" t="s">
        <v>46</v>
      </c>
      <c r="J57" s="62">
        <f>SUM(J12:J17)</f>
        <v>29096</v>
      </c>
      <c r="K57" s="61">
        <f>SUM(K12:K17)</f>
        <v>11020</v>
      </c>
      <c r="L57" s="61">
        <f>SUM(L12:L17)</f>
        <v>18076</v>
      </c>
      <c r="M57" s="60">
        <f t="shared" si="8"/>
        <v>19.405224791415176</v>
      </c>
      <c r="N57" s="59" t="s">
        <v>46</v>
      </c>
      <c r="P57" s="6"/>
    </row>
    <row r="58" spans="1:18" ht="36" customHeight="1" x14ac:dyDescent="0.2">
      <c r="A58" s="72" t="s">
        <v>35</v>
      </c>
      <c r="B58" s="71">
        <f t="shared" ref="B58:G58" si="11">B18</f>
        <v>47634</v>
      </c>
      <c r="C58" s="68">
        <f t="shared" si="11"/>
        <v>22388</v>
      </c>
      <c r="D58" s="70">
        <f t="shared" si="11"/>
        <v>25246</v>
      </c>
      <c r="E58" s="68">
        <f t="shared" si="11"/>
        <v>18584</v>
      </c>
      <c r="F58" s="66">
        <f t="shared" si="11"/>
        <v>7921</v>
      </c>
      <c r="G58" s="65">
        <f t="shared" si="11"/>
        <v>10663</v>
      </c>
      <c r="H58" s="64">
        <f t="shared" si="7"/>
        <v>39.01414955703909</v>
      </c>
      <c r="I58" s="63" t="s">
        <v>46</v>
      </c>
      <c r="J58" s="62">
        <f>J18</f>
        <v>10060</v>
      </c>
      <c r="K58" s="61">
        <f>K18</f>
        <v>3857</v>
      </c>
      <c r="L58" s="61">
        <f>L18</f>
        <v>6203</v>
      </c>
      <c r="M58" s="60">
        <f t="shared" si="8"/>
        <v>21.11936851828526</v>
      </c>
      <c r="N58" s="59" t="s">
        <v>46</v>
      </c>
      <c r="P58" s="6"/>
    </row>
    <row r="59" spans="1:18" ht="36" customHeight="1" x14ac:dyDescent="0.2">
      <c r="A59" s="72" t="s">
        <v>37</v>
      </c>
      <c r="B59" s="71">
        <f t="shared" ref="B59:G59" si="12">SUM(B19:B22)</f>
        <v>188603</v>
      </c>
      <c r="C59" s="68">
        <f t="shared" si="12"/>
        <v>91620</v>
      </c>
      <c r="D59" s="70">
        <f t="shared" si="12"/>
        <v>96983</v>
      </c>
      <c r="E59" s="68">
        <f t="shared" si="12"/>
        <v>48867</v>
      </c>
      <c r="F59" s="66">
        <f t="shared" si="12"/>
        <v>21257</v>
      </c>
      <c r="G59" s="65">
        <f t="shared" si="12"/>
        <v>27610</v>
      </c>
      <c r="H59" s="64">
        <f t="shared" si="7"/>
        <v>25.909980223008116</v>
      </c>
      <c r="I59" s="63" t="s">
        <v>46</v>
      </c>
      <c r="J59" s="62">
        <f>SUM(J19:J22)</f>
        <v>24481</v>
      </c>
      <c r="K59" s="61">
        <f>SUM(K19:K22)</f>
        <v>9589</v>
      </c>
      <c r="L59" s="61">
        <f>SUM(L19:L22)</f>
        <v>14892</v>
      </c>
      <c r="M59" s="60">
        <f t="shared" si="8"/>
        <v>12.980175288834218</v>
      </c>
      <c r="N59" s="59" t="s">
        <v>46</v>
      </c>
      <c r="P59" s="6"/>
    </row>
    <row r="60" spans="1:18" ht="36" customHeight="1" x14ac:dyDescent="0.2">
      <c r="A60" s="72" t="s">
        <v>38</v>
      </c>
      <c r="B60" s="71">
        <f t="shared" ref="B60:G60" si="13">SUM(B23:B29)</f>
        <v>57331</v>
      </c>
      <c r="C60" s="68">
        <f t="shared" si="13"/>
        <v>27466</v>
      </c>
      <c r="D60" s="70">
        <f t="shared" si="13"/>
        <v>29865</v>
      </c>
      <c r="E60" s="68">
        <f t="shared" si="13"/>
        <v>23781</v>
      </c>
      <c r="F60" s="66">
        <f t="shared" si="13"/>
        <v>10387</v>
      </c>
      <c r="G60" s="65">
        <f t="shared" si="13"/>
        <v>13394</v>
      </c>
      <c r="H60" s="64">
        <f t="shared" si="7"/>
        <v>41.48017651881181</v>
      </c>
      <c r="I60" s="63" t="s">
        <v>46</v>
      </c>
      <c r="J60" s="62">
        <f>SUM(J23:J29)</f>
        <v>12710</v>
      </c>
      <c r="K60" s="61">
        <f>SUM(K23:K29)</f>
        <v>4882</v>
      </c>
      <c r="L60" s="61">
        <f>SUM(L23:L29)</f>
        <v>7828</v>
      </c>
      <c r="M60" s="60">
        <f t="shared" si="8"/>
        <v>22.169506898536568</v>
      </c>
      <c r="N60" s="59" t="s">
        <v>46</v>
      </c>
      <c r="P60" s="6"/>
    </row>
    <row r="61" spans="1:18" ht="36" customHeight="1" x14ac:dyDescent="0.2">
      <c r="A61" s="72" t="s">
        <v>39</v>
      </c>
      <c r="B61" s="71">
        <f t="shared" ref="B61:G61" si="14">SUM(B30:B34)</f>
        <v>81739</v>
      </c>
      <c r="C61" s="68">
        <f t="shared" si="14"/>
        <v>39130</v>
      </c>
      <c r="D61" s="70">
        <f t="shared" si="14"/>
        <v>42609</v>
      </c>
      <c r="E61" s="68">
        <f t="shared" si="14"/>
        <v>29090</v>
      </c>
      <c r="F61" s="66">
        <f t="shared" si="14"/>
        <v>12848</v>
      </c>
      <c r="G61" s="65">
        <f t="shared" si="14"/>
        <v>16242</v>
      </c>
      <c r="H61" s="64">
        <f t="shared" si="7"/>
        <v>35.588886578010495</v>
      </c>
      <c r="I61" s="63" t="s">
        <v>46</v>
      </c>
      <c r="J61" s="62">
        <f>SUM(J30:J34)</f>
        <v>15425</v>
      </c>
      <c r="K61" s="61">
        <f>SUM(K30:K34)</f>
        <v>6058</v>
      </c>
      <c r="L61" s="61">
        <f>SUM(L30:L34)</f>
        <v>9367</v>
      </c>
      <c r="M61" s="60">
        <f t="shared" si="8"/>
        <v>18.871040751660772</v>
      </c>
      <c r="N61" s="59" t="s">
        <v>46</v>
      </c>
      <c r="P61" s="6"/>
    </row>
    <row r="62" spans="1:18" ht="36" customHeight="1" x14ac:dyDescent="0.2">
      <c r="A62" s="72" t="s">
        <v>40</v>
      </c>
      <c r="B62" s="71">
        <f t="shared" ref="B62:G62" si="15">SUM(B35:B36)</f>
        <v>131108</v>
      </c>
      <c r="C62" s="68">
        <f t="shared" si="15"/>
        <v>60999</v>
      </c>
      <c r="D62" s="70">
        <f t="shared" si="15"/>
        <v>70109</v>
      </c>
      <c r="E62" s="68">
        <f t="shared" si="15"/>
        <v>46764</v>
      </c>
      <c r="F62" s="66">
        <f t="shared" si="15"/>
        <v>19637</v>
      </c>
      <c r="G62" s="65">
        <f t="shared" si="15"/>
        <v>27127</v>
      </c>
      <c r="H62" s="64">
        <f t="shared" si="7"/>
        <v>35.668303993654085</v>
      </c>
      <c r="I62" s="63" t="s">
        <v>46</v>
      </c>
      <c r="J62" s="62">
        <f>SUM(J35:J36)</f>
        <v>25155</v>
      </c>
      <c r="K62" s="61">
        <f>SUM(K35:K36)</f>
        <v>9341</v>
      </c>
      <c r="L62" s="61">
        <f>SUM(L35:L36)</f>
        <v>15814</v>
      </c>
      <c r="M62" s="60">
        <f t="shared" si="8"/>
        <v>19.186472221374746</v>
      </c>
      <c r="N62" s="59" t="s">
        <v>46</v>
      </c>
      <c r="P62" s="6"/>
    </row>
    <row r="63" spans="1:18" ht="36" customHeight="1" x14ac:dyDescent="0.2">
      <c r="A63" s="72" t="s">
        <v>41</v>
      </c>
      <c r="B63" s="71">
        <f t="shared" ref="B63:G63" si="16">SUM(B37:B39)</f>
        <v>41441</v>
      </c>
      <c r="C63" s="66">
        <f t="shared" si="16"/>
        <v>19434</v>
      </c>
      <c r="D63" s="70">
        <f t="shared" si="16"/>
        <v>22007</v>
      </c>
      <c r="E63" s="68">
        <f t="shared" si="16"/>
        <v>18301</v>
      </c>
      <c r="F63" s="66">
        <f t="shared" si="16"/>
        <v>7720</v>
      </c>
      <c r="G63" s="65">
        <f t="shared" si="16"/>
        <v>10581</v>
      </c>
      <c r="H63" s="64">
        <f t="shared" si="7"/>
        <v>44.161579112473156</v>
      </c>
      <c r="I63" s="63" t="s">
        <v>46</v>
      </c>
      <c r="J63" s="62">
        <f>SUM(J37:J39)</f>
        <v>10132</v>
      </c>
      <c r="K63" s="61">
        <f>SUM(K37:K39)</f>
        <v>3787</v>
      </c>
      <c r="L63" s="61">
        <f>SUM(L37:L39)</f>
        <v>6345</v>
      </c>
      <c r="M63" s="60">
        <f t="shared" si="8"/>
        <v>24.449216959050215</v>
      </c>
      <c r="N63" s="59" t="s">
        <v>46</v>
      </c>
      <c r="P63" s="6"/>
    </row>
    <row r="64" spans="1:18" ht="36" customHeight="1" x14ac:dyDescent="0.2">
      <c r="A64" s="69" t="s">
        <v>42</v>
      </c>
      <c r="B64" s="67">
        <f t="shared" ref="B64:G64" si="17">SUM(B42:B51)</f>
        <v>78532</v>
      </c>
      <c r="C64" s="66">
        <f t="shared" si="17"/>
        <v>36721</v>
      </c>
      <c r="D64" s="68">
        <f t="shared" si="17"/>
        <v>41811</v>
      </c>
      <c r="E64" s="67">
        <f t="shared" si="17"/>
        <v>31437</v>
      </c>
      <c r="F64" s="66">
        <f t="shared" si="17"/>
        <v>13217</v>
      </c>
      <c r="G64" s="65">
        <f t="shared" si="17"/>
        <v>18220</v>
      </c>
      <c r="H64" s="64">
        <f t="shared" si="7"/>
        <v>40.030815463759993</v>
      </c>
      <c r="I64" s="63" t="s">
        <v>46</v>
      </c>
      <c r="J64" s="62">
        <f>SUM(J42:J51)</f>
        <v>16921</v>
      </c>
      <c r="K64" s="61">
        <f>SUM(K42:K51)</f>
        <v>6255</v>
      </c>
      <c r="L64" s="61">
        <f>SUM(L42:L51)</f>
        <v>10666</v>
      </c>
      <c r="M64" s="60">
        <f t="shared" si="8"/>
        <v>21.546630672846735</v>
      </c>
      <c r="N64" s="59" t="s">
        <v>46</v>
      </c>
      <c r="P64" s="6"/>
    </row>
    <row r="65" spans="1:16" ht="36" customHeight="1" thickBot="1" x14ac:dyDescent="0.25">
      <c r="A65" s="58" t="s">
        <v>43</v>
      </c>
      <c r="B65" s="56">
        <f t="shared" ref="B65:G65" si="18">SUM(B52:B54)</f>
        <v>102863</v>
      </c>
      <c r="C65" s="55">
        <f t="shared" si="18"/>
        <v>48363</v>
      </c>
      <c r="D65" s="57">
        <f t="shared" si="18"/>
        <v>54500</v>
      </c>
      <c r="E65" s="56">
        <f t="shared" si="18"/>
        <v>44456</v>
      </c>
      <c r="F65" s="55">
        <f t="shared" si="18"/>
        <v>18996</v>
      </c>
      <c r="G65" s="54">
        <f t="shared" si="18"/>
        <v>25460</v>
      </c>
      <c r="H65" s="53">
        <f t="shared" si="7"/>
        <v>43.218650049094428</v>
      </c>
      <c r="I65" s="52" t="s">
        <v>46</v>
      </c>
      <c r="J65" s="51">
        <f>SUM(J52:J54)</f>
        <v>24028</v>
      </c>
      <c r="K65" s="50">
        <f>SUM(K52:K54)</f>
        <v>8960</v>
      </c>
      <c r="L65" s="50">
        <f>SUM(L52:L54)</f>
        <v>15068</v>
      </c>
      <c r="M65" s="49">
        <f t="shared" si="8"/>
        <v>23.359225377443785</v>
      </c>
      <c r="N65" s="48" t="s">
        <v>46</v>
      </c>
      <c r="P65" s="6"/>
    </row>
    <row r="66" spans="1:16" ht="36" customHeight="1" thickTop="1" x14ac:dyDescent="0.2">
      <c r="A66" s="47" t="s">
        <v>44</v>
      </c>
      <c r="B66" s="45">
        <f t="shared" ref="B66:G66" si="19">SUBTOTAL(9,B8:B54)</f>
        <v>1717766</v>
      </c>
      <c r="C66" s="44">
        <f t="shared" si="19"/>
        <v>814049</v>
      </c>
      <c r="D66" s="46">
        <f t="shared" si="19"/>
        <v>903717</v>
      </c>
      <c r="E66" s="45">
        <f t="shared" si="19"/>
        <v>551920</v>
      </c>
      <c r="F66" s="44">
        <f t="shared" si="19"/>
        <v>235138</v>
      </c>
      <c r="G66" s="44">
        <f t="shared" si="19"/>
        <v>316782</v>
      </c>
      <c r="H66" s="43">
        <f t="shared" si="7"/>
        <v>32.130103867465074</v>
      </c>
      <c r="I66" s="42" t="s">
        <v>46</v>
      </c>
      <c r="J66" s="41">
        <f>SUBTOTAL(9,J8:J54)</f>
        <v>290189</v>
      </c>
      <c r="K66" s="40">
        <f>SUBTOTAL(9,K8:K54)</f>
        <v>109954</v>
      </c>
      <c r="L66" s="40">
        <f>SUBTOTAL(9,L8:L54)</f>
        <v>180235</v>
      </c>
      <c r="M66" s="39">
        <f t="shared" si="8"/>
        <v>16.893395258725576</v>
      </c>
      <c r="N66" s="38" t="s">
        <v>46</v>
      </c>
    </row>
    <row r="67" spans="1:16" ht="36" customHeight="1" x14ac:dyDescent="0.2">
      <c r="A67" s="37" t="s">
        <v>45</v>
      </c>
      <c r="B67" s="35">
        <f>C67+D67</f>
        <v>1</v>
      </c>
      <c r="C67" s="34">
        <f>C66/B66</f>
        <v>0.47389982104663847</v>
      </c>
      <c r="D67" s="36">
        <f>D66/B66</f>
        <v>0.52610017895336147</v>
      </c>
      <c r="E67" s="35">
        <f>F67+G67</f>
        <v>1</v>
      </c>
      <c r="F67" s="34">
        <f>F66/E66</f>
        <v>0.42603638208436007</v>
      </c>
      <c r="G67" s="34">
        <f>G66/E66</f>
        <v>0.57396361791563999</v>
      </c>
      <c r="H67" s="33" t="s">
        <v>71</v>
      </c>
      <c r="I67" s="32" t="s">
        <v>47</v>
      </c>
      <c r="J67" s="31">
        <f>K67+L67</f>
        <v>1</v>
      </c>
      <c r="K67" s="30">
        <f>K66/J66</f>
        <v>0.37890478274503858</v>
      </c>
      <c r="L67" s="30">
        <f>L66/J66</f>
        <v>0.62109521725496142</v>
      </c>
      <c r="M67" s="29" t="s">
        <v>47</v>
      </c>
      <c r="N67" s="29" t="s">
        <v>46</v>
      </c>
    </row>
    <row r="68" spans="1:16" ht="36" customHeight="1" x14ac:dyDescent="0.2">
      <c r="A68" s="14" t="s">
        <v>69</v>
      </c>
      <c r="B68" s="27"/>
      <c r="C68" s="27"/>
      <c r="D68" s="27"/>
      <c r="E68" s="27"/>
      <c r="F68" s="26"/>
      <c r="G68" s="26"/>
      <c r="H68" s="21"/>
      <c r="I68" s="22"/>
      <c r="J68" s="25"/>
      <c r="K68" s="25"/>
      <c r="L68" s="25"/>
      <c r="M68" s="23"/>
      <c r="N68" s="24"/>
    </row>
    <row r="69" spans="1:16" ht="36" customHeight="1" x14ac:dyDescent="0.2">
      <c r="A69" s="28" t="s">
        <v>67</v>
      </c>
      <c r="B69" s="27"/>
      <c r="C69" s="27"/>
      <c r="D69" s="27"/>
      <c r="E69" s="27"/>
      <c r="F69" s="26"/>
      <c r="G69" s="26"/>
      <c r="H69" s="21"/>
      <c r="I69" s="22"/>
      <c r="J69" s="25"/>
      <c r="K69" s="25"/>
      <c r="L69" s="25"/>
      <c r="M69" s="23"/>
      <c r="N69" s="24"/>
    </row>
    <row r="70" spans="1:16" ht="36" customHeight="1" x14ac:dyDescent="0.2">
      <c r="A70" s="146" t="s">
        <v>70</v>
      </c>
      <c r="B70" s="147"/>
      <c r="C70" s="147"/>
      <c r="D70" s="147"/>
      <c r="E70" s="147"/>
      <c r="F70" s="3"/>
      <c r="G70" s="3"/>
      <c r="H70" s="9"/>
      <c r="I70" s="12"/>
      <c r="J70" s="3"/>
      <c r="K70" s="3"/>
      <c r="L70" s="3"/>
      <c r="M70" s="3"/>
      <c r="N70" s="12"/>
    </row>
    <row r="71" spans="1:16" ht="36" customHeight="1" x14ac:dyDescent="0.2">
      <c r="A71" s="5"/>
      <c r="B71" s="3"/>
      <c r="C71" s="4"/>
      <c r="D71" s="3"/>
      <c r="E71" s="3"/>
      <c r="F71" s="3"/>
      <c r="G71" s="3"/>
      <c r="H71" s="9"/>
      <c r="I71" s="12"/>
      <c r="J71" s="3"/>
      <c r="K71" s="3"/>
      <c r="L71" s="3"/>
      <c r="M71" s="3"/>
      <c r="N71" s="12"/>
    </row>
    <row r="72" spans="1:16" ht="17" x14ac:dyDescent="0.2">
      <c r="A72" s="3"/>
      <c r="B72" s="7">
        <v>1727902</v>
      </c>
      <c r="C72" s="7">
        <v>818038</v>
      </c>
      <c r="D72" s="7">
        <v>909864</v>
      </c>
      <c r="E72" s="7">
        <v>550884</v>
      </c>
      <c r="F72" s="7">
        <v>234201</v>
      </c>
      <c r="G72" s="7">
        <v>316683</v>
      </c>
      <c r="H72" s="10">
        <v>400.15886673885313</v>
      </c>
      <c r="I72" s="13">
        <v>0</v>
      </c>
      <c r="J72" s="7">
        <v>283454</v>
      </c>
      <c r="K72" s="7">
        <v>105953</v>
      </c>
      <c r="L72" s="7">
        <v>177501</v>
      </c>
      <c r="M72" s="7">
        <v>210.17356196382545</v>
      </c>
      <c r="N72" s="13">
        <v>0</v>
      </c>
    </row>
    <row r="73" spans="1:16" ht="36" customHeight="1" x14ac:dyDescent="0.2">
      <c r="A73" s="3"/>
      <c r="B73" s="3"/>
      <c r="C73" s="4"/>
      <c r="D73" s="3"/>
      <c r="E73" s="3"/>
      <c r="F73" s="3"/>
      <c r="G73" s="3"/>
      <c r="H73" s="9"/>
      <c r="I73" s="12"/>
      <c r="J73" s="3"/>
      <c r="K73" s="3"/>
      <c r="L73" s="3"/>
      <c r="M73" s="3"/>
      <c r="N73" s="12"/>
    </row>
    <row r="74" spans="1:16" ht="36" customHeight="1" x14ac:dyDescent="0.2">
      <c r="B74" s="3"/>
      <c r="C74" s="4"/>
      <c r="D74" s="3"/>
      <c r="E74" s="3"/>
      <c r="F74" s="3"/>
      <c r="G74" s="3"/>
      <c r="H74" s="9"/>
      <c r="I74" s="12"/>
      <c r="J74" s="3"/>
      <c r="K74" s="3"/>
      <c r="L74" s="3"/>
      <c r="M74" s="3"/>
      <c r="N74" s="12"/>
    </row>
  </sheetData>
  <mergeCells count="10">
    <mergeCell ref="A3:N3"/>
    <mergeCell ref="A70:E70"/>
    <mergeCell ref="B6:D6"/>
    <mergeCell ref="E6:I6"/>
    <mergeCell ref="J6:N6"/>
    <mergeCell ref="A6:A7"/>
    <mergeCell ref="A40:A41"/>
    <mergeCell ref="B40:D40"/>
    <mergeCell ref="E40:I40"/>
    <mergeCell ref="J40:N40"/>
  </mergeCells>
  <phoneticPr fontId="4"/>
  <printOptions horizontalCentered="1"/>
  <pageMargins left="0.27559055118110237" right="0.27559055118110237" top="0.78740157480314965" bottom="0.78740157480314965" header="0.51181102362204722" footer="0.51181102362204722"/>
  <pageSetup paperSize="9" scale="49" fitToHeight="2" orientation="portrait" r:id="rId1"/>
  <headerFooter alignWithMargins="0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1-05 </vt:lpstr>
      <vt:lpstr>'1-05 '!Print_Area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8900670</cp:lastModifiedBy>
  <cp:lastPrinted>2021-09-24T09:39:05Z</cp:lastPrinted>
  <dcterms:created xsi:type="dcterms:W3CDTF">2006-08-07T07:25:22Z</dcterms:created>
  <dcterms:modified xsi:type="dcterms:W3CDTF">2024-03-14T01:37:17Z</dcterms:modified>
</cp:coreProperties>
</file>