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20.93\disk1\R5年度　子ども家庭福祉課\11課外からの照会\231222〆【デジ課】オープンデータの定期調査について\02 作業用\データ保存場所\"/>
    </mc:Choice>
  </mc:AlternateContent>
  <bookViews>
    <workbookView xWindow="0" yWindow="0" windowWidth="20490" windowHeight="6780"/>
  </bookViews>
  <sheets>
    <sheet name="１　相談状況  " sheetId="12" r:id="rId1"/>
  </sheets>
  <definedNames>
    <definedName name="_xlnm.Print_Area" localSheetId="0">'１　相談状況  '!$A:$X</definedName>
  </definedNames>
  <calcPr calcId="162913" fullCalcOnLoad="1"/>
</workbook>
</file>

<file path=xl/calcChain.xml><?xml version="1.0" encoding="utf-8"?>
<calcChain xmlns="http://schemas.openxmlformats.org/spreadsheetml/2006/main">
  <c r="AA50" i="12" l="1"/>
  <c r="K87" i="12"/>
  <c r="J87" i="12"/>
  <c r="I87" i="12"/>
  <c r="H87" i="12"/>
  <c r="N85" i="12"/>
  <c r="J85" i="12"/>
  <c r="I85" i="12"/>
  <c r="F85" i="12"/>
  <c r="O77" i="12"/>
  <c r="L77" i="12"/>
  <c r="I77" i="12"/>
  <c r="H77" i="12"/>
  <c r="G77" i="12"/>
  <c r="F77" i="12"/>
  <c r="R67" i="12"/>
  <c r="O67" i="12"/>
  <c r="N67" i="12"/>
  <c r="M67" i="12"/>
  <c r="K67" i="12"/>
  <c r="E67" i="12"/>
  <c r="E68" i="12"/>
  <c r="E66" i="12"/>
  <c r="I64" i="12"/>
  <c r="Q73" i="12"/>
  <c r="X12" i="12"/>
  <c r="X7" i="12"/>
  <c r="W7" i="12"/>
  <c r="BD12" i="12"/>
  <c r="BD11" i="12"/>
  <c r="BD9" i="12"/>
  <c r="BD7" i="12"/>
  <c r="W12" i="12"/>
  <c r="W11" i="12"/>
  <c r="W9" i="12"/>
  <c r="V11" i="12"/>
  <c r="V9" i="12"/>
  <c r="V7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BD13" i="12"/>
  <c r="W13" i="12"/>
  <c r="O94" i="12"/>
  <c r="M95" i="12"/>
  <c r="N87" i="12"/>
  <c r="E88" i="12"/>
  <c r="O68" i="12"/>
  <c r="S51" i="12"/>
  <c r="R51" i="12"/>
  <c r="Q50" i="12"/>
  <c r="P50" i="12"/>
  <c r="BC12" i="12"/>
  <c r="BC13" i="12"/>
  <c r="BC11" i="12"/>
  <c r="BC9" i="12"/>
  <c r="BC7" i="12"/>
  <c r="V12" i="12"/>
  <c r="V13" i="12"/>
  <c r="K64" i="12"/>
  <c r="L64" i="12"/>
  <c r="F64" i="12"/>
  <c r="E64" i="12"/>
  <c r="BB7" i="12"/>
  <c r="BA9" i="12"/>
  <c r="BB12" i="12"/>
  <c r="BB13" i="12"/>
  <c r="BB11" i="12"/>
  <c r="BB9" i="12"/>
  <c r="K78" i="12"/>
  <c r="J68" i="12"/>
  <c r="O74" i="12"/>
  <c r="M64" i="12"/>
  <c r="E50" i="12"/>
  <c r="M42" i="12"/>
  <c r="BA12" i="12"/>
  <c r="BA11" i="12"/>
  <c r="BA7" i="12"/>
  <c r="BA13" i="12"/>
  <c r="U12" i="12"/>
  <c r="U13" i="12"/>
  <c r="T12" i="12"/>
  <c r="T13" i="12"/>
  <c r="S12" i="12"/>
  <c r="S13" i="12"/>
  <c r="R12" i="12"/>
  <c r="R13" i="12"/>
  <c r="Q12" i="12"/>
  <c r="Q13" i="12"/>
  <c r="P12" i="12"/>
  <c r="P13" i="12"/>
  <c r="O12" i="12"/>
  <c r="O13" i="12"/>
  <c r="N12" i="12"/>
  <c r="N13" i="12"/>
  <c r="M12" i="12"/>
  <c r="M13" i="12"/>
  <c r="L12" i="12"/>
  <c r="L13" i="12"/>
  <c r="K12" i="12"/>
  <c r="K13" i="12"/>
  <c r="J12" i="12"/>
  <c r="J13" i="12"/>
  <c r="I12" i="12"/>
  <c r="I13" i="12"/>
  <c r="H12" i="12"/>
  <c r="H13" i="12"/>
  <c r="G12" i="12"/>
  <c r="G13" i="12"/>
  <c r="F12" i="12"/>
  <c r="F13" i="12"/>
  <c r="E12" i="12"/>
  <c r="E13" i="12"/>
  <c r="AZ11" i="12"/>
  <c r="AZ9" i="12"/>
  <c r="AZ7" i="12"/>
  <c r="AZ13" i="12"/>
  <c r="AA70" i="12"/>
  <c r="AA71" i="12"/>
  <c r="AA62" i="12"/>
  <c r="AA63" i="12"/>
  <c r="AA57" i="12"/>
  <c r="AA55" i="12"/>
  <c r="AA66" i="12"/>
  <c r="AA67" i="12"/>
  <c r="O50" i="12"/>
  <c r="N50" i="12"/>
  <c r="M50" i="12"/>
  <c r="L50" i="12"/>
  <c r="K50" i="12"/>
  <c r="J50" i="12"/>
  <c r="I50" i="12"/>
  <c r="H50" i="12"/>
  <c r="G50" i="12"/>
  <c r="F50" i="12"/>
  <c r="X42" i="12"/>
  <c r="W42" i="12"/>
  <c r="V42" i="12"/>
  <c r="U42" i="12"/>
  <c r="T42" i="12"/>
  <c r="S42" i="12"/>
  <c r="R42" i="12"/>
  <c r="Q42" i="12"/>
  <c r="P42" i="12"/>
  <c r="O42" i="12"/>
  <c r="N42" i="12"/>
  <c r="L42" i="12"/>
  <c r="K42" i="12"/>
  <c r="J42" i="12"/>
  <c r="I42" i="12"/>
  <c r="H42" i="12"/>
  <c r="G42" i="12"/>
  <c r="F42" i="12"/>
  <c r="U49" i="12"/>
  <c r="T50" i="12"/>
  <c r="U48" i="12"/>
  <c r="AY12" i="12"/>
  <c r="AY13" i="12"/>
  <c r="AY11" i="12"/>
  <c r="AY9" i="12"/>
  <c r="AY7" i="12"/>
  <c r="O92" i="12"/>
  <c r="I93" i="12"/>
  <c r="K86" i="12"/>
  <c r="Q78" i="12"/>
  <c r="P78" i="12"/>
  <c r="O78" i="12"/>
  <c r="M78" i="12"/>
  <c r="L78" i="12"/>
  <c r="J78" i="12"/>
  <c r="I78" i="12"/>
  <c r="H78" i="12"/>
  <c r="G78" i="12"/>
  <c r="F78" i="12"/>
  <c r="E78" i="12"/>
  <c r="N77" i="12"/>
  <c r="N76" i="12"/>
  <c r="Q74" i="12"/>
  <c r="P74" i="12"/>
  <c r="M74" i="12"/>
  <c r="L74" i="12"/>
  <c r="K74" i="12"/>
  <c r="J74" i="12"/>
  <c r="I74" i="12"/>
  <c r="H74" i="12"/>
  <c r="G74" i="12"/>
  <c r="F74" i="12"/>
  <c r="E74" i="12"/>
  <c r="N73" i="12"/>
  <c r="N72" i="12"/>
  <c r="R68" i="12"/>
  <c r="Q68" i="12"/>
  <c r="P68" i="12"/>
  <c r="N68" i="12"/>
  <c r="M68" i="12"/>
  <c r="L68" i="12"/>
  <c r="K68" i="12"/>
  <c r="I68" i="12"/>
  <c r="H68" i="12"/>
  <c r="G68" i="12"/>
  <c r="F68" i="12"/>
  <c r="S67" i="12"/>
  <c r="S66" i="12"/>
  <c r="R64" i="12"/>
  <c r="Q64" i="12"/>
  <c r="P64" i="12"/>
  <c r="O64" i="12"/>
  <c r="N64" i="12"/>
  <c r="J64" i="12"/>
  <c r="H64" i="12"/>
  <c r="G64" i="12"/>
  <c r="S63" i="12"/>
  <c r="R73" i="12"/>
  <c r="S62" i="12"/>
  <c r="R57" i="12"/>
  <c r="L58" i="12"/>
  <c r="R55" i="12"/>
  <c r="Q56" i="12"/>
  <c r="E42" i="12"/>
  <c r="AD13" i="12"/>
  <c r="AC13" i="12"/>
  <c r="AX12" i="12"/>
  <c r="AX13" i="12"/>
  <c r="AW12" i="12"/>
  <c r="AV12" i="12"/>
  <c r="AU12" i="12"/>
  <c r="AU13" i="12"/>
  <c r="AT12" i="12"/>
  <c r="AS12" i="12"/>
  <c r="AS13" i="12"/>
  <c r="AR12" i="12"/>
  <c r="AR13" i="12"/>
  <c r="AQ12" i="12"/>
  <c r="AP12" i="12"/>
  <c r="AP13" i="12"/>
  <c r="AO12" i="12"/>
  <c r="AN12" i="12"/>
  <c r="AM12" i="12"/>
  <c r="AL12" i="12"/>
  <c r="AL13" i="12"/>
  <c r="AK12" i="12"/>
  <c r="AJ12" i="12"/>
  <c r="AI12" i="12"/>
  <c r="AI13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X9" i="12"/>
  <c r="AW9" i="12"/>
  <c r="AV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X7" i="12"/>
  <c r="AW7" i="12"/>
  <c r="AV7" i="12"/>
  <c r="AV13" i="12"/>
  <c r="AU7" i="12"/>
  <c r="AT7" i="12"/>
  <c r="AT13" i="12"/>
  <c r="AS7" i="12"/>
  <c r="AR7" i="12"/>
  <c r="AQ7" i="12"/>
  <c r="AQ13" i="12"/>
  <c r="AP7" i="12"/>
  <c r="AO7" i="12"/>
  <c r="AO13" i="12"/>
  <c r="AN7" i="12"/>
  <c r="AN13" i="12"/>
  <c r="AM7" i="12"/>
  <c r="AM13" i="12"/>
  <c r="AL7" i="12"/>
  <c r="AK7" i="12"/>
  <c r="AK13" i="12"/>
  <c r="AJ7" i="12"/>
  <c r="AJ13" i="12"/>
  <c r="AI7" i="12"/>
  <c r="AH7" i="12"/>
  <c r="AH13" i="12"/>
  <c r="AG7" i="12"/>
  <c r="AG13" i="12"/>
  <c r="AF7" i="12"/>
  <c r="AF13" i="12"/>
  <c r="AE7" i="12"/>
  <c r="AE13" i="12"/>
  <c r="AW13" i="12"/>
  <c r="O56" i="12"/>
  <c r="M43" i="12"/>
  <c r="N58" i="12"/>
  <c r="G58" i="12"/>
  <c r="M58" i="12"/>
  <c r="H58" i="12"/>
  <c r="J58" i="12"/>
  <c r="P58" i="12"/>
  <c r="R72" i="12"/>
  <c r="Q58" i="12"/>
  <c r="F58" i="12"/>
  <c r="I58" i="12"/>
  <c r="G93" i="12"/>
  <c r="I56" i="12"/>
  <c r="L56" i="12"/>
  <c r="J56" i="12"/>
  <c r="M56" i="12"/>
  <c r="H56" i="12"/>
  <c r="P56" i="12"/>
  <c r="E56" i="12"/>
  <c r="G56" i="12"/>
  <c r="F56" i="12"/>
  <c r="K56" i="12"/>
  <c r="N56" i="12"/>
  <c r="U50" i="12"/>
  <c r="S43" i="12"/>
  <c r="X43" i="12"/>
  <c r="E43" i="12"/>
  <c r="E51" i="12"/>
  <c r="I51" i="12"/>
  <c r="G51" i="12"/>
  <c r="K43" i="12"/>
  <c r="F43" i="12"/>
  <c r="R43" i="12"/>
  <c r="F51" i="12"/>
  <c r="V43" i="12"/>
  <c r="I43" i="12"/>
  <c r="H43" i="12"/>
  <c r="J43" i="12"/>
  <c r="N43" i="12"/>
  <c r="H51" i="12"/>
  <c r="T43" i="12"/>
  <c r="K51" i="12"/>
  <c r="L51" i="12"/>
  <c r="U43" i="12"/>
  <c r="N51" i="12"/>
  <c r="AA56" i="12"/>
  <c r="O51" i="12"/>
  <c r="G43" i="12"/>
  <c r="W43" i="12"/>
  <c r="O43" i="12"/>
  <c r="P43" i="12"/>
  <c r="J51" i="12"/>
  <c r="Q51" i="12"/>
  <c r="M51" i="12"/>
  <c r="Q43" i="12"/>
  <c r="T51" i="12"/>
  <c r="L43" i="12"/>
  <c r="P51" i="12"/>
  <c r="K88" i="12"/>
  <c r="F88" i="12"/>
  <c r="J86" i="12"/>
  <c r="E86" i="12"/>
  <c r="I86" i="12"/>
  <c r="G86" i="12"/>
  <c r="L86" i="12"/>
  <c r="M86" i="12"/>
  <c r="H86" i="12"/>
  <c r="F86" i="12"/>
  <c r="R77" i="12"/>
  <c r="N78" i="12"/>
  <c r="AA76" i="12"/>
  <c r="R76" i="12"/>
  <c r="AA68" i="12"/>
  <c r="AA77" i="12"/>
  <c r="S68" i="12"/>
  <c r="N74" i="12"/>
  <c r="AA73" i="12"/>
  <c r="S64" i="12"/>
  <c r="R74" i="12"/>
  <c r="P65" i="12"/>
  <c r="AA64" i="12"/>
  <c r="AA72" i="12"/>
  <c r="K58" i="12"/>
  <c r="O58" i="12"/>
  <c r="E58" i="12"/>
  <c r="AA58" i="12"/>
  <c r="R78" i="12"/>
  <c r="S69" i="12"/>
  <c r="AA78" i="12"/>
  <c r="AA74" i="12"/>
  <c r="J65" i="12"/>
  <c r="K75" i="12"/>
  <c r="I65" i="12"/>
  <c r="K65" i="12"/>
  <c r="O75" i="12"/>
  <c r="I75" i="12"/>
  <c r="Q65" i="12"/>
  <c r="J75" i="12"/>
  <c r="L75" i="12"/>
  <c r="E65" i="12"/>
  <c r="M65" i="12"/>
  <c r="M75" i="12"/>
  <c r="G65" i="12"/>
  <c r="N75" i="12"/>
  <c r="N65" i="12"/>
  <c r="S65" i="12"/>
  <c r="E75" i="12"/>
  <c r="F65" i="12"/>
  <c r="Q75" i="12"/>
  <c r="H65" i="12"/>
  <c r="P75" i="12"/>
  <c r="R65" i="12"/>
  <c r="F75" i="12"/>
  <c r="H75" i="12"/>
  <c r="L65" i="12"/>
  <c r="G75" i="12"/>
  <c r="O65" i="12"/>
  <c r="N79" i="12"/>
  <c r="O69" i="12"/>
  <c r="G79" i="12"/>
  <c r="P69" i="12"/>
  <c r="N69" i="12"/>
  <c r="Q79" i="12"/>
  <c r="I79" i="12"/>
  <c r="H79" i="12"/>
  <c r="J79" i="12"/>
  <c r="I69" i="12"/>
  <c r="F79" i="12"/>
  <c r="P79" i="12"/>
  <c r="E79" i="12"/>
  <c r="F69" i="12"/>
  <c r="L79" i="12"/>
  <c r="M79" i="12"/>
  <c r="K79" i="12"/>
  <c r="O79" i="12"/>
  <c r="J69" i="12"/>
  <c r="H69" i="12"/>
  <c r="G69" i="12"/>
  <c r="M69" i="12"/>
  <c r="L69" i="12"/>
  <c r="R69" i="12"/>
  <c r="Q69" i="12"/>
  <c r="E69" i="12"/>
  <c r="AA75" i="12"/>
  <c r="AA65" i="12"/>
  <c r="AA69" i="12"/>
  <c r="AA79" i="12"/>
  <c r="L88" i="12"/>
  <c r="J88" i="12"/>
  <c r="H88" i="12"/>
  <c r="I88" i="12"/>
  <c r="G88" i="12"/>
  <c r="M88" i="12"/>
  <c r="E93" i="12"/>
  <c r="I95" i="12"/>
  <c r="G95" i="12"/>
  <c r="K95" i="12"/>
  <c r="E95" i="12"/>
  <c r="K93" i="12"/>
  <c r="M93" i="12"/>
</calcChain>
</file>

<file path=xl/sharedStrings.xml><?xml version="1.0" encoding="utf-8"?>
<sst xmlns="http://schemas.openxmlformats.org/spreadsheetml/2006/main" count="281" uniqueCount="183">
  <si>
    <t>その他</t>
    <rPh sb="2" eb="3">
      <t>タ</t>
    </rPh>
    <phoneticPr fontId="2"/>
  </si>
  <si>
    <t>電話</t>
    <rPh sb="0" eb="2">
      <t>デンワ</t>
    </rPh>
    <phoneticPr fontId="2"/>
  </si>
  <si>
    <t>来所</t>
    <rPh sb="0" eb="2">
      <t>ライショ</t>
    </rPh>
    <phoneticPr fontId="2"/>
  </si>
  <si>
    <t>計</t>
    <rPh sb="0" eb="1">
      <t>ケイ</t>
    </rPh>
    <phoneticPr fontId="2"/>
  </si>
  <si>
    <t>件数</t>
    <rPh sb="0" eb="2">
      <t>ケンスウ</t>
    </rPh>
    <phoneticPr fontId="2"/>
  </si>
  <si>
    <t>(構成比)</t>
    <rPh sb="1" eb="4">
      <t>コウセイヒ</t>
    </rPh>
    <phoneticPr fontId="2"/>
  </si>
  <si>
    <t>合計</t>
    <rPh sb="0" eb="2">
      <t>ゴウケイ</t>
    </rPh>
    <phoneticPr fontId="2"/>
  </si>
  <si>
    <t>１　相談の状況</t>
    <rPh sb="2" eb="4">
      <t>ソウダン</t>
    </rPh>
    <rPh sb="5" eb="7">
      <t>ジョウキョウ</t>
    </rPh>
    <phoneticPr fontId="2"/>
  </si>
  <si>
    <t>年度</t>
    <rPh sb="0" eb="2">
      <t>ネンド</t>
    </rPh>
    <phoneticPr fontId="2"/>
  </si>
  <si>
    <t>計(A)</t>
    <rPh sb="0" eb="1">
      <t>ケイ</t>
    </rPh>
    <phoneticPr fontId="2"/>
  </si>
  <si>
    <t>計(B)</t>
    <rPh sb="0" eb="1">
      <t>ケイ</t>
    </rPh>
    <phoneticPr fontId="2"/>
  </si>
  <si>
    <t>経路</t>
    <rPh sb="0" eb="2">
      <t>ケイロ</t>
    </rPh>
    <phoneticPr fontId="2"/>
  </si>
  <si>
    <t>本人自身</t>
    <rPh sb="0" eb="2">
      <t>ホンニン</t>
    </rPh>
    <rPh sb="2" eb="4">
      <t>ジシン</t>
    </rPh>
    <phoneticPr fontId="2"/>
  </si>
  <si>
    <t>警察関係</t>
    <rPh sb="0" eb="2">
      <t>ケイサツ</t>
    </rPh>
    <rPh sb="2" eb="4">
      <t>カンケイ</t>
    </rPh>
    <phoneticPr fontId="2"/>
  </si>
  <si>
    <t>法務関係</t>
    <rPh sb="0" eb="2">
      <t>ホウム</t>
    </rPh>
    <rPh sb="2" eb="4">
      <t>カンケイ</t>
    </rPh>
    <phoneticPr fontId="2"/>
  </si>
  <si>
    <t>他の婦人相談所</t>
    <rPh sb="0" eb="1">
      <t>タ</t>
    </rPh>
    <rPh sb="2" eb="7">
      <t>フジンソウダンショ</t>
    </rPh>
    <phoneticPr fontId="2"/>
  </si>
  <si>
    <t>他の婦人相談員</t>
    <rPh sb="0" eb="1">
      <t>タ</t>
    </rPh>
    <rPh sb="2" eb="4">
      <t>フジン</t>
    </rPh>
    <rPh sb="4" eb="7">
      <t>ソウダンイン</t>
    </rPh>
    <phoneticPr fontId="2"/>
  </si>
  <si>
    <t>福祉事務所</t>
    <rPh sb="0" eb="2">
      <t>フクシ</t>
    </rPh>
    <rPh sb="2" eb="5">
      <t>ジムショ</t>
    </rPh>
    <phoneticPr fontId="2"/>
  </si>
  <si>
    <t>他の相談機関</t>
    <rPh sb="0" eb="1">
      <t>タ</t>
    </rPh>
    <rPh sb="2" eb="4">
      <t>ソウダン</t>
    </rPh>
    <rPh sb="4" eb="6">
      <t>キカン</t>
    </rPh>
    <phoneticPr fontId="2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</si>
  <si>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2"/>
  </si>
  <si>
    <t>医療機関</t>
    <rPh sb="0" eb="2">
      <t>イリョウ</t>
    </rPh>
    <rPh sb="2" eb="4">
      <t>キカン</t>
    </rPh>
    <phoneticPr fontId="2"/>
  </si>
  <si>
    <t>教育関係</t>
    <rPh sb="0" eb="2">
      <t>キョウイク</t>
    </rPh>
    <rPh sb="2" eb="4">
      <t>カンケイ</t>
    </rPh>
    <phoneticPr fontId="2"/>
  </si>
  <si>
    <t>労働関係</t>
    <rPh sb="0" eb="2">
      <t>ロウドウ</t>
    </rPh>
    <rPh sb="2" eb="4">
      <t>カンケイ</t>
    </rPh>
    <phoneticPr fontId="2"/>
  </si>
  <si>
    <t>知人縁故関係</t>
    <rPh sb="0" eb="2">
      <t>チジン</t>
    </rPh>
    <rPh sb="2" eb="4">
      <t>エンコ</t>
    </rPh>
    <rPh sb="4" eb="6">
      <t>カンケイ</t>
    </rPh>
    <phoneticPr fontId="2"/>
  </si>
  <si>
    <t>主訴</t>
    <rPh sb="0" eb="1">
      <t>シュ</t>
    </rPh>
    <rPh sb="1" eb="2">
      <t>ソ</t>
    </rPh>
    <phoneticPr fontId="2"/>
  </si>
  <si>
    <t>人間関係</t>
    <rPh sb="0" eb="2">
      <t>ニンゲン</t>
    </rPh>
    <rPh sb="2" eb="4">
      <t>カンケイ</t>
    </rPh>
    <phoneticPr fontId="2"/>
  </si>
  <si>
    <t>帰住先なし</t>
    <rPh sb="0" eb="1">
      <t>キ</t>
    </rPh>
    <rPh sb="1" eb="2">
      <t>ジュウ</t>
    </rPh>
    <rPh sb="2" eb="3">
      <t>サキ</t>
    </rPh>
    <phoneticPr fontId="2"/>
  </si>
  <si>
    <t>夫等</t>
    <rPh sb="0" eb="1">
      <t>オット</t>
    </rPh>
    <rPh sb="1" eb="2">
      <t>トウ</t>
    </rPh>
    <phoneticPr fontId="2"/>
  </si>
  <si>
    <t>子ども</t>
    <rPh sb="0" eb="1">
      <t>コ</t>
    </rPh>
    <phoneticPr fontId="2"/>
  </si>
  <si>
    <t>親族</t>
    <rPh sb="0" eb="2">
      <t>シンゾク</t>
    </rPh>
    <phoneticPr fontId="2"/>
  </si>
  <si>
    <t>家庭不和</t>
    <rPh sb="0" eb="2">
      <t>カテイ</t>
    </rPh>
    <rPh sb="2" eb="4">
      <t>フワ</t>
    </rPh>
    <phoneticPr fontId="2"/>
  </si>
  <si>
    <t>その他の者の暴力</t>
    <rPh sb="2" eb="3">
      <t>タ</t>
    </rPh>
    <rPh sb="4" eb="5">
      <t>モノ</t>
    </rPh>
    <rPh sb="6" eb="8">
      <t>ボウリョク</t>
    </rPh>
    <phoneticPr fontId="2"/>
  </si>
  <si>
    <t>男女問題</t>
    <rPh sb="0" eb="2">
      <t>ダンジョ</t>
    </rPh>
    <rPh sb="2" eb="4">
      <t>モンダイ</t>
    </rPh>
    <phoneticPr fontId="2"/>
  </si>
  <si>
    <t>夫等の暴力</t>
    <rPh sb="0" eb="1">
      <t>オット</t>
    </rPh>
    <rPh sb="1" eb="2">
      <t>トウ</t>
    </rPh>
    <rPh sb="3" eb="5">
      <t>ボウリョク</t>
    </rPh>
    <phoneticPr fontId="2"/>
  </si>
  <si>
    <t>酒乱・薬物中毒</t>
    <rPh sb="0" eb="2">
      <t>シュラン</t>
    </rPh>
    <rPh sb="3" eb="5">
      <t>ヤクブツ</t>
    </rPh>
    <rPh sb="5" eb="7">
      <t>チュウドク</t>
    </rPh>
    <phoneticPr fontId="2"/>
  </si>
  <si>
    <t>離婚問題</t>
    <rPh sb="0" eb="2">
      <t>リコン</t>
    </rPh>
    <rPh sb="2" eb="4">
      <t>モンダイ</t>
    </rPh>
    <phoneticPr fontId="2"/>
  </si>
  <si>
    <t>子どもの暴力</t>
    <rPh sb="0" eb="1">
      <t>コ</t>
    </rPh>
    <rPh sb="4" eb="6">
      <t>ボウリョク</t>
    </rPh>
    <phoneticPr fontId="2"/>
  </si>
  <si>
    <t>養育不能</t>
    <rPh sb="0" eb="2">
      <t>ヨウイク</t>
    </rPh>
    <rPh sb="2" eb="4">
      <t>フノウ</t>
    </rPh>
    <phoneticPr fontId="2"/>
  </si>
  <si>
    <t>親の暴力</t>
    <rPh sb="0" eb="1">
      <t>オヤ</t>
    </rPh>
    <rPh sb="2" eb="4">
      <t>ボウリョク</t>
    </rPh>
    <phoneticPr fontId="2"/>
  </si>
  <si>
    <t>その他の親族の暴力</t>
    <rPh sb="2" eb="3">
      <t>タ</t>
    </rPh>
    <rPh sb="4" eb="6">
      <t>シンゾク</t>
    </rPh>
    <rPh sb="7" eb="9">
      <t>ボウリョク</t>
    </rPh>
    <phoneticPr fontId="2"/>
  </si>
  <si>
    <t>経済問題</t>
    <rPh sb="0" eb="2">
      <t>ケイザイ</t>
    </rPh>
    <rPh sb="2" eb="4">
      <t>モンダイ</t>
    </rPh>
    <phoneticPr fontId="2"/>
  </si>
  <si>
    <t>医療関係</t>
    <rPh sb="0" eb="2">
      <t>イリョウ</t>
    </rPh>
    <rPh sb="2" eb="4">
      <t>カンケイ</t>
    </rPh>
    <phoneticPr fontId="2"/>
  </si>
  <si>
    <t>不純異性交遊</t>
    <rPh sb="0" eb="2">
      <t>フジュン</t>
    </rPh>
    <rPh sb="2" eb="4">
      <t>イセイ</t>
    </rPh>
    <rPh sb="4" eb="6">
      <t>コウユウ</t>
    </rPh>
    <phoneticPr fontId="2"/>
  </si>
  <si>
    <t>売春強要</t>
    <rPh sb="0" eb="2">
      <t>バイシュン</t>
    </rPh>
    <rPh sb="2" eb="4">
      <t>キョウヨウ</t>
    </rPh>
    <phoneticPr fontId="2"/>
  </si>
  <si>
    <t>５条違反</t>
    <rPh sb="1" eb="2">
      <t>ジョウ</t>
    </rPh>
    <rPh sb="2" eb="4">
      <t>イハン</t>
    </rPh>
    <phoneticPr fontId="2"/>
  </si>
  <si>
    <t>生活困窮</t>
    <rPh sb="0" eb="2">
      <t>セイカツ</t>
    </rPh>
    <rPh sb="2" eb="4">
      <t>コンキュウ</t>
    </rPh>
    <phoneticPr fontId="2"/>
  </si>
  <si>
    <t>借金・サラ金</t>
    <rPh sb="0" eb="2">
      <t>シャッキン</t>
    </rPh>
    <rPh sb="5" eb="6">
      <t>キン</t>
    </rPh>
    <phoneticPr fontId="2"/>
  </si>
  <si>
    <t>求職</t>
    <rPh sb="0" eb="2">
      <t>キュウショク</t>
    </rPh>
    <phoneticPr fontId="2"/>
  </si>
  <si>
    <t>病気</t>
    <rPh sb="0" eb="2">
      <t>ビョウキ</t>
    </rPh>
    <phoneticPr fontId="2"/>
  </si>
  <si>
    <t>精神的問題</t>
    <rPh sb="0" eb="3">
      <t>セイシンテキ</t>
    </rPh>
    <rPh sb="3" eb="5">
      <t>モンダイ</t>
    </rPh>
    <phoneticPr fontId="2"/>
  </si>
  <si>
    <t>妊娠出産</t>
    <rPh sb="0" eb="2">
      <t>ニンシン</t>
    </rPh>
    <rPh sb="2" eb="4">
      <t>シュッサン</t>
    </rPh>
    <phoneticPr fontId="2"/>
  </si>
  <si>
    <t>市郡</t>
    <rPh sb="0" eb="1">
      <t>シ</t>
    </rPh>
    <rPh sb="1" eb="2">
      <t>グン</t>
    </rPh>
    <phoneticPr fontId="2"/>
  </si>
  <si>
    <t>熊本市</t>
    <rPh sb="0" eb="1">
      <t>クマ</t>
    </rPh>
    <rPh sb="1" eb="2">
      <t>ホン</t>
    </rPh>
    <rPh sb="2" eb="3">
      <t>シ</t>
    </rPh>
    <phoneticPr fontId="2"/>
  </si>
  <si>
    <t>八代市</t>
    <rPh sb="0" eb="1">
      <t>ハッ</t>
    </rPh>
    <rPh sb="1" eb="2">
      <t>ダイ</t>
    </rPh>
    <rPh sb="2" eb="3">
      <t>シ</t>
    </rPh>
    <phoneticPr fontId="2"/>
  </si>
  <si>
    <t>人吉市</t>
    <rPh sb="0" eb="1">
      <t>ヒト</t>
    </rPh>
    <rPh sb="1" eb="2">
      <t>キチ</t>
    </rPh>
    <rPh sb="2" eb="3">
      <t>シ</t>
    </rPh>
    <phoneticPr fontId="2"/>
  </si>
  <si>
    <t>荒尾市</t>
    <rPh sb="0" eb="1">
      <t>アラ</t>
    </rPh>
    <rPh sb="1" eb="2">
      <t>オ</t>
    </rPh>
    <rPh sb="2" eb="3">
      <t>シ</t>
    </rPh>
    <phoneticPr fontId="2"/>
  </si>
  <si>
    <t>水俣市</t>
    <rPh sb="0" eb="1">
      <t>ミズ</t>
    </rPh>
    <rPh sb="1" eb="2">
      <t>マタ</t>
    </rPh>
    <rPh sb="2" eb="3">
      <t>シ</t>
    </rPh>
    <phoneticPr fontId="2"/>
  </si>
  <si>
    <t>玉名市</t>
    <rPh sb="0" eb="1">
      <t>タマ</t>
    </rPh>
    <rPh sb="1" eb="2">
      <t>メイ</t>
    </rPh>
    <rPh sb="2" eb="3">
      <t>シ</t>
    </rPh>
    <phoneticPr fontId="2"/>
  </si>
  <si>
    <t>山鹿市</t>
    <rPh sb="0" eb="1">
      <t>ヤマ</t>
    </rPh>
    <rPh sb="1" eb="2">
      <t>シカ</t>
    </rPh>
    <rPh sb="2" eb="3">
      <t>シ</t>
    </rPh>
    <phoneticPr fontId="2"/>
  </si>
  <si>
    <t>菊池市</t>
    <rPh sb="0" eb="1">
      <t>キク</t>
    </rPh>
    <rPh sb="1" eb="2">
      <t>イケ</t>
    </rPh>
    <rPh sb="2" eb="3">
      <t>シ</t>
    </rPh>
    <phoneticPr fontId="2"/>
  </si>
  <si>
    <t>宇土市</t>
    <rPh sb="0" eb="1">
      <t>タカ</t>
    </rPh>
    <rPh sb="1" eb="2">
      <t>ツチ</t>
    </rPh>
    <rPh sb="2" eb="3">
      <t>シ</t>
    </rPh>
    <phoneticPr fontId="2"/>
  </si>
  <si>
    <t>上天草市</t>
    <rPh sb="0" eb="1">
      <t>ウエ</t>
    </rPh>
    <rPh sb="1" eb="2">
      <t>テン</t>
    </rPh>
    <rPh sb="2" eb="3">
      <t>クサ</t>
    </rPh>
    <rPh sb="3" eb="4">
      <t>シ</t>
    </rPh>
    <phoneticPr fontId="2"/>
  </si>
  <si>
    <t>宇城市</t>
    <rPh sb="0" eb="1">
      <t>ノキ</t>
    </rPh>
    <rPh sb="1" eb="2">
      <t>シロ</t>
    </rPh>
    <rPh sb="2" eb="3">
      <t>シ</t>
    </rPh>
    <phoneticPr fontId="2"/>
  </si>
  <si>
    <t>阿蘇市</t>
    <rPh sb="0" eb="2">
      <t>アソ</t>
    </rPh>
    <rPh sb="2" eb="3">
      <t>シ</t>
    </rPh>
    <phoneticPr fontId="2"/>
  </si>
  <si>
    <t>天草市</t>
    <rPh sb="0" eb="2">
      <t>アマクサ</t>
    </rPh>
    <rPh sb="2" eb="3">
      <t>シ</t>
    </rPh>
    <phoneticPr fontId="2"/>
  </si>
  <si>
    <t>合志市</t>
    <rPh sb="0" eb="2">
      <t>コウシ</t>
    </rPh>
    <rPh sb="2" eb="3">
      <t>シ</t>
    </rPh>
    <phoneticPr fontId="2"/>
  </si>
  <si>
    <t>市計</t>
    <rPh sb="0" eb="1">
      <t>シ</t>
    </rPh>
    <rPh sb="1" eb="2">
      <t>ケイ</t>
    </rPh>
    <phoneticPr fontId="2"/>
  </si>
  <si>
    <t>下益城郡</t>
    <rPh sb="0" eb="1">
      <t>シタ</t>
    </rPh>
    <rPh sb="1" eb="2">
      <t>エキ</t>
    </rPh>
    <rPh sb="2" eb="3">
      <t>シロ</t>
    </rPh>
    <rPh sb="3" eb="4">
      <t>グン</t>
    </rPh>
    <phoneticPr fontId="2"/>
  </si>
  <si>
    <t>玉名郡</t>
    <rPh sb="0" eb="1">
      <t>タマ</t>
    </rPh>
    <rPh sb="1" eb="2">
      <t>メイ</t>
    </rPh>
    <rPh sb="2" eb="3">
      <t>グン</t>
    </rPh>
    <phoneticPr fontId="2"/>
  </si>
  <si>
    <t>菊池郡</t>
    <rPh sb="0" eb="1">
      <t>キク</t>
    </rPh>
    <rPh sb="1" eb="2">
      <t>イケ</t>
    </rPh>
    <rPh sb="2" eb="3">
      <t>グン</t>
    </rPh>
    <phoneticPr fontId="2"/>
  </si>
  <si>
    <t>阿蘇郡</t>
    <rPh sb="0" eb="1">
      <t>オモネ</t>
    </rPh>
    <rPh sb="1" eb="2">
      <t>ソ</t>
    </rPh>
    <rPh sb="2" eb="3">
      <t>グン</t>
    </rPh>
    <phoneticPr fontId="2"/>
  </si>
  <si>
    <t>上益城郡</t>
    <rPh sb="0" eb="1">
      <t>ウエ</t>
    </rPh>
    <rPh sb="1" eb="2">
      <t>エキ</t>
    </rPh>
    <rPh sb="2" eb="3">
      <t>シロ</t>
    </rPh>
    <rPh sb="3" eb="4">
      <t>グン</t>
    </rPh>
    <phoneticPr fontId="2"/>
  </si>
  <si>
    <t>八代郡</t>
    <rPh sb="0" eb="1">
      <t>ハッ</t>
    </rPh>
    <rPh sb="1" eb="2">
      <t>ダイ</t>
    </rPh>
    <rPh sb="2" eb="3">
      <t>グン</t>
    </rPh>
    <phoneticPr fontId="2"/>
  </si>
  <si>
    <t>芦北郡</t>
    <rPh sb="0" eb="1">
      <t>アシ</t>
    </rPh>
    <rPh sb="1" eb="2">
      <t>キタ</t>
    </rPh>
    <rPh sb="2" eb="3">
      <t>グン</t>
    </rPh>
    <phoneticPr fontId="2"/>
  </si>
  <si>
    <t>球磨郡</t>
    <rPh sb="0" eb="1">
      <t>タマ</t>
    </rPh>
    <rPh sb="1" eb="2">
      <t>ミガ</t>
    </rPh>
    <rPh sb="2" eb="3">
      <t>グン</t>
    </rPh>
    <phoneticPr fontId="2"/>
  </si>
  <si>
    <t>天草郡</t>
    <rPh sb="0" eb="1">
      <t>テン</t>
    </rPh>
    <rPh sb="1" eb="2">
      <t>クサ</t>
    </rPh>
    <rPh sb="2" eb="3">
      <t>グン</t>
    </rPh>
    <phoneticPr fontId="2"/>
  </si>
  <si>
    <t>郡計</t>
    <rPh sb="0" eb="1">
      <t>グン</t>
    </rPh>
    <rPh sb="1" eb="2">
      <t>ケイ</t>
    </rPh>
    <phoneticPr fontId="2"/>
  </si>
  <si>
    <t>住所不定</t>
    <rPh sb="0" eb="1">
      <t>ジュウ</t>
    </rPh>
    <rPh sb="1" eb="2">
      <t>トコロ</t>
    </rPh>
    <rPh sb="2" eb="3">
      <t>フ</t>
    </rPh>
    <rPh sb="3" eb="4">
      <t>サダム</t>
    </rPh>
    <phoneticPr fontId="2"/>
  </si>
  <si>
    <t>不明</t>
    <rPh sb="0" eb="1">
      <t>フ</t>
    </rPh>
    <rPh sb="1" eb="2">
      <t>メイ</t>
    </rPh>
    <phoneticPr fontId="2"/>
  </si>
  <si>
    <t>合計</t>
    <rPh sb="0" eb="1">
      <t>ゴウ</t>
    </rPh>
    <rPh sb="1" eb="2">
      <t>ケイ</t>
    </rPh>
    <phoneticPr fontId="2"/>
  </si>
  <si>
    <t>20歳未満</t>
    <rPh sb="2" eb="3">
      <t>サイ</t>
    </rPh>
    <rPh sb="3" eb="5">
      <t>ミマン</t>
    </rPh>
    <phoneticPr fontId="2"/>
  </si>
  <si>
    <t>（単位：件）</t>
    <rPh sb="1" eb="3">
      <t>タンイ</t>
    </rPh>
    <rPh sb="4" eb="5">
      <t>ケン</t>
    </rPh>
    <phoneticPr fontId="2"/>
  </si>
  <si>
    <t>住居問題</t>
    <rPh sb="0" eb="2">
      <t>ジュウキョ</t>
    </rPh>
    <rPh sb="2" eb="4">
      <t>モンダイ</t>
    </rPh>
    <phoneticPr fontId="2"/>
  </si>
  <si>
    <t>相談件数全体</t>
    <rPh sb="0" eb="2">
      <t>ソウダン</t>
    </rPh>
    <rPh sb="2" eb="4">
      <t>ケンスウ</t>
    </rPh>
    <rPh sb="4" eb="6">
      <t>ゼンタイ</t>
    </rPh>
    <phoneticPr fontId="2"/>
  </si>
  <si>
    <t>(1)-1　相談件数の推移　（相談形態別）</t>
    <rPh sb="6" eb="8">
      <t>ソウダン</t>
    </rPh>
    <rPh sb="8" eb="10">
      <t>ケンスウ</t>
    </rPh>
    <rPh sb="11" eb="13">
      <t>スイイ</t>
    </rPh>
    <rPh sb="15" eb="17">
      <t>ソウダン</t>
    </rPh>
    <rPh sb="17" eb="20">
      <t>ケイタイベツ</t>
    </rPh>
    <phoneticPr fontId="2"/>
  </si>
  <si>
    <t>(1)-2　相談件数の推移　（事業別）</t>
    <rPh sb="6" eb="8">
      <t>ソウダン</t>
    </rPh>
    <rPh sb="8" eb="10">
      <t>ケンスウ</t>
    </rPh>
    <rPh sb="11" eb="13">
      <t>スイイ</t>
    </rPh>
    <rPh sb="15" eb="17">
      <t>ジギョウ</t>
    </rPh>
    <rPh sb="17" eb="18">
      <t>ベツ</t>
    </rPh>
    <phoneticPr fontId="2"/>
  </si>
  <si>
    <t>県外</t>
    <rPh sb="0" eb="2">
      <t>ケンガイ</t>
    </rPh>
    <phoneticPr fontId="2"/>
  </si>
  <si>
    <t>未婚</t>
    <rPh sb="0" eb="2">
      <t>ミコン</t>
    </rPh>
    <phoneticPr fontId="2"/>
  </si>
  <si>
    <t>配偶者有り</t>
    <rPh sb="0" eb="3">
      <t>ハイグウシャ</t>
    </rPh>
    <rPh sb="3" eb="4">
      <t>ア</t>
    </rPh>
    <phoneticPr fontId="2"/>
  </si>
  <si>
    <t>離婚</t>
    <rPh sb="0" eb="2">
      <t>リコン</t>
    </rPh>
    <phoneticPr fontId="2"/>
  </si>
  <si>
    <t>死別</t>
    <rPh sb="0" eb="2">
      <t>シベツ</t>
    </rPh>
    <phoneticPr fontId="2"/>
  </si>
  <si>
    <t>不明</t>
    <rPh sb="0" eb="2">
      <t>フメイ</t>
    </rPh>
    <phoneticPr fontId="2"/>
  </si>
  <si>
    <t>相談件数</t>
    <rPh sb="0" eb="2">
      <t>ソウダン</t>
    </rPh>
    <rPh sb="2" eb="4">
      <t>ケンスウ</t>
    </rPh>
    <phoneticPr fontId="2"/>
  </si>
  <si>
    <t>不詳</t>
    <rPh sb="0" eb="2">
      <t>フショウ</t>
    </rPh>
    <phoneticPr fontId="2"/>
  </si>
  <si>
    <t>思春期</t>
    <rPh sb="0" eb="3">
      <t>シシュンキ</t>
    </rPh>
    <phoneticPr fontId="2"/>
  </si>
  <si>
    <t>(注)　女性のケア事業のうち電話相談について、平成19年度から、妊娠に係る専門相談として役割を明確化した（妊娠とこころの電話相談）</t>
    <rPh sb="1" eb="2">
      <t>チュウ</t>
    </rPh>
    <rPh sb="4" eb="6">
      <t>ジョセイ</t>
    </rPh>
    <rPh sb="9" eb="11">
      <t>ジギョウ</t>
    </rPh>
    <rPh sb="14" eb="16">
      <t>デンワ</t>
    </rPh>
    <rPh sb="16" eb="18">
      <t>ソウダン</t>
    </rPh>
    <rPh sb="23" eb="25">
      <t>ヘイセイ</t>
    </rPh>
    <rPh sb="27" eb="29">
      <t>ネンド</t>
    </rPh>
    <rPh sb="32" eb="34">
      <t>ニンシン</t>
    </rPh>
    <rPh sb="35" eb="36">
      <t>カカ</t>
    </rPh>
    <rPh sb="37" eb="39">
      <t>センモン</t>
    </rPh>
    <rPh sb="39" eb="41">
      <t>ソウダン</t>
    </rPh>
    <rPh sb="44" eb="46">
      <t>ヤクワリ</t>
    </rPh>
    <rPh sb="47" eb="50">
      <t>メイカクカ</t>
    </rPh>
    <rPh sb="53" eb="55">
      <t>ニンシン</t>
    </rPh>
    <rPh sb="60" eb="62">
      <t>デンワ</t>
    </rPh>
    <rPh sb="62" eb="64">
      <t>ソウダン</t>
    </rPh>
    <phoneticPr fontId="2"/>
  </si>
  <si>
    <t>暴力団関係等</t>
    <rPh sb="0" eb="3">
      <t>ボウリョクダン</t>
    </rPh>
    <rPh sb="3" eb="5">
      <t>カンケイ</t>
    </rPh>
    <rPh sb="5" eb="6">
      <t>トウ</t>
    </rPh>
    <phoneticPr fontId="2"/>
  </si>
  <si>
    <t>　　　(構成比)</t>
    <rPh sb="4" eb="7">
      <t>コウセイヒ</t>
    </rPh>
    <phoneticPr fontId="2"/>
  </si>
  <si>
    <t>(7)　保護命令につき、裁判所から書面提出を求められた件数</t>
    <rPh sb="4" eb="6">
      <t>ホゴ</t>
    </rPh>
    <rPh sb="6" eb="8">
      <t>メイレイ</t>
    </rPh>
    <rPh sb="12" eb="15">
      <t>サイバンショ</t>
    </rPh>
    <rPh sb="17" eb="19">
      <t>ショメン</t>
    </rPh>
    <rPh sb="19" eb="21">
      <t>テイシュツ</t>
    </rPh>
    <rPh sb="22" eb="23">
      <t>モト</t>
    </rPh>
    <rPh sb="27" eb="29">
      <t>ケンスウ</t>
    </rPh>
    <phoneticPr fontId="2"/>
  </si>
  <si>
    <t>60歳以上</t>
    <rPh sb="2" eb="3">
      <t>サイ</t>
    </rPh>
    <rPh sb="3" eb="5">
      <t>イジョウ</t>
    </rPh>
    <phoneticPr fontId="2"/>
  </si>
  <si>
    <t>人身取引</t>
    <rPh sb="0" eb="2">
      <t>ジンシン</t>
    </rPh>
    <rPh sb="2" eb="4">
      <t>トリヒキ</t>
    </rPh>
    <phoneticPr fontId="2"/>
  </si>
  <si>
    <t>（内訳不明）</t>
    <rPh sb="1" eb="3">
      <t>ウチワケ</t>
    </rPh>
    <rPh sb="3" eb="5">
      <t>フメイ</t>
    </rPh>
    <phoneticPr fontId="2"/>
  </si>
  <si>
    <t>(注)　平成25年度から、「生活の本拠を共にする交際相手（元交際相手も含む）の暴力」もＤＶとして計上した。</t>
    <rPh sb="1" eb="2">
      <t>チュウ</t>
    </rPh>
    <rPh sb="4" eb="6">
      <t>ヘイセイ</t>
    </rPh>
    <rPh sb="8" eb="10">
      <t>ネンド</t>
    </rPh>
    <rPh sb="14" eb="16">
      <t>セイカツ</t>
    </rPh>
    <rPh sb="17" eb="19">
      <t>ホンキョ</t>
    </rPh>
    <rPh sb="20" eb="21">
      <t>トモ</t>
    </rPh>
    <rPh sb="24" eb="26">
      <t>コウサイ</t>
    </rPh>
    <rPh sb="26" eb="28">
      <t>アイテ</t>
    </rPh>
    <rPh sb="29" eb="30">
      <t>モト</t>
    </rPh>
    <rPh sb="30" eb="32">
      <t>コウサイ</t>
    </rPh>
    <rPh sb="32" eb="34">
      <t>アイテ</t>
    </rPh>
    <rPh sb="35" eb="36">
      <t>フク</t>
    </rPh>
    <rPh sb="39" eb="41">
      <t>ボウリョク</t>
    </rPh>
    <rPh sb="48" eb="50">
      <t>ケイジョウ</t>
    </rPh>
    <phoneticPr fontId="2"/>
  </si>
  <si>
    <t>生活の本拠</t>
    <rPh sb="0" eb="2">
      <t>セイカツ</t>
    </rPh>
    <rPh sb="3" eb="5">
      <t>ホンキョ</t>
    </rPh>
    <phoneticPr fontId="2"/>
  </si>
  <si>
    <t>同性の交際相手の暴力</t>
    <rPh sb="0" eb="2">
      <t>ドウセイ</t>
    </rPh>
    <rPh sb="3" eb="5">
      <t>コウサイ</t>
    </rPh>
    <rPh sb="5" eb="7">
      <t>アイテ</t>
    </rPh>
    <rPh sb="8" eb="10">
      <t>ボウリョク</t>
    </rPh>
    <phoneticPr fontId="2"/>
  </si>
  <si>
    <t>共にする</t>
    <rPh sb="0" eb="1">
      <t>トモ</t>
    </rPh>
    <phoneticPr fontId="2"/>
  </si>
  <si>
    <t>共に
しない</t>
    <rPh sb="0" eb="1">
      <t>トモ</t>
    </rPh>
    <phoneticPr fontId="2"/>
  </si>
  <si>
    <t>交際
相手の暴力</t>
    <rPh sb="0" eb="2">
      <t>コウサイ</t>
    </rPh>
    <rPh sb="3" eb="5">
      <t>アイテ</t>
    </rPh>
    <rPh sb="6" eb="8">
      <t>ボウリョク</t>
    </rPh>
    <phoneticPr fontId="2"/>
  </si>
  <si>
    <t>元交際相手の暴力</t>
    <rPh sb="0" eb="1">
      <t>モト</t>
    </rPh>
    <rPh sb="1" eb="3">
      <t>コウサイ</t>
    </rPh>
    <rPh sb="3" eb="5">
      <t>アイテ</t>
    </rPh>
    <rPh sb="6" eb="8">
      <t>ボウリョク</t>
    </rPh>
    <phoneticPr fontId="2"/>
  </si>
  <si>
    <r>
      <t>H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/>
    </r>
  </si>
  <si>
    <t>H27</t>
    <phoneticPr fontId="2"/>
  </si>
  <si>
    <t>H23</t>
    <phoneticPr fontId="2"/>
  </si>
  <si>
    <t>H26</t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</si>
  <si>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</si>
  <si>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</si>
  <si>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</si>
  <si>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</si>
  <si>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※グラフ用</t>
    <rPh sb="4" eb="5">
      <t>ヨウ</t>
    </rPh>
    <phoneticPr fontId="2"/>
  </si>
  <si>
    <t>H9</t>
    <phoneticPr fontId="2"/>
  </si>
  <si>
    <t>H10</t>
    <phoneticPr fontId="2"/>
  </si>
  <si>
    <t>H11</t>
    <phoneticPr fontId="2"/>
  </si>
  <si>
    <t>H12</t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</si>
  <si>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</si>
  <si>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</si>
  <si>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</si>
  <si>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</si>
  <si>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H17</t>
    <phoneticPr fontId="2"/>
  </si>
  <si>
    <t>H18</t>
    <phoneticPr fontId="2"/>
  </si>
  <si>
    <t>H19</t>
    <phoneticPr fontId="2"/>
  </si>
  <si>
    <r>
      <t>H</t>
    </r>
    <r>
      <rPr>
        <sz val="11"/>
        <rFont val="ＭＳ Ｐゴシック"/>
        <family val="3"/>
        <charset val="128"/>
      </rPr>
      <t>20</t>
    </r>
    <phoneticPr fontId="2"/>
  </si>
  <si>
    <r>
      <t>H</t>
    </r>
    <r>
      <rPr>
        <sz val="11"/>
        <rFont val="ＭＳ Ｐゴシック"/>
        <family val="3"/>
        <charset val="128"/>
      </rPr>
      <t>21</t>
    </r>
    <phoneticPr fontId="2"/>
  </si>
  <si>
    <r>
      <t>H</t>
    </r>
    <r>
      <rPr>
        <sz val="11"/>
        <rFont val="ＭＳ Ｐゴシック"/>
        <family val="3"/>
        <charset val="128"/>
      </rPr>
      <t>22</t>
    </r>
    <phoneticPr fontId="2"/>
  </si>
  <si>
    <t>H23</t>
    <phoneticPr fontId="2"/>
  </si>
  <si>
    <r>
      <t>H2</t>
    </r>
    <r>
      <rPr>
        <sz val="11"/>
        <rFont val="ＭＳ Ｐゴシック"/>
        <family val="3"/>
        <charset val="128"/>
      </rPr>
      <t>4</t>
    </r>
    <phoneticPr fontId="2"/>
  </si>
  <si>
    <r>
      <t>H2</t>
    </r>
    <r>
      <rPr>
        <sz val="11"/>
        <rFont val="ＭＳ Ｐゴシック"/>
        <family val="3"/>
        <charset val="128"/>
      </rPr>
      <t>5</t>
    </r>
    <phoneticPr fontId="2"/>
  </si>
  <si>
    <t>H26</t>
    <phoneticPr fontId="2"/>
  </si>
  <si>
    <t>H27</t>
    <phoneticPr fontId="2"/>
  </si>
  <si>
    <t>H28</t>
    <phoneticPr fontId="2"/>
  </si>
  <si>
    <t>H7</t>
    <phoneticPr fontId="2"/>
  </si>
  <si>
    <t>H8</t>
    <phoneticPr fontId="2"/>
  </si>
  <si>
    <t>うちＤＶ</t>
    <phoneticPr fontId="2"/>
  </si>
  <si>
    <t>B/A</t>
    <phoneticPr fontId="2"/>
  </si>
  <si>
    <r>
      <t>H2</t>
    </r>
    <r>
      <rPr>
        <sz val="11"/>
        <rFont val="ＭＳ Ｐゴシック"/>
        <family val="3"/>
        <charset val="128"/>
      </rPr>
      <t>8</t>
    </r>
    <phoneticPr fontId="2"/>
  </si>
  <si>
    <t>ストーカー</t>
    <phoneticPr fontId="2"/>
  </si>
  <si>
    <t>　　うちＤＶ</t>
    <phoneticPr fontId="2"/>
  </si>
  <si>
    <t>うちＤＶ</t>
    <phoneticPr fontId="2"/>
  </si>
  <si>
    <t>うちDV</t>
    <phoneticPr fontId="2"/>
  </si>
  <si>
    <t>うちDV</t>
    <phoneticPr fontId="2"/>
  </si>
  <si>
    <r>
      <t>H</t>
    </r>
    <r>
      <rPr>
        <sz val="11"/>
        <rFont val="ＭＳ Ｐゴシック"/>
        <family val="3"/>
        <charset val="128"/>
      </rPr>
      <t>16</t>
    </r>
    <phoneticPr fontId="2"/>
  </si>
  <si>
    <r>
      <t>H</t>
    </r>
    <r>
      <rPr>
        <sz val="11"/>
        <rFont val="ＭＳ Ｐゴシック"/>
        <family val="3"/>
        <charset val="128"/>
      </rPr>
      <t>17</t>
    </r>
    <phoneticPr fontId="2"/>
  </si>
  <si>
    <r>
      <t>H</t>
    </r>
    <r>
      <rPr>
        <sz val="11"/>
        <rFont val="ＭＳ Ｐゴシック"/>
        <family val="3"/>
        <charset val="128"/>
      </rPr>
      <t>18</t>
    </r>
    <phoneticPr fontId="2"/>
  </si>
  <si>
    <r>
      <t>H</t>
    </r>
    <r>
      <rPr>
        <sz val="11"/>
        <rFont val="ＭＳ Ｐゴシック"/>
        <family val="3"/>
        <charset val="128"/>
      </rPr>
      <t>19</t>
    </r>
    <phoneticPr fontId="2"/>
  </si>
  <si>
    <r>
      <t>H</t>
    </r>
    <r>
      <rPr>
        <sz val="11"/>
        <rFont val="ＭＳ Ｐゴシック"/>
        <family val="3"/>
        <charset val="128"/>
      </rPr>
      <t>23</t>
    </r>
    <phoneticPr fontId="2"/>
  </si>
  <si>
    <r>
      <t>H</t>
    </r>
    <r>
      <rPr>
        <sz val="11"/>
        <rFont val="ＭＳ Ｐゴシック"/>
        <family val="3"/>
        <charset val="128"/>
      </rPr>
      <t>24</t>
    </r>
    <phoneticPr fontId="2"/>
  </si>
  <si>
    <r>
      <t>H</t>
    </r>
    <r>
      <rPr>
        <sz val="11"/>
        <rFont val="ＭＳ Ｐゴシック"/>
        <family val="3"/>
        <charset val="128"/>
      </rPr>
      <t>26</t>
    </r>
    <phoneticPr fontId="2"/>
  </si>
  <si>
    <t>（うち
外国人）</t>
    <phoneticPr fontId="2"/>
  </si>
  <si>
    <t>H28</t>
  </si>
  <si>
    <t>H29</t>
    <phoneticPr fontId="2"/>
  </si>
  <si>
    <t>H29</t>
  </si>
  <si>
    <t>（単位：件）</t>
  </si>
  <si>
    <t>H30</t>
    <phoneticPr fontId="2"/>
  </si>
  <si>
    <r>
      <t>H</t>
    </r>
    <r>
      <rPr>
        <sz val="11"/>
        <rFont val="ＭＳ Ｐゴシック"/>
        <family val="3"/>
        <charset val="128"/>
      </rPr>
      <t>30</t>
    </r>
    <phoneticPr fontId="2"/>
  </si>
  <si>
    <t>65歳以上</t>
    <rPh sb="2" eb="3">
      <t>サイ</t>
    </rPh>
    <rPh sb="3" eb="5">
      <t>イジョウ</t>
    </rPh>
    <phoneticPr fontId="2"/>
  </si>
  <si>
    <t>7５歳以上</t>
    <rPh sb="2" eb="3">
      <t>サイ</t>
    </rPh>
    <phoneticPr fontId="2"/>
  </si>
  <si>
    <t>R1</t>
    <phoneticPr fontId="2"/>
  </si>
  <si>
    <t>女性のケア事業</t>
    <rPh sb="0" eb="2">
      <t>ジョセイ</t>
    </rPh>
    <rPh sb="5" eb="7">
      <t>ジギョウ</t>
    </rPh>
    <phoneticPr fontId="2"/>
  </si>
  <si>
    <t>R2</t>
    <phoneticPr fontId="2"/>
  </si>
  <si>
    <r>
      <t>R</t>
    </r>
    <r>
      <rPr>
        <sz val="11"/>
        <rFont val="ＭＳ Ｐゴシック"/>
        <family val="3"/>
        <charset val="128"/>
      </rPr>
      <t>2</t>
    </r>
    <phoneticPr fontId="2"/>
  </si>
  <si>
    <t>　</t>
    <phoneticPr fontId="2"/>
  </si>
  <si>
    <t>R3</t>
    <phoneticPr fontId="2"/>
  </si>
  <si>
    <t>(うち妊娠関係)</t>
    <phoneticPr fontId="2"/>
  </si>
  <si>
    <t>　</t>
    <phoneticPr fontId="2"/>
  </si>
  <si>
    <t>R4</t>
    <phoneticPr fontId="2"/>
  </si>
  <si>
    <t>不妊専門相談</t>
    <phoneticPr fontId="2"/>
  </si>
  <si>
    <t>R3</t>
  </si>
  <si>
    <t>R4</t>
    <phoneticPr fontId="2"/>
  </si>
  <si>
    <t>R4</t>
    <phoneticPr fontId="2"/>
  </si>
  <si>
    <t xml:space="preserve">熊本県女性相談センターにおける相談等の状況（令和４年度) </t>
    <rPh sb="0" eb="3">
      <t>クマモトケン</t>
    </rPh>
    <rPh sb="3" eb="5">
      <t>ジョセイ</t>
    </rPh>
    <rPh sb="5" eb="7">
      <t>ソウダン</t>
    </rPh>
    <rPh sb="15" eb="17">
      <t>ソウダン</t>
    </rPh>
    <rPh sb="17" eb="18">
      <t>トウ</t>
    </rPh>
    <rPh sb="19" eb="21">
      <t>ジョウキョウ</t>
    </rPh>
    <rPh sb="22" eb="24">
      <t>レイワ</t>
    </rPh>
    <rPh sb="25" eb="27">
      <t>ネンド</t>
    </rPh>
    <phoneticPr fontId="2"/>
  </si>
  <si>
    <t>(2)　主訴別相談件数　（令和４年度）</t>
    <rPh sb="4" eb="5">
      <t>シュ</t>
    </rPh>
    <rPh sb="5" eb="6">
      <t>ウッタ</t>
    </rPh>
    <rPh sb="6" eb="7">
      <t>ベツ</t>
    </rPh>
    <rPh sb="7" eb="9">
      <t>ソウダン</t>
    </rPh>
    <rPh sb="9" eb="11">
      <t>ケンスウ</t>
    </rPh>
    <rPh sb="13" eb="15">
      <t>レイワ</t>
    </rPh>
    <rPh sb="16" eb="18">
      <t>ネンド</t>
    </rPh>
    <phoneticPr fontId="2"/>
  </si>
  <si>
    <t>(3)　経路別相談件数（令和４年度）</t>
    <rPh sb="4" eb="6">
      <t>ケイロ</t>
    </rPh>
    <rPh sb="6" eb="7">
      <t>ベツ</t>
    </rPh>
    <rPh sb="7" eb="9">
      <t>ソウダン</t>
    </rPh>
    <rPh sb="9" eb="11">
      <t>ケンスウ</t>
    </rPh>
    <rPh sb="12" eb="14">
      <t>レイワ</t>
    </rPh>
    <rPh sb="15" eb="17">
      <t>ネンド</t>
    </rPh>
    <phoneticPr fontId="2"/>
  </si>
  <si>
    <t>(4)　居住地別相談件数（令和４年度）</t>
    <rPh sb="4" eb="7">
      <t>キョジュウチ</t>
    </rPh>
    <rPh sb="7" eb="8">
      <t>ベツ</t>
    </rPh>
    <rPh sb="8" eb="10">
      <t>ソウダン</t>
    </rPh>
    <rPh sb="10" eb="12">
      <t>ケンスウ</t>
    </rPh>
    <rPh sb="13" eb="15">
      <t>レイワ</t>
    </rPh>
    <rPh sb="16" eb="18">
      <t>ネンド</t>
    </rPh>
    <phoneticPr fontId="2"/>
  </si>
  <si>
    <t>(5)　年齢区分別相談件数（令和４年度）</t>
    <rPh sb="4" eb="6">
      <t>ネンレイ</t>
    </rPh>
    <rPh sb="6" eb="8">
      <t>クブン</t>
    </rPh>
    <rPh sb="8" eb="9">
      <t>ベツ</t>
    </rPh>
    <rPh sb="9" eb="11">
      <t>ソウダン</t>
    </rPh>
    <rPh sb="11" eb="13">
      <t>ケンスウ</t>
    </rPh>
    <rPh sb="14" eb="16">
      <t>レイワ</t>
    </rPh>
    <rPh sb="17" eb="19">
      <t>ネンド</t>
    </rPh>
    <phoneticPr fontId="2"/>
  </si>
  <si>
    <t>(6)　婚姻の状況別相談件数（令和４年度）</t>
    <rPh sb="4" eb="6">
      <t>コンイン</t>
    </rPh>
    <rPh sb="7" eb="9">
      <t>ジョウキョウ</t>
    </rPh>
    <rPh sb="9" eb="10">
      <t>ベツ</t>
    </rPh>
    <rPh sb="10" eb="12">
      <t>ソウダン</t>
    </rPh>
    <rPh sb="12" eb="14">
      <t>ケンスウ</t>
    </rPh>
    <rPh sb="15" eb="17">
      <t>レイワ</t>
    </rPh>
    <rPh sb="18" eb="2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</si>
</sst>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\(0.0%\)"/>
    <numFmt numFmtId="199" formatCode="\(#,##0\);[Red]\(\-#,##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b/>
      <sz val="16"/>
      <name val="ＭＳ Ｐゴシック"/>
      <family val="3"/>
      <charset val="128"/>
    </font>
    <font>
      <sz val="10"/>
      <name val="HGS創英角ｺﾞｼｯｸUB"/>
      <family val="3"/>
      <charset val="128"/>
    </font>
    <font>
      <sz val="8"/>
      <name val="HGS創英角ｺﾞｼｯｸUB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HG創英角ｺﾞｼｯｸUB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HGS創英角ｺﾞｼｯｸUB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HGS創英角ｺﾞｼｯｸUB"/>
      <family val="3"/>
      <charset val="128"/>
    </font>
    <font>
      <sz val="10"/>
      <name val="ＭＳ Ｐゴシック"/>
      <family val="3"/>
      <charset val="128"/>
      <scheme val="major"/>
    </font>
    <font>
      <b/>
      <sz val="16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HGS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36">
    <xf numFmtId="0" fontId="0" fillId="0" borderId="0" xfId="0">
      <alignment vertical="center"/>
    </xf>
    <xf numFmtId="38" fontId="1" fillId="0" borderId="0" xfId="2" applyAlignment="1">
      <alignment vertical="center"/>
    </xf>
    <xf numFmtId="38" fontId="7" fillId="0" borderId="0" xfId="2" applyFont="1" applyAlignment="1">
      <alignment vertical="center"/>
    </xf>
    <xf numFmtId="38" fontId="1" fillId="0" borderId="0" xfId="2" applyFont="1" applyAlignment="1">
      <alignment vertical="center"/>
    </xf>
    <xf numFmtId="38" fontId="1" fillId="0" borderId="1" xfId="2" applyFont="1" applyBorder="1" applyAlignment="1">
      <alignment horizontal="center" vertical="center" shrinkToFit="1"/>
    </xf>
    <xf numFmtId="38" fontId="1" fillId="0" borderId="2" xfId="2" applyFont="1" applyBorder="1" applyAlignment="1">
      <alignment horizontal="center" vertical="center" shrinkToFit="1"/>
    </xf>
    <xf numFmtId="38" fontId="1" fillId="0" borderId="3" xfId="2" applyFont="1" applyBorder="1" applyAlignment="1">
      <alignment vertical="center" shrinkToFit="1"/>
    </xf>
    <xf numFmtId="38" fontId="1" fillId="0" borderId="4" xfId="2" applyFont="1" applyBorder="1" applyAlignment="1">
      <alignment vertical="center" shrinkToFit="1"/>
    </xf>
    <xf numFmtId="38" fontId="1" fillId="0" borderId="5" xfId="2" applyFont="1" applyBorder="1" applyAlignment="1">
      <alignment vertical="center" shrinkToFit="1"/>
    </xf>
    <xf numFmtId="38" fontId="1" fillId="0" borderId="6" xfId="2" applyFont="1" applyBorder="1" applyAlignment="1">
      <alignment vertical="center" shrinkToFit="1"/>
    </xf>
    <xf numFmtId="38" fontId="1" fillId="0" borderId="0" xfId="2" applyFill="1" applyBorder="1" applyAlignment="1">
      <alignment vertical="center"/>
    </xf>
    <xf numFmtId="38" fontId="7" fillId="0" borderId="7" xfId="2" applyFont="1" applyBorder="1" applyAlignment="1">
      <alignment vertical="center"/>
    </xf>
    <xf numFmtId="38" fontId="1" fillId="0" borderId="8" xfId="2" applyFont="1" applyBorder="1" applyAlignment="1">
      <alignment vertical="center" shrinkToFit="1"/>
    </xf>
    <xf numFmtId="38" fontId="1" fillId="0" borderId="9" xfId="2" applyFont="1" applyBorder="1" applyAlignment="1">
      <alignment vertical="center" shrinkToFit="1"/>
    </xf>
    <xf numFmtId="38" fontId="1" fillId="0" borderId="0" xfId="2" applyBorder="1" applyAlignment="1">
      <alignment vertical="center"/>
    </xf>
    <xf numFmtId="38" fontId="1" fillId="0" borderId="10" xfId="2" applyFont="1" applyBorder="1" applyAlignment="1">
      <alignment horizontal="left" vertical="center" wrapText="1"/>
    </xf>
    <xf numFmtId="38" fontId="1" fillId="0" borderId="11" xfId="2" applyFont="1" applyBorder="1" applyAlignment="1">
      <alignment horizontal="left" vertical="center" wrapText="1"/>
    </xf>
    <xf numFmtId="38" fontId="1" fillId="0" borderId="11" xfId="2" applyFont="1" applyBorder="1" applyAlignment="1">
      <alignment vertical="center" wrapText="1"/>
    </xf>
    <xf numFmtId="38" fontId="1" fillId="0" borderId="12" xfId="2" applyFont="1" applyBorder="1" applyAlignment="1">
      <alignment horizontal="center" vertical="center" wrapText="1"/>
    </xf>
    <xf numFmtId="38" fontId="1" fillId="0" borderId="2" xfId="2" applyFont="1" applyBorder="1" applyAlignment="1">
      <alignment horizontal="center" vertical="center" wrapText="1"/>
    </xf>
    <xf numFmtId="177" fontId="5" fillId="0" borderId="13" xfId="2" applyNumberFormat="1" applyFont="1" applyFill="1" applyBorder="1" applyAlignment="1">
      <alignment horizontal="center" vertical="center" shrinkToFit="1"/>
    </xf>
    <xf numFmtId="177" fontId="5" fillId="0" borderId="14" xfId="2" applyNumberFormat="1" applyFont="1" applyFill="1" applyBorder="1" applyAlignment="1">
      <alignment horizontal="center" vertical="center" shrinkToFit="1"/>
    </xf>
    <xf numFmtId="177" fontId="5" fillId="0" borderId="15" xfId="2" applyNumberFormat="1" applyFont="1" applyFill="1" applyBorder="1" applyAlignment="1">
      <alignment horizontal="center" vertical="center" shrinkToFit="1"/>
    </xf>
    <xf numFmtId="38" fontId="1" fillId="0" borderId="2" xfId="2" applyFont="1" applyBorder="1" applyAlignment="1">
      <alignment horizontal="center" vertical="center"/>
    </xf>
    <xf numFmtId="38" fontId="1" fillId="0" borderId="0" xfId="2" applyFont="1" applyAlignment="1">
      <alignment horizontal="right" vertical="center"/>
    </xf>
    <xf numFmtId="38" fontId="3" fillId="0" borderId="0" xfId="2" applyFont="1" applyFill="1" applyBorder="1" applyAlignment="1">
      <alignment horizontal="left" vertical="center" wrapText="1"/>
    </xf>
    <xf numFmtId="38" fontId="1" fillId="0" borderId="2" xfId="2" applyFont="1" applyBorder="1" applyAlignment="1">
      <alignment vertical="center" wrapText="1"/>
    </xf>
    <xf numFmtId="38" fontId="5" fillId="0" borderId="11" xfId="2" applyFont="1" applyBorder="1" applyAlignment="1">
      <alignment vertical="center" wrapText="1"/>
    </xf>
    <xf numFmtId="38" fontId="1" fillId="0" borderId="16" xfId="2" applyFont="1" applyBorder="1" applyAlignment="1">
      <alignment vertical="center" wrapText="1"/>
    </xf>
    <xf numFmtId="38" fontId="1" fillId="0" borderId="1" xfId="2" applyFont="1" applyBorder="1" applyAlignment="1">
      <alignment vertical="center" wrapText="1"/>
    </xf>
    <xf numFmtId="38" fontId="1" fillId="0" borderId="17" xfId="2" applyFont="1" applyBorder="1" applyAlignment="1">
      <alignment vertical="center" wrapText="1"/>
    </xf>
    <xf numFmtId="38" fontId="1" fillId="0" borderId="18" xfId="2" applyFont="1" applyBorder="1" applyAlignment="1">
      <alignment vertical="center" wrapText="1"/>
    </xf>
    <xf numFmtId="38" fontId="3" fillId="0" borderId="0" xfId="2" applyFont="1" applyBorder="1" applyAlignment="1">
      <alignment horizontal="center" vertical="center" wrapText="1"/>
    </xf>
    <xf numFmtId="38" fontId="5" fillId="0" borderId="19" xfId="2" applyFont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10" xfId="2" applyFont="1" applyBorder="1" applyAlignment="1">
      <alignment vertical="center" wrapText="1"/>
    </xf>
    <xf numFmtId="38" fontId="1" fillId="0" borderId="12" xfId="2" applyFont="1" applyBorder="1" applyAlignment="1">
      <alignment vertical="center" wrapText="1"/>
    </xf>
    <xf numFmtId="38" fontId="5" fillId="0" borderId="0" xfId="2" applyFont="1" applyFill="1" applyBorder="1" applyAlignment="1">
      <alignment horizontal="center" vertical="center" shrinkToFit="1"/>
    </xf>
    <xf numFmtId="177" fontId="5" fillId="0" borderId="0" xfId="2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1" fillId="0" borderId="9" xfId="2" applyBorder="1" applyAlignment="1">
      <alignment vertical="center"/>
    </xf>
    <xf numFmtId="38" fontId="1" fillId="0" borderId="6" xfId="2" applyBorder="1" applyAlignment="1">
      <alignment vertical="center"/>
    </xf>
    <xf numFmtId="38" fontId="1" fillId="0" borderId="20" xfId="2" applyFont="1" applyBorder="1" applyAlignment="1">
      <alignment vertical="center" shrinkToFit="1"/>
    </xf>
    <xf numFmtId="38" fontId="1" fillId="0" borderId="21" xfId="2" applyFont="1" applyFill="1" applyBorder="1" applyAlignment="1">
      <alignment vertical="center" shrinkToFit="1"/>
    </xf>
    <xf numFmtId="38" fontId="1" fillId="0" borderId="22" xfId="2" applyFont="1" applyFill="1" applyBorder="1" applyAlignment="1">
      <alignment vertical="center" shrinkToFit="1"/>
    </xf>
    <xf numFmtId="177" fontId="5" fillId="0" borderId="23" xfId="2" applyNumberFormat="1" applyFont="1" applyFill="1" applyBorder="1" applyAlignment="1">
      <alignment vertical="center" shrinkToFit="1"/>
    </xf>
    <xf numFmtId="177" fontId="5" fillId="0" borderId="24" xfId="2" applyNumberFormat="1" applyFont="1" applyFill="1" applyBorder="1" applyAlignment="1">
      <alignment vertical="center" shrinkToFit="1"/>
    </xf>
    <xf numFmtId="38" fontId="1" fillId="0" borderId="25" xfId="2" applyFont="1" applyFill="1" applyBorder="1" applyAlignment="1">
      <alignment vertical="center" shrinkToFit="1"/>
    </xf>
    <xf numFmtId="38" fontId="1" fillId="0" borderId="20" xfId="2" applyFont="1" applyFill="1" applyBorder="1" applyAlignment="1">
      <alignment vertical="center" shrinkToFit="1"/>
    </xf>
    <xf numFmtId="177" fontId="5" fillId="0" borderId="19" xfId="2" applyNumberFormat="1" applyFont="1" applyFill="1" applyBorder="1" applyAlignment="1">
      <alignment vertical="center" shrinkToFit="1"/>
    </xf>
    <xf numFmtId="177" fontId="5" fillId="0" borderId="26" xfId="2" applyNumberFormat="1" applyFont="1" applyFill="1" applyBorder="1" applyAlignment="1">
      <alignment vertical="center" shrinkToFit="1"/>
    </xf>
    <xf numFmtId="38" fontId="9" fillId="0" borderId="8" xfId="2" applyFont="1" applyFill="1" applyBorder="1" applyAlignment="1">
      <alignment vertical="center" shrinkToFit="1"/>
    </xf>
    <xf numFmtId="38" fontId="9" fillId="0" borderId="9" xfId="2" applyFont="1" applyFill="1" applyBorder="1" applyAlignment="1">
      <alignment vertical="center" shrinkToFit="1"/>
    </xf>
    <xf numFmtId="177" fontId="5" fillId="0" borderId="27" xfId="2" applyNumberFormat="1" applyFont="1" applyFill="1" applyBorder="1" applyAlignment="1">
      <alignment vertical="center" shrinkToFit="1"/>
    </xf>
    <xf numFmtId="177" fontId="5" fillId="0" borderId="28" xfId="2" applyNumberFormat="1" applyFont="1" applyFill="1" applyBorder="1" applyAlignment="1">
      <alignment vertical="center" shrinkToFit="1"/>
    </xf>
    <xf numFmtId="38" fontId="1" fillId="0" borderId="20" xfId="2" applyBorder="1" applyAlignment="1">
      <alignment vertical="center"/>
    </xf>
    <xf numFmtId="38" fontId="1" fillId="0" borderId="29" xfId="2" applyBorder="1" applyAlignment="1">
      <alignment vertical="center"/>
    </xf>
    <xf numFmtId="38" fontId="5" fillId="0" borderId="25" xfId="2" applyFont="1" applyBorder="1" applyAlignment="1">
      <alignment horizontal="center" vertical="center"/>
    </xf>
    <xf numFmtId="38" fontId="1" fillId="0" borderId="7" xfId="2" applyBorder="1" applyAlignment="1">
      <alignment vertical="center"/>
    </xf>
    <xf numFmtId="38" fontId="1" fillId="0" borderId="21" xfId="2" applyFill="1" applyBorder="1" applyAlignment="1">
      <alignment vertical="center"/>
    </xf>
    <xf numFmtId="177" fontId="3" fillId="0" borderId="23" xfId="2" applyNumberFormat="1" applyFont="1" applyFill="1" applyBorder="1" applyAlignment="1">
      <alignment vertical="center"/>
    </xf>
    <xf numFmtId="38" fontId="1" fillId="0" borderId="25" xfId="2" applyFill="1" applyBorder="1" applyAlignment="1">
      <alignment vertical="center"/>
    </xf>
    <xf numFmtId="38" fontId="8" fillId="0" borderId="8" xfId="2" applyFont="1" applyFill="1" applyBorder="1" applyAlignment="1">
      <alignment vertical="center"/>
    </xf>
    <xf numFmtId="177" fontId="3" fillId="0" borderId="27" xfId="2" applyNumberFormat="1" applyFont="1" applyFill="1" applyBorder="1" applyAlignment="1">
      <alignment vertical="center"/>
    </xf>
    <xf numFmtId="38" fontId="1" fillId="0" borderId="30" xfId="2" applyBorder="1" applyAlignment="1">
      <alignment vertical="center"/>
    </xf>
    <xf numFmtId="177" fontId="5" fillId="0" borderId="0" xfId="2" applyNumberFormat="1" applyFont="1" applyFill="1" applyBorder="1" applyAlignment="1">
      <alignment horizontal="center" vertical="center" shrinkToFit="1"/>
    </xf>
    <xf numFmtId="38" fontId="1" fillId="0" borderId="25" xfId="2" applyBorder="1" applyAlignment="1">
      <alignment vertical="center"/>
    </xf>
    <xf numFmtId="38" fontId="1" fillId="0" borderId="13" xfId="2" applyFill="1" applyBorder="1" applyAlignment="1">
      <alignment vertical="center" wrapText="1"/>
    </xf>
    <xf numFmtId="38" fontId="1" fillId="0" borderId="14" xfId="2" applyFill="1" applyBorder="1" applyAlignment="1">
      <alignment vertical="center" wrapText="1"/>
    </xf>
    <xf numFmtId="177" fontId="3" fillId="0" borderId="0" xfId="2" applyNumberFormat="1" applyFont="1" applyBorder="1" applyAlignment="1">
      <alignment vertical="center"/>
    </xf>
    <xf numFmtId="38" fontId="3" fillId="2" borderId="31" xfId="2" applyFont="1" applyFill="1" applyBorder="1" applyAlignment="1">
      <alignment horizontal="center" vertical="center" wrapText="1"/>
    </xf>
    <xf numFmtId="38" fontId="4" fillId="0" borderId="32" xfId="2" applyFont="1" applyFill="1" applyBorder="1" applyAlignment="1">
      <alignment horizontal="left" vertical="center" wrapText="1"/>
    </xf>
    <xf numFmtId="38" fontId="1" fillId="0" borderId="14" xfId="2" applyFill="1" applyBorder="1" applyAlignment="1">
      <alignment horizontal="left" vertical="center" wrapText="1"/>
    </xf>
    <xf numFmtId="38" fontId="4" fillId="2" borderId="16" xfId="2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vertical="center" wrapText="1"/>
    </xf>
    <xf numFmtId="38" fontId="1" fillId="0" borderId="15" xfId="2" applyBorder="1" applyAlignment="1">
      <alignment vertical="center" wrapText="1"/>
    </xf>
    <xf numFmtId="38" fontId="4" fillId="0" borderId="13" xfId="2" applyFont="1" applyBorder="1" applyAlignment="1">
      <alignment vertical="center" wrapText="1"/>
    </xf>
    <xf numFmtId="38" fontId="0" fillId="0" borderId="1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38" fontId="1" fillId="0" borderId="0" xfId="2" applyFont="1" applyBorder="1" applyAlignment="1">
      <alignment horizontal="right" vertical="center" shrinkToFit="1"/>
    </xf>
    <xf numFmtId="38" fontId="1" fillId="0" borderId="8" xfId="2" applyBorder="1" applyAlignment="1">
      <alignment vertical="center"/>
    </xf>
    <xf numFmtId="38" fontId="5" fillId="0" borderId="5" xfId="2" applyFont="1" applyBorder="1" applyAlignment="1">
      <alignment vertical="center"/>
    </xf>
    <xf numFmtId="38" fontId="5" fillId="0" borderId="33" xfId="2" applyFont="1" applyBorder="1" applyAlignment="1">
      <alignment vertical="center"/>
    </xf>
    <xf numFmtId="38" fontId="1" fillId="0" borderId="21" xfId="2" applyBorder="1" applyAlignment="1">
      <alignment vertical="center"/>
    </xf>
    <xf numFmtId="177" fontId="3" fillId="0" borderId="25" xfId="2" applyNumberFormat="1" applyFont="1" applyBorder="1" applyAlignment="1">
      <alignment vertical="center"/>
    </xf>
    <xf numFmtId="38" fontId="1" fillId="0" borderId="34" xfId="2" applyBorder="1" applyAlignment="1">
      <alignment vertical="center"/>
    </xf>
    <xf numFmtId="177" fontId="3" fillId="0" borderId="27" xfId="2" applyNumberFormat="1" applyFont="1" applyBorder="1" applyAlignment="1">
      <alignment vertical="center"/>
    </xf>
    <xf numFmtId="38" fontId="1" fillId="0" borderId="35" xfId="2" applyBorder="1" applyAlignment="1">
      <alignment vertical="center"/>
    </xf>
    <xf numFmtId="38" fontId="1" fillId="0" borderId="36" xfId="2" applyBorder="1" applyAlignment="1">
      <alignment vertical="center"/>
    </xf>
    <xf numFmtId="38" fontId="11" fillId="0" borderId="37" xfId="2" applyFont="1" applyFill="1" applyBorder="1" applyAlignment="1">
      <alignment vertical="center"/>
    </xf>
    <xf numFmtId="177" fontId="3" fillId="0" borderId="38" xfId="2" applyNumberFormat="1" applyFont="1" applyBorder="1" applyAlignment="1">
      <alignment vertical="center"/>
    </xf>
    <xf numFmtId="38" fontId="1" fillId="0" borderId="22" xfId="2" applyBorder="1" applyAlignment="1">
      <alignment vertical="center"/>
    </xf>
    <xf numFmtId="177" fontId="3" fillId="0" borderId="20" xfId="2" applyNumberFormat="1" applyFont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177" fontId="3" fillId="0" borderId="28" xfId="2" applyNumberFormat="1" applyFont="1" applyBorder="1" applyAlignment="1">
      <alignment vertical="center"/>
    </xf>
    <xf numFmtId="38" fontId="1" fillId="3" borderId="34" xfId="2" applyFont="1" applyFill="1" applyBorder="1" applyAlignment="1">
      <alignment vertical="center" shrinkToFit="1"/>
    </xf>
    <xf numFmtId="38" fontId="1" fillId="3" borderId="29" xfId="2" applyFont="1" applyFill="1" applyBorder="1" applyAlignment="1">
      <alignment vertical="center" shrinkToFit="1"/>
    </xf>
    <xf numFmtId="38" fontId="1" fillId="3" borderId="29" xfId="2" applyFill="1" applyBorder="1" applyAlignment="1">
      <alignment vertical="center"/>
    </xf>
    <xf numFmtId="38" fontId="1" fillId="3" borderId="34" xfId="2" applyFill="1" applyBorder="1" applyAlignment="1">
      <alignment vertical="center"/>
    </xf>
    <xf numFmtId="199" fontId="5" fillId="3" borderId="23" xfId="2" applyNumberFormat="1" applyFont="1" applyFill="1" applyBorder="1" applyAlignment="1">
      <alignment vertical="center" shrinkToFit="1"/>
    </xf>
    <xf numFmtId="199" fontId="5" fillId="3" borderId="24" xfId="2" applyNumberFormat="1" applyFont="1" applyFill="1" applyBorder="1" applyAlignment="1">
      <alignment vertical="center" shrinkToFit="1"/>
    </xf>
    <xf numFmtId="38" fontId="1" fillId="3" borderId="19" xfId="2" applyFont="1" applyFill="1" applyBorder="1" applyAlignment="1">
      <alignment vertical="center" shrinkToFit="1"/>
    </xf>
    <xf numFmtId="38" fontId="1" fillId="3" borderId="26" xfId="2" applyFont="1" applyFill="1" applyBorder="1" applyAlignment="1">
      <alignment vertical="center" shrinkToFit="1"/>
    </xf>
    <xf numFmtId="38" fontId="1" fillId="3" borderId="6" xfId="2" applyFill="1" applyBorder="1" applyAlignment="1">
      <alignment vertical="center"/>
    </xf>
    <xf numFmtId="38" fontId="1" fillId="3" borderId="5" xfId="2" applyFill="1" applyBorder="1" applyAlignment="1">
      <alignment vertical="center"/>
    </xf>
    <xf numFmtId="38" fontId="1" fillId="2" borderId="2" xfId="2" applyFont="1" applyFill="1" applyBorder="1" applyAlignment="1">
      <alignment horizontal="center" vertical="center"/>
    </xf>
    <xf numFmtId="38" fontId="1" fillId="2" borderId="2" xfId="2" applyFill="1" applyBorder="1" applyAlignment="1">
      <alignment horizontal="center" vertical="center"/>
    </xf>
    <xf numFmtId="38" fontId="16" fillId="0" borderId="0" xfId="2" applyFont="1" applyFill="1" applyAlignment="1">
      <alignment vertical="center"/>
    </xf>
    <xf numFmtId="38" fontId="16" fillId="0" borderId="0" xfId="2" applyFont="1" applyAlignment="1">
      <alignment horizontal="right" vertical="center"/>
    </xf>
    <xf numFmtId="38" fontId="16" fillId="0" borderId="0" xfId="2" applyFont="1" applyAlignment="1">
      <alignment vertical="center"/>
    </xf>
    <xf numFmtId="38" fontId="16" fillId="0" borderId="16" xfId="2" applyFont="1" applyBorder="1" applyAlignment="1">
      <alignment vertical="center" wrapText="1"/>
    </xf>
    <xf numFmtId="38" fontId="16" fillId="0" borderId="2" xfId="2" applyFont="1" applyBorder="1" applyAlignment="1">
      <alignment vertical="center" wrapText="1"/>
    </xf>
    <xf numFmtId="177" fontId="17" fillId="0" borderId="7" xfId="2" applyNumberFormat="1" applyFont="1" applyFill="1" applyBorder="1" applyAlignment="1">
      <alignment horizontal="center" vertical="center" shrinkToFit="1"/>
    </xf>
    <xf numFmtId="38" fontId="1" fillId="2" borderId="2" xfId="2" applyFont="1" applyFill="1" applyBorder="1" applyAlignment="1">
      <alignment vertical="center" wrapText="1"/>
    </xf>
    <xf numFmtId="38" fontId="11" fillId="0" borderId="8" xfId="2" applyFont="1" applyFill="1" applyBorder="1" applyAlignment="1">
      <alignment vertical="center"/>
    </xf>
    <xf numFmtId="38" fontId="10" fillId="0" borderId="0" xfId="2" applyFont="1" applyAlignment="1">
      <alignment vertical="center"/>
    </xf>
    <xf numFmtId="38" fontId="0" fillId="0" borderId="0" xfId="2" applyFont="1" applyAlignment="1">
      <alignment vertical="center"/>
    </xf>
    <xf numFmtId="38" fontId="5" fillId="0" borderId="39" xfId="2" applyFont="1" applyBorder="1" applyAlignment="1">
      <alignment vertical="center"/>
    </xf>
    <xf numFmtId="38" fontId="5" fillId="0" borderId="40" xfId="2" applyFont="1" applyBorder="1" applyAlignment="1">
      <alignment vertical="center"/>
    </xf>
    <xf numFmtId="177" fontId="3" fillId="0" borderId="41" xfId="2" applyNumberFormat="1" applyFont="1" applyBorder="1" applyAlignment="1">
      <alignment vertical="center"/>
    </xf>
    <xf numFmtId="38" fontId="11" fillId="0" borderId="42" xfId="2" applyFont="1" applyFill="1" applyBorder="1" applyAlignment="1">
      <alignment vertical="center"/>
    </xf>
    <xf numFmtId="177" fontId="3" fillId="0" borderId="43" xfId="2" applyNumberFormat="1" applyFont="1" applyBorder="1" applyAlignment="1">
      <alignment vertical="center"/>
    </xf>
    <xf numFmtId="38" fontId="3" fillId="2" borderId="16" xfId="2" applyFont="1" applyFill="1" applyBorder="1" applyAlignment="1">
      <alignment vertical="center" wrapText="1"/>
    </xf>
    <xf numFmtId="38" fontId="10" fillId="0" borderId="0" xfId="2" applyFont="1" applyAlignment="1">
      <alignment horizontal="center" vertical="center"/>
    </xf>
    <xf numFmtId="38" fontId="18" fillId="0" borderId="44" xfId="2" applyFont="1" applyBorder="1" applyAlignment="1">
      <alignment horizontal="center" vertical="center"/>
    </xf>
    <xf numFmtId="38" fontId="18" fillId="0" borderId="45" xfId="2" applyFont="1" applyBorder="1" applyAlignment="1">
      <alignment vertical="center"/>
    </xf>
    <xf numFmtId="38" fontId="19" fillId="0" borderId="46" xfId="2" applyFont="1" applyBorder="1" applyAlignment="1">
      <alignment vertical="center"/>
    </xf>
    <xf numFmtId="38" fontId="19" fillId="0" borderId="47" xfId="2" applyFont="1" applyBorder="1" applyAlignment="1">
      <alignment vertical="center"/>
    </xf>
    <xf numFmtId="38" fontId="18" fillId="0" borderId="48" xfId="2" applyFont="1" applyBorder="1" applyAlignment="1">
      <alignment vertical="center"/>
    </xf>
    <xf numFmtId="177" fontId="20" fillId="0" borderId="49" xfId="2" applyNumberFormat="1" applyFont="1" applyBorder="1" applyAlignment="1">
      <alignment vertical="center"/>
    </xf>
    <xf numFmtId="38" fontId="18" fillId="0" borderId="50" xfId="2" applyFont="1" applyBorder="1" applyAlignment="1">
      <alignment vertical="center"/>
    </xf>
    <xf numFmtId="38" fontId="21" fillId="0" borderId="45" xfId="2" applyFont="1" applyFill="1" applyBorder="1" applyAlignment="1">
      <alignment vertical="center"/>
    </xf>
    <xf numFmtId="177" fontId="20" fillId="0" borderId="51" xfId="2" applyNumberFormat="1" applyFont="1" applyBorder="1" applyAlignment="1">
      <alignment vertical="center"/>
    </xf>
    <xf numFmtId="38" fontId="1" fillId="2" borderId="25" xfId="2" applyFill="1" applyBorder="1" applyAlignment="1">
      <alignment vertical="center"/>
    </xf>
    <xf numFmtId="38" fontId="1" fillId="0" borderId="0" xfId="2" applyFont="1" applyBorder="1" applyAlignment="1">
      <alignment vertical="center"/>
    </xf>
    <xf numFmtId="177" fontId="5" fillId="0" borderId="52" xfId="2" applyNumberFormat="1" applyFont="1" applyFill="1" applyBorder="1" applyAlignment="1">
      <alignment horizontal="center" vertical="center" shrinkToFit="1"/>
    </xf>
    <xf numFmtId="177" fontId="5" fillId="0" borderId="26" xfId="2" applyNumberFormat="1" applyFont="1" applyFill="1" applyBorder="1" applyAlignment="1">
      <alignment horizontal="center" vertical="center" shrinkToFit="1"/>
    </xf>
    <xf numFmtId="177" fontId="5" fillId="0" borderId="19" xfId="2" applyNumberFormat="1" applyFont="1" applyFill="1" applyBorder="1" applyAlignment="1">
      <alignment horizontal="center" vertical="center" shrinkToFit="1"/>
    </xf>
    <xf numFmtId="177" fontId="3" fillId="0" borderId="53" xfId="2" applyNumberFormat="1" applyFont="1" applyFill="1" applyBorder="1" applyAlignment="1">
      <alignment horizontal="center" vertical="center" shrinkToFit="1"/>
    </xf>
    <xf numFmtId="38" fontId="1" fillId="0" borderId="54" xfId="2" applyFont="1" applyBorder="1" applyAlignment="1">
      <alignment vertical="center" shrinkToFit="1"/>
    </xf>
    <xf numFmtId="38" fontId="1" fillId="0" borderId="55" xfId="2" applyFont="1" applyBorder="1" applyAlignment="1">
      <alignment vertical="center" shrinkToFit="1"/>
    </xf>
    <xf numFmtId="38" fontId="1" fillId="0" borderId="56" xfId="2" applyFont="1" applyBorder="1" applyAlignment="1">
      <alignment vertical="center" shrinkToFit="1"/>
    </xf>
    <xf numFmtId="177" fontId="1" fillId="0" borderId="57" xfId="2" applyNumberFormat="1" applyFont="1" applyBorder="1" applyAlignment="1">
      <alignment vertical="center" shrinkToFit="1"/>
    </xf>
    <xf numFmtId="177" fontId="5" fillId="0" borderId="58" xfId="2" applyNumberFormat="1" applyFont="1" applyBorder="1" applyAlignment="1">
      <alignment vertical="center" shrinkToFit="1"/>
    </xf>
    <xf numFmtId="177" fontId="5" fillId="0" borderId="59" xfId="2" applyNumberFormat="1" applyFont="1" applyBorder="1" applyAlignment="1">
      <alignment vertical="center" shrinkToFit="1"/>
    </xf>
    <xf numFmtId="38" fontId="1" fillId="0" borderId="60" xfId="2" applyFont="1" applyFill="1" applyBorder="1" applyAlignment="1">
      <alignment vertical="center" shrinkToFit="1"/>
    </xf>
    <xf numFmtId="38" fontId="1" fillId="0" borderId="61" xfId="2" applyFont="1" applyFill="1" applyBorder="1" applyAlignment="1">
      <alignment vertical="center" shrinkToFit="1"/>
    </xf>
    <xf numFmtId="177" fontId="5" fillId="0" borderId="62" xfId="2" applyNumberFormat="1" applyFont="1" applyBorder="1" applyAlignment="1">
      <alignment vertical="center" shrinkToFit="1"/>
    </xf>
    <xf numFmtId="177" fontId="5" fillId="0" borderId="63" xfId="2" applyNumberFormat="1" applyFont="1" applyBorder="1" applyAlignment="1">
      <alignment vertical="center" shrinkToFit="1"/>
    </xf>
    <xf numFmtId="177" fontId="5" fillId="0" borderId="43" xfId="2" applyNumberFormat="1" applyFont="1" applyBorder="1" applyAlignment="1">
      <alignment vertical="center" shrinkToFit="1"/>
    </xf>
    <xf numFmtId="38" fontId="16" fillId="0" borderId="1" xfId="2" applyFont="1" applyBorder="1" applyAlignment="1">
      <alignment vertical="center" wrapText="1"/>
    </xf>
    <xf numFmtId="38" fontId="16" fillId="0" borderId="64" xfId="2" applyFont="1" applyBorder="1" applyAlignment="1">
      <alignment vertical="center" wrapText="1"/>
    </xf>
    <xf numFmtId="38" fontId="16" fillId="0" borderId="65" xfId="2" applyNumberFormat="1" applyFont="1" applyBorder="1" applyAlignment="1">
      <alignment vertical="center" shrinkToFit="1"/>
    </xf>
    <xf numFmtId="38" fontId="16" fillId="0" borderId="24" xfId="2" applyNumberFormat="1" applyFont="1" applyBorder="1" applyAlignment="1">
      <alignment vertical="center" shrinkToFit="1"/>
    </xf>
    <xf numFmtId="38" fontId="16" fillId="0" borderId="23" xfId="2" applyNumberFormat="1" applyFont="1" applyBorder="1" applyAlignment="1">
      <alignment vertical="center" shrinkToFit="1"/>
    </xf>
    <xf numFmtId="38" fontId="16" fillId="0" borderId="66" xfId="2" applyNumberFormat="1" applyFont="1" applyBorder="1" applyAlignment="1">
      <alignment vertical="center" shrinkToFit="1"/>
    </xf>
    <xf numFmtId="38" fontId="16" fillId="0" borderId="67" xfId="2" applyNumberFormat="1" applyFont="1" applyBorder="1" applyAlignment="1">
      <alignment vertical="center" shrinkToFit="1"/>
    </xf>
    <xf numFmtId="38" fontId="16" fillId="0" borderId="68" xfId="2" applyNumberFormat="1" applyFont="1" applyBorder="1" applyAlignment="1">
      <alignment vertical="center" shrinkToFit="1"/>
    </xf>
    <xf numFmtId="38" fontId="16" fillId="0" borderId="69" xfId="2" applyNumberFormat="1" applyFont="1" applyBorder="1" applyAlignment="1">
      <alignment vertical="center" shrinkToFit="1"/>
    </xf>
    <xf numFmtId="38" fontId="16" fillId="0" borderId="70" xfId="2" applyNumberFormat="1" applyFont="1" applyBorder="1" applyAlignment="1">
      <alignment vertical="center" shrinkToFit="1"/>
    </xf>
    <xf numFmtId="38" fontId="16" fillId="0" borderId="31" xfId="2" applyNumberFormat="1" applyFont="1" applyBorder="1" applyAlignment="1">
      <alignment vertical="center" shrinkToFit="1"/>
    </xf>
    <xf numFmtId="38" fontId="16" fillId="0" borderId="9" xfId="2" applyNumberFormat="1" applyFont="1" applyBorder="1" applyAlignment="1">
      <alignment vertical="center" shrinkToFit="1"/>
    </xf>
    <xf numFmtId="38" fontId="16" fillId="0" borderId="8" xfId="2" applyNumberFormat="1" applyFont="1" applyBorder="1" applyAlignment="1">
      <alignment vertical="center" shrinkToFit="1"/>
    </xf>
    <xf numFmtId="38" fontId="16" fillId="0" borderId="71" xfId="2" applyNumberFormat="1" applyFont="1" applyBorder="1" applyAlignment="1">
      <alignment vertical="center" shrinkToFit="1"/>
    </xf>
    <xf numFmtId="177" fontId="22" fillId="0" borderId="72" xfId="2" applyNumberFormat="1" applyFont="1" applyBorder="1" applyAlignment="1">
      <alignment vertical="center" shrinkToFit="1"/>
    </xf>
    <xf numFmtId="177" fontId="22" fillId="0" borderId="20" xfId="2" applyNumberFormat="1" applyFont="1" applyBorder="1" applyAlignment="1">
      <alignment vertical="center" shrinkToFit="1"/>
    </xf>
    <xf numFmtId="177" fontId="22" fillId="0" borderId="25" xfId="2" applyNumberFormat="1" applyFont="1" applyBorder="1" applyAlignment="1">
      <alignment vertical="center" shrinkToFit="1"/>
    </xf>
    <xf numFmtId="177" fontId="22" fillId="0" borderId="73" xfId="2" applyNumberFormat="1" applyFont="1" applyBorder="1" applyAlignment="1">
      <alignment vertical="center" shrinkToFit="1"/>
    </xf>
    <xf numFmtId="3" fontId="16" fillId="0" borderId="74" xfId="2" applyNumberFormat="1" applyFont="1" applyFill="1" applyBorder="1" applyAlignment="1">
      <alignment vertical="center" shrinkToFit="1"/>
    </xf>
    <xf numFmtId="3" fontId="16" fillId="0" borderId="75" xfId="2" applyNumberFormat="1" applyFont="1" applyFill="1" applyBorder="1" applyAlignment="1">
      <alignment vertical="center" shrinkToFit="1"/>
    </xf>
    <xf numFmtId="3" fontId="16" fillId="0" borderId="76" xfId="2" applyNumberFormat="1" applyFont="1" applyFill="1" applyBorder="1" applyAlignment="1">
      <alignment vertical="center" shrinkToFit="1"/>
    </xf>
    <xf numFmtId="3" fontId="16" fillId="0" borderId="77" xfId="2" applyNumberFormat="1" applyFont="1" applyFill="1" applyBorder="1" applyAlignment="1">
      <alignment vertical="center" shrinkToFit="1"/>
    </xf>
    <xf numFmtId="3" fontId="16" fillId="0" borderId="29" xfId="2" applyNumberFormat="1" applyFont="1" applyFill="1" applyBorder="1" applyAlignment="1">
      <alignment vertical="center" shrinkToFit="1"/>
    </xf>
    <xf numFmtId="3" fontId="16" fillId="0" borderId="34" xfId="2" applyNumberFormat="1" applyFont="1" applyFill="1" applyBorder="1" applyAlignment="1">
      <alignment vertical="center" shrinkToFit="1"/>
    </xf>
    <xf numFmtId="3" fontId="23" fillId="0" borderId="9" xfId="2" applyNumberFormat="1" applyFont="1" applyFill="1" applyBorder="1" applyAlignment="1">
      <alignment vertical="center" shrinkToFit="1"/>
    </xf>
    <xf numFmtId="3" fontId="23" fillId="0" borderId="8" xfId="2" applyNumberFormat="1" applyFont="1" applyFill="1" applyBorder="1" applyAlignment="1">
      <alignment vertical="center" shrinkToFit="1"/>
    </xf>
    <xf numFmtId="177" fontId="22" fillId="0" borderId="78" xfId="2" applyNumberFormat="1" applyFont="1" applyFill="1" applyBorder="1" applyAlignment="1">
      <alignment vertical="center" shrinkToFit="1"/>
    </xf>
    <xf numFmtId="177" fontId="22" fillId="0" borderId="28" xfId="2" applyNumberFormat="1" applyFont="1" applyFill="1" applyBorder="1" applyAlignment="1">
      <alignment vertical="center" shrinkToFit="1"/>
    </xf>
    <xf numFmtId="177" fontId="22" fillId="0" borderId="27" xfId="2" applyNumberFormat="1" applyFont="1" applyFill="1" applyBorder="1" applyAlignment="1">
      <alignment vertical="center" shrinkToFit="1"/>
    </xf>
    <xf numFmtId="177" fontId="22" fillId="0" borderId="51" xfId="2" applyNumberFormat="1" applyFont="1" applyFill="1" applyBorder="1" applyAlignment="1">
      <alignment vertical="center" shrinkToFit="1"/>
    </xf>
    <xf numFmtId="177" fontId="5" fillId="2" borderId="79" xfId="2" applyNumberFormat="1" applyFont="1" applyFill="1" applyBorder="1" applyAlignment="1">
      <alignment vertical="center" shrinkToFit="1"/>
    </xf>
    <xf numFmtId="177" fontId="3" fillId="2" borderId="28" xfId="2" applyNumberFormat="1" applyFont="1" applyFill="1" applyBorder="1" applyAlignment="1">
      <alignment vertical="center" shrinkToFit="1"/>
    </xf>
    <xf numFmtId="38" fontId="1" fillId="0" borderId="65" xfId="2" applyFont="1" applyBorder="1" applyAlignment="1">
      <alignment vertical="center" shrinkToFit="1"/>
    </xf>
    <xf numFmtId="38" fontId="1" fillId="0" borderId="24" xfId="2" applyFont="1" applyBorder="1" applyAlignment="1">
      <alignment vertical="center" shrinkToFit="1"/>
    </xf>
    <xf numFmtId="38" fontId="1" fillId="0" borderId="80" xfId="2" applyFont="1" applyBorder="1" applyAlignment="1">
      <alignment vertical="center" shrinkToFit="1"/>
    </xf>
    <xf numFmtId="38" fontId="1" fillId="2" borderId="65" xfId="2" applyFont="1" applyFill="1" applyBorder="1" applyAlignment="1">
      <alignment vertical="center" shrinkToFit="1"/>
    </xf>
    <xf numFmtId="38" fontId="1" fillId="2" borderId="24" xfId="2" applyFont="1" applyFill="1" applyBorder="1" applyAlignment="1">
      <alignment vertical="center" shrinkToFit="1"/>
    </xf>
    <xf numFmtId="38" fontId="1" fillId="0" borderId="81" xfId="2" applyFont="1" applyBorder="1" applyAlignment="1">
      <alignment vertical="center" shrinkToFit="1"/>
    </xf>
    <xf numFmtId="38" fontId="1" fillId="0" borderId="67" xfId="2" applyFont="1" applyBorder="1" applyAlignment="1">
      <alignment vertical="center" shrinkToFit="1"/>
    </xf>
    <xf numFmtId="38" fontId="1" fillId="0" borderId="68" xfId="2" applyFont="1" applyBorder="1" applyAlignment="1">
      <alignment vertical="center" shrinkToFit="1"/>
    </xf>
    <xf numFmtId="38" fontId="1" fillId="0" borderId="82" xfId="2" applyFont="1" applyBorder="1" applyAlignment="1">
      <alignment vertical="center" shrinkToFit="1"/>
    </xf>
    <xf numFmtId="38" fontId="1" fillId="2" borderId="67" xfId="2" applyFont="1" applyFill="1" applyBorder="1" applyAlignment="1">
      <alignment vertical="center" shrinkToFit="1"/>
    </xf>
    <xf numFmtId="38" fontId="1" fillId="2" borderId="68" xfId="2" applyFont="1" applyFill="1" applyBorder="1" applyAlignment="1">
      <alignment vertical="center" shrinkToFit="1"/>
    </xf>
    <xf numFmtId="38" fontId="1" fillId="0" borderId="83" xfId="2" applyFont="1" applyBorder="1" applyAlignment="1">
      <alignment vertical="center" shrinkToFit="1"/>
    </xf>
    <xf numFmtId="38" fontId="1" fillId="0" borderId="31" xfId="2" applyFont="1" applyBorder="1" applyAlignment="1">
      <alignment vertical="center" shrinkToFit="1"/>
    </xf>
    <xf numFmtId="38" fontId="1" fillId="0" borderId="45" xfId="2" applyFont="1" applyBorder="1" applyAlignment="1">
      <alignment vertical="center" shrinkToFit="1"/>
    </xf>
    <xf numFmtId="38" fontId="1" fillId="2" borderId="31" xfId="2" applyFont="1" applyFill="1" applyBorder="1" applyAlignment="1">
      <alignment vertical="center" shrinkToFit="1"/>
    </xf>
    <xf numFmtId="38" fontId="1" fillId="0" borderId="84" xfId="2" applyFont="1" applyBorder="1" applyAlignment="1">
      <alignment vertical="center" shrinkToFit="1"/>
    </xf>
    <xf numFmtId="177" fontId="3" fillId="0" borderId="72" xfId="2" applyNumberFormat="1" applyFont="1" applyBorder="1" applyAlignment="1">
      <alignment vertical="center" shrinkToFit="1"/>
    </xf>
    <xf numFmtId="177" fontId="3" fillId="0" borderId="49" xfId="2" applyNumberFormat="1" applyFont="1" applyBorder="1" applyAlignment="1">
      <alignment vertical="center" shrinkToFit="1"/>
    </xf>
    <xf numFmtId="177" fontId="3" fillId="2" borderId="72" xfId="2" applyNumberFormat="1" applyFont="1" applyFill="1" applyBorder="1" applyAlignment="1">
      <alignment vertical="center" shrinkToFit="1"/>
    </xf>
    <xf numFmtId="177" fontId="3" fillId="2" borderId="20" xfId="2" applyNumberFormat="1" applyFont="1" applyFill="1" applyBorder="1" applyAlignment="1">
      <alignment vertical="center" shrinkToFit="1"/>
    </xf>
    <xf numFmtId="38" fontId="3" fillId="0" borderId="84" xfId="2" applyFont="1" applyBorder="1" applyAlignment="1">
      <alignment vertical="center" shrinkToFit="1"/>
    </xf>
    <xf numFmtId="3" fontId="1" fillId="0" borderId="74" xfId="2" applyNumberFormat="1" applyFont="1" applyFill="1" applyBorder="1" applyAlignment="1">
      <alignment vertical="center" shrinkToFit="1"/>
    </xf>
    <xf numFmtId="3" fontId="1" fillId="0" borderId="75" xfId="2" applyNumberFormat="1" applyFont="1" applyFill="1" applyBorder="1" applyAlignment="1">
      <alignment vertical="center" shrinkToFit="1"/>
    </xf>
    <xf numFmtId="3" fontId="1" fillId="0" borderId="76" xfId="2" applyNumberFormat="1" applyFont="1" applyFill="1" applyBorder="1" applyAlignment="1">
      <alignment vertical="center" shrinkToFit="1"/>
    </xf>
    <xf numFmtId="3" fontId="1" fillId="0" borderId="77" xfId="2" applyNumberFormat="1" applyFont="1" applyFill="1" applyBorder="1" applyAlignment="1">
      <alignment vertical="center" shrinkToFit="1"/>
    </xf>
    <xf numFmtId="3" fontId="1" fillId="2" borderId="74" xfId="2" applyNumberFormat="1" applyFont="1" applyFill="1" applyBorder="1" applyAlignment="1">
      <alignment vertical="center" shrinkToFit="1"/>
    </xf>
    <xf numFmtId="3" fontId="1" fillId="2" borderId="75" xfId="2" applyNumberFormat="1" applyFont="1" applyFill="1" applyBorder="1" applyAlignment="1">
      <alignment vertical="center" shrinkToFit="1"/>
    </xf>
    <xf numFmtId="3" fontId="1" fillId="2" borderId="76" xfId="2" applyNumberFormat="1" applyFont="1" applyFill="1" applyBorder="1" applyAlignment="1">
      <alignment vertical="center" shrinkToFit="1"/>
    </xf>
    <xf numFmtId="3" fontId="1" fillId="0" borderId="85" xfId="2" applyNumberFormat="1" applyFont="1" applyFill="1" applyBorder="1" applyAlignment="1">
      <alignment vertical="center" shrinkToFit="1"/>
    </xf>
    <xf numFmtId="3" fontId="1" fillId="0" borderId="86" xfId="2" applyNumberFormat="1" applyFont="1" applyFill="1" applyBorder="1" applyAlignment="1">
      <alignment vertical="center" shrinkToFit="1"/>
    </xf>
    <xf numFmtId="3" fontId="1" fillId="0" borderId="29" xfId="2" applyNumberFormat="1" applyFont="1" applyFill="1" applyBorder="1" applyAlignment="1">
      <alignment vertical="center" shrinkToFit="1"/>
    </xf>
    <xf numFmtId="3" fontId="1" fillId="0" borderId="34" xfId="2" applyNumberFormat="1" applyFont="1" applyFill="1" applyBorder="1" applyAlignment="1">
      <alignment vertical="center" shrinkToFit="1"/>
    </xf>
    <xf numFmtId="3" fontId="1" fillId="0" borderId="50" xfId="2" applyNumberFormat="1" applyFont="1" applyFill="1" applyBorder="1" applyAlignment="1">
      <alignment vertical="center" shrinkToFit="1"/>
    </xf>
    <xf numFmtId="3" fontId="1" fillId="2" borderId="86" xfId="2" applyNumberFormat="1" applyFont="1" applyFill="1" applyBorder="1" applyAlignment="1">
      <alignment vertical="center" shrinkToFit="1"/>
    </xf>
    <xf numFmtId="3" fontId="1" fillId="2" borderId="29" xfId="2" applyNumberFormat="1" applyFont="1" applyFill="1" applyBorder="1" applyAlignment="1">
      <alignment vertical="center" shrinkToFit="1"/>
    </xf>
    <xf numFmtId="3" fontId="1" fillId="2" borderId="34" xfId="2" applyNumberFormat="1" applyFont="1" applyFill="1" applyBorder="1" applyAlignment="1">
      <alignment vertical="center" shrinkToFit="1"/>
    </xf>
    <xf numFmtId="3" fontId="9" fillId="0" borderId="31" xfId="2" applyNumberFormat="1" applyFont="1" applyFill="1" applyBorder="1" applyAlignment="1">
      <alignment vertical="center" shrinkToFit="1"/>
    </xf>
    <xf numFmtId="3" fontId="9" fillId="0" borderId="9" xfId="2" applyNumberFormat="1" applyFont="1" applyFill="1" applyBorder="1" applyAlignment="1">
      <alignment vertical="center" shrinkToFit="1"/>
    </xf>
    <xf numFmtId="3" fontId="9" fillId="0" borderId="8" xfId="2" applyNumberFormat="1" applyFont="1" applyFill="1" applyBorder="1" applyAlignment="1">
      <alignment vertical="center" shrinkToFit="1"/>
    </xf>
    <xf numFmtId="3" fontId="9" fillId="0" borderId="45" xfId="2" applyNumberFormat="1" applyFont="1" applyFill="1" applyBorder="1" applyAlignment="1">
      <alignment vertical="center" shrinkToFit="1"/>
    </xf>
    <xf numFmtId="3" fontId="9" fillId="2" borderId="31" xfId="2" applyNumberFormat="1" applyFont="1" applyFill="1" applyBorder="1" applyAlignment="1">
      <alignment vertical="center" shrinkToFit="1"/>
    </xf>
    <xf numFmtId="3" fontId="9" fillId="2" borderId="9" xfId="2" applyNumberFormat="1" applyFont="1" applyFill="1" applyBorder="1" applyAlignment="1">
      <alignment vertical="center" shrinkToFit="1"/>
    </xf>
    <xf numFmtId="3" fontId="9" fillId="2" borderId="8" xfId="2" applyNumberFormat="1" applyFont="1" applyFill="1" applyBorder="1" applyAlignment="1">
      <alignment vertical="center" shrinkToFit="1"/>
    </xf>
    <xf numFmtId="177" fontId="3" fillId="0" borderId="78" xfId="2" applyNumberFormat="1" applyFont="1" applyFill="1" applyBorder="1" applyAlignment="1">
      <alignment vertical="center" shrinkToFit="1"/>
    </xf>
    <xf numFmtId="177" fontId="3" fillId="0" borderId="28" xfId="2" applyNumberFormat="1" applyFont="1" applyFill="1" applyBorder="1" applyAlignment="1">
      <alignment vertical="center" shrinkToFit="1"/>
    </xf>
    <xf numFmtId="177" fontId="3" fillId="0" borderId="27" xfId="2" applyNumberFormat="1" applyFont="1" applyFill="1" applyBorder="1" applyAlignment="1">
      <alignment vertical="center" shrinkToFit="1"/>
    </xf>
    <xf numFmtId="177" fontId="3" fillId="0" borderId="51" xfId="2" applyNumberFormat="1" applyFont="1" applyFill="1" applyBorder="1" applyAlignment="1">
      <alignment vertical="center" shrinkToFit="1"/>
    </xf>
    <xf numFmtId="177" fontId="3" fillId="2" borderId="78" xfId="2" applyNumberFormat="1" applyFont="1" applyFill="1" applyBorder="1" applyAlignment="1">
      <alignment vertical="center" shrinkToFit="1"/>
    </xf>
    <xf numFmtId="177" fontId="3" fillId="2" borderId="27" xfId="2" applyNumberFormat="1" applyFont="1" applyFill="1" applyBorder="1" applyAlignment="1">
      <alignment vertical="center" shrinkToFit="1"/>
    </xf>
    <xf numFmtId="38" fontId="15" fillId="0" borderId="87" xfId="2" applyFont="1" applyFill="1" applyBorder="1" applyAlignment="1">
      <alignment vertical="center" shrinkToFit="1"/>
    </xf>
    <xf numFmtId="38" fontId="1" fillId="0" borderId="88" xfId="2" applyFont="1" applyBorder="1" applyAlignment="1">
      <alignment vertical="center" shrinkToFit="1"/>
    </xf>
    <xf numFmtId="38" fontId="1" fillId="0" borderId="89" xfId="2" applyFont="1" applyBorder="1" applyAlignment="1">
      <alignment vertical="center" shrinkToFit="1"/>
    </xf>
    <xf numFmtId="38" fontId="1" fillId="0" borderId="90" xfId="2" applyFont="1" applyBorder="1" applyAlignment="1">
      <alignment vertical="center" shrinkToFit="1"/>
    </xf>
    <xf numFmtId="177" fontId="5" fillId="0" borderId="91" xfId="2" applyNumberFormat="1" applyFont="1" applyBorder="1" applyAlignment="1">
      <alignment vertical="center" shrinkToFit="1"/>
    </xf>
    <xf numFmtId="177" fontId="5" fillId="0" borderId="92" xfId="2" applyNumberFormat="1" applyFont="1" applyBorder="1" applyAlignment="1">
      <alignment vertical="center" shrinkToFit="1"/>
    </xf>
    <xf numFmtId="38" fontId="1" fillId="0" borderId="20" xfId="2" applyFont="1" applyBorder="1" applyAlignment="1">
      <alignment vertical="center"/>
    </xf>
    <xf numFmtId="38" fontId="9" fillId="0" borderId="93" xfId="2" applyFont="1" applyFill="1" applyBorder="1" applyAlignment="1">
      <alignment vertical="center" shrinkToFit="1"/>
    </xf>
    <xf numFmtId="38" fontId="9" fillId="0" borderId="60" xfId="2" applyFont="1" applyFill="1" applyBorder="1" applyAlignment="1">
      <alignment vertical="center" shrinkToFit="1"/>
    </xf>
    <xf numFmtId="38" fontId="9" fillId="0" borderId="61" xfId="2" applyFont="1" applyFill="1" applyBorder="1" applyAlignment="1">
      <alignment vertical="center" shrinkToFit="1"/>
    </xf>
    <xf numFmtId="177" fontId="5" fillId="0" borderId="79" xfId="2" applyNumberFormat="1" applyFont="1" applyFill="1" applyBorder="1" applyAlignment="1">
      <alignment vertical="center" shrinkToFit="1"/>
    </xf>
    <xf numFmtId="177" fontId="5" fillId="0" borderId="62" xfId="2" applyNumberFormat="1" applyFont="1" applyFill="1" applyBorder="1" applyAlignment="1">
      <alignment vertical="center" shrinkToFit="1"/>
    </xf>
    <xf numFmtId="38" fontId="1" fillId="0" borderId="43" xfId="2" applyFont="1" applyFill="1" applyBorder="1" applyAlignment="1">
      <alignment vertical="center"/>
    </xf>
    <xf numFmtId="38" fontId="1" fillId="0" borderId="0" xfId="2" applyAlignment="1">
      <alignment horizontal="right" vertical="center"/>
    </xf>
    <xf numFmtId="9" fontId="1" fillId="0" borderId="0" xfId="1" applyAlignment="1">
      <alignment vertical="center"/>
    </xf>
    <xf numFmtId="0" fontId="1" fillId="0" borderId="0" xfId="1" applyNumberFormat="1" applyAlignment="1">
      <alignment vertical="center"/>
    </xf>
    <xf numFmtId="38" fontId="1" fillId="0" borderId="0" xfId="1" applyNumberFormat="1" applyAlignment="1">
      <alignment vertical="center"/>
    </xf>
    <xf numFmtId="38" fontId="1" fillId="0" borderId="2" xfId="2" applyBorder="1" applyAlignment="1">
      <alignment horizontal="center" vertical="center"/>
    </xf>
    <xf numFmtId="38" fontId="1" fillId="0" borderId="1" xfId="2" applyFont="1" applyBorder="1" applyAlignment="1">
      <alignment horizontal="center" vertical="center"/>
    </xf>
    <xf numFmtId="38" fontId="0" fillId="0" borderId="2" xfId="2" applyFont="1" applyBorder="1" applyAlignment="1">
      <alignment horizontal="center" vertical="center"/>
    </xf>
    <xf numFmtId="38" fontId="5" fillId="0" borderId="6" xfId="2" applyFont="1" applyBorder="1" applyAlignment="1">
      <alignment vertical="center"/>
    </xf>
    <xf numFmtId="38" fontId="5" fillId="0" borderId="30" xfId="2" applyFont="1" applyBorder="1" applyAlignment="1">
      <alignment vertical="center"/>
    </xf>
    <xf numFmtId="38" fontId="11" fillId="0" borderId="9" xfId="2" applyFont="1" applyFill="1" applyBorder="1" applyAlignment="1">
      <alignment vertical="center"/>
    </xf>
    <xf numFmtId="38" fontId="1" fillId="0" borderId="42" xfId="2" applyFont="1" applyBorder="1" applyAlignment="1">
      <alignment vertical="center"/>
    </xf>
    <xf numFmtId="38" fontId="1" fillId="0" borderId="94" xfId="2" applyFont="1" applyBorder="1" applyAlignment="1">
      <alignment vertical="center"/>
    </xf>
    <xf numFmtId="38" fontId="1" fillId="0" borderId="95" xfId="2" applyFont="1" applyBorder="1" applyAlignment="1">
      <alignment vertical="center"/>
    </xf>
    <xf numFmtId="38" fontId="1" fillId="0" borderId="96" xfId="2" applyFont="1" applyBorder="1" applyAlignment="1">
      <alignment horizontal="center" vertical="center"/>
    </xf>
    <xf numFmtId="38" fontId="1" fillId="0" borderId="8" xfId="2" applyFont="1" applyBorder="1" applyAlignment="1">
      <alignment vertical="center"/>
    </xf>
    <xf numFmtId="38" fontId="1" fillId="0" borderId="21" xfId="2" applyFont="1" applyBorder="1" applyAlignment="1">
      <alignment vertical="center"/>
    </xf>
    <xf numFmtId="38" fontId="1" fillId="0" borderId="34" xfId="2" applyFont="1" applyBorder="1" applyAlignment="1">
      <alignment vertical="center"/>
    </xf>
    <xf numFmtId="199" fontId="3" fillId="0" borderId="0" xfId="2" applyNumberFormat="1" applyFont="1" applyBorder="1" applyAlignment="1">
      <alignment horizontal="right" vertical="center"/>
    </xf>
    <xf numFmtId="199" fontId="1" fillId="0" borderId="0" xfId="2" applyNumberFormat="1" applyFont="1" applyBorder="1" applyAlignment="1">
      <alignment horizontal="right" vertical="center"/>
    </xf>
    <xf numFmtId="199" fontId="24" fillId="0" borderId="0" xfId="2" applyNumberFormat="1" applyFont="1" applyFill="1" applyBorder="1" applyAlignment="1">
      <alignment horizontal="right" vertical="center"/>
    </xf>
    <xf numFmtId="38" fontId="25" fillId="0" borderId="0" xfId="2" applyFont="1" applyBorder="1" applyAlignment="1">
      <alignment horizontal="center" vertical="center"/>
    </xf>
    <xf numFmtId="38" fontId="2" fillId="0" borderId="0" xfId="2" applyFont="1" applyBorder="1" applyAlignment="1">
      <alignment horizontal="center" vertical="center" wrapText="1"/>
    </xf>
    <xf numFmtId="199" fontId="5" fillId="0" borderId="0" xfId="2" applyNumberFormat="1" applyFont="1" applyBorder="1" applyAlignment="1">
      <alignment horizontal="right" vertical="center"/>
    </xf>
    <xf numFmtId="199" fontId="3" fillId="0" borderId="0" xfId="2" applyNumberFormat="1" applyFont="1" applyBorder="1" applyAlignment="1">
      <alignment horizontal="left" vertical="center"/>
    </xf>
    <xf numFmtId="38" fontId="16" fillId="0" borderId="97" xfId="2" applyFont="1" applyBorder="1" applyAlignment="1">
      <alignment horizontal="right" vertical="center" shrinkToFit="1"/>
    </xf>
    <xf numFmtId="38" fontId="16" fillId="0" borderId="89" xfId="2" applyFont="1" applyBorder="1" applyAlignment="1">
      <alignment horizontal="right" vertical="center" shrinkToFit="1"/>
    </xf>
    <xf numFmtId="38" fontId="16" fillId="0" borderId="90" xfId="2" applyFont="1" applyBorder="1" applyAlignment="1">
      <alignment horizontal="right" vertical="center" shrinkToFit="1"/>
    </xf>
    <xf numFmtId="38" fontId="16" fillId="0" borderId="98" xfId="2" applyFont="1" applyBorder="1" applyAlignment="1">
      <alignment horizontal="right" vertical="center" shrinkToFit="1"/>
    </xf>
    <xf numFmtId="38" fontId="16" fillId="0" borderId="31" xfId="2" applyFont="1" applyBorder="1" applyAlignment="1">
      <alignment horizontal="right" vertical="center" shrinkToFit="1"/>
    </xf>
    <xf numFmtId="38" fontId="16" fillId="0" borderId="88" xfId="2" applyFont="1" applyBorder="1" applyAlignment="1">
      <alignment horizontal="right" vertical="center" shrinkToFit="1"/>
    </xf>
    <xf numFmtId="38" fontId="16" fillId="0" borderId="90" xfId="2" applyFont="1" applyFill="1" applyBorder="1" applyAlignment="1">
      <alignment horizontal="right" vertical="center" shrinkToFit="1"/>
    </xf>
    <xf numFmtId="38" fontId="16" fillId="0" borderId="37" xfId="2" applyFont="1" applyBorder="1" applyAlignment="1">
      <alignment horizontal="right" vertical="center" shrinkToFit="1"/>
    </xf>
    <xf numFmtId="38" fontId="16" fillId="0" borderId="9" xfId="2" applyFont="1" applyBorder="1" applyAlignment="1">
      <alignment horizontal="right" vertical="center" shrinkToFit="1"/>
    </xf>
    <xf numFmtId="38" fontId="16" fillId="0" borderId="0" xfId="2" applyFont="1" applyBorder="1" applyAlignment="1">
      <alignment horizontal="right" vertical="center" shrinkToFit="1"/>
    </xf>
    <xf numFmtId="38" fontId="16" fillId="0" borderId="99" xfId="2" applyFont="1" applyBorder="1" applyAlignment="1">
      <alignment horizontal="right" vertical="center" shrinkToFit="1"/>
    </xf>
    <xf numFmtId="38" fontId="16" fillId="0" borderId="100" xfId="2" applyFont="1" applyBorder="1" applyAlignment="1">
      <alignment horizontal="right" vertical="center" shrinkToFit="1"/>
    </xf>
    <xf numFmtId="38" fontId="16" fillId="0" borderId="101" xfId="2" applyFont="1" applyBorder="1" applyAlignment="1">
      <alignment horizontal="right" vertical="center" shrinkToFit="1"/>
    </xf>
    <xf numFmtId="38" fontId="16" fillId="0" borderId="102" xfId="2" applyFont="1" applyBorder="1" applyAlignment="1">
      <alignment horizontal="right" vertical="center" shrinkToFit="1"/>
    </xf>
    <xf numFmtId="38" fontId="16" fillId="0" borderId="103" xfId="2" applyFont="1" applyBorder="1" applyAlignment="1">
      <alignment horizontal="right" vertical="center" shrinkToFit="1"/>
    </xf>
    <xf numFmtId="38" fontId="16" fillId="0" borderId="104" xfId="2" applyFont="1" applyBorder="1" applyAlignment="1">
      <alignment horizontal="right" vertical="center" shrinkToFit="1"/>
    </xf>
    <xf numFmtId="38" fontId="16" fillId="0" borderId="101" xfId="2" applyFont="1" applyFill="1" applyBorder="1" applyAlignment="1">
      <alignment horizontal="right" vertical="center" shrinkToFit="1"/>
    </xf>
    <xf numFmtId="38" fontId="16" fillId="0" borderId="105" xfId="2" applyFont="1" applyBorder="1" applyAlignment="1">
      <alignment horizontal="right" vertical="center" shrinkToFit="1"/>
    </xf>
    <xf numFmtId="38" fontId="16" fillId="0" borderId="6" xfId="2" applyFont="1" applyBorder="1" applyAlignment="1">
      <alignment horizontal="right" vertical="center" shrinkToFit="1"/>
    </xf>
    <xf numFmtId="38" fontId="16" fillId="0" borderId="106" xfId="2" applyFont="1" applyBorder="1" applyAlignment="1">
      <alignment horizontal="right" vertical="center" shrinkToFit="1"/>
    </xf>
    <xf numFmtId="38" fontId="16" fillId="0" borderId="92" xfId="2" applyFont="1" applyBorder="1" applyAlignment="1">
      <alignment horizontal="right" vertical="center" shrinkToFit="1"/>
    </xf>
    <xf numFmtId="38" fontId="16" fillId="0" borderId="107" xfId="2" applyFont="1" applyBorder="1" applyAlignment="1">
      <alignment horizontal="right" vertical="center" shrinkToFit="1"/>
    </xf>
    <xf numFmtId="38" fontId="16" fillId="0" borderId="108" xfId="2" applyFont="1" applyBorder="1" applyAlignment="1">
      <alignment horizontal="right" vertical="center" shrinkToFit="1"/>
    </xf>
    <xf numFmtId="38" fontId="16" fillId="0" borderId="72" xfId="2" applyFont="1" applyBorder="1" applyAlignment="1">
      <alignment horizontal="right" vertical="center" shrinkToFit="1"/>
    </xf>
    <xf numFmtId="38" fontId="16" fillId="0" borderId="91" xfId="2" applyFont="1" applyBorder="1" applyAlignment="1">
      <alignment horizontal="right" vertical="center" shrinkToFit="1"/>
    </xf>
    <xf numFmtId="38" fontId="16" fillId="0" borderId="107" xfId="2" applyFont="1" applyFill="1" applyBorder="1" applyAlignment="1">
      <alignment horizontal="right" vertical="center" shrinkToFit="1"/>
    </xf>
    <xf numFmtId="38" fontId="16" fillId="0" borderId="20" xfId="2" applyFont="1" applyBorder="1" applyAlignment="1">
      <alignment horizontal="right" vertical="center" shrinkToFit="1"/>
    </xf>
    <xf numFmtId="177" fontId="17" fillId="0" borderId="32" xfId="2" applyNumberFormat="1" applyFont="1" applyFill="1" applyBorder="1" applyAlignment="1">
      <alignment horizontal="center" vertical="center" shrinkToFit="1"/>
    </xf>
    <xf numFmtId="177" fontId="17" fillId="0" borderId="13" xfId="2" applyNumberFormat="1" applyFont="1" applyFill="1" applyBorder="1" applyAlignment="1">
      <alignment horizontal="center" vertical="center" shrinkToFit="1"/>
    </xf>
    <xf numFmtId="177" fontId="17" fillId="0" borderId="14" xfId="2" applyNumberFormat="1" applyFont="1" applyFill="1" applyBorder="1" applyAlignment="1">
      <alignment horizontal="center" vertical="center" shrinkToFit="1"/>
    </xf>
    <xf numFmtId="177" fontId="17" fillId="0" borderId="109" xfId="2" applyNumberFormat="1" applyFont="1" applyFill="1" applyBorder="1" applyAlignment="1">
      <alignment horizontal="center" vertical="center" shrinkToFit="1"/>
    </xf>
    <xf numFmtId="177" fontId="17" fillId="0" borderId="52" xfId="2" applyNumberFormat="1" applyFont="1" applyFill="1" applyBorder="1" applyAlignment="1">
      <alignment horizontal="center" vertical="center" shrinkToFit="1"/>
    </xf>
    <xf numFmtId="177" fontId="17" fillId="0" borderId="15" xfId="2" applyNumberFormat="1" applyFont="1" applyFill="1" applyBorder="1" applyAlignment="1">
      <alignment horizontal="center" vertical="center" shrinkToFit="1"/>
    </xf>
    <xf numFmtId="177" fontId="17" fillId="0" borderId="26" xfId="2" applyNumberFormat="1" applyFont="1" applyFill="1" applyBorder="1" applyAlignment="1">
      <alignment horizontal="center" vertical="center" shrinkToFit="1"/>
    </xf>
    <xf numFmtId="38" fontId="16" fillId="0" borderId="0" xfId="2" applyFont="1" applyBorder="1" applyAlignment="1">
      <alignment vertical="center"/>
    </xf>
    <xf numFmtId="38" fontId="16" fillId="0" borderId="54" xfId="2" applyFont="1" applyBorder="1" applyAlignment="1">
      <alignment horizontal="right" vertical="center" shrinkToFit="1"/>
    </xf>
    <xf numFmtId="38" fontId="16" fillId="0" borderId="55" xfId="2" applyFont="1" applyBorder="1" applyAlignment="1">
      <alignment horizontal="right" vertical="center" shrinkToFit="1"/>
    </xf>
    <xf numFmtId="38" fontId="16" fillId="0" borderId="56" xfId="2" applyFont="1" applyBorder="1" applyAlignment="1">
      <alignment horizontal="right" vertical="center" shrinkToFit="1"/>
    </xf>
    <xf numFmtId="38" fontId="16" fillId="0" borderId="110" xfId="2" applyFont="1" applyBorder="1" applyAlignment="1">
      <alignment horizontal="right" vertical="center" shrinkToFit="1"/>
    </xf>
    <xf numFmtId="38" fontId="16" fillId="0" borderId="3" xfId="2" applyFont="1" applyBorder="1" applyAlignment="1">
      <alignment horizontal="right" vertical="center" shrinkToFit="1"/>
    </xf>
    <xf numFmtId="38" fontId="16" fillId="0" borderId="4" xfId="2" applyFont="1" applyBorder="1" applyAlignment="1">
      <alignment horizontal="right" vertical="center" shrinkToFit="1"/>
    </xf>
    <xf numFmtId="38" fontId="16" fillId="0" borderId="4" xfId="2" applyFont="1" applyFill="1" applyBorder="1" applyAlignment="1">
      <alignment horizontal="right" vertical="center" shrinkToFit="1"/>
    </xf>
    <xf numFmtId="38" fontId="16" fillId="0" borderId="111" xfId="2" applyFont="1" applyBorder="1" applyAlignment="1">
      <alignment horizontal="right" vertical="center" shrinkToFit="1"/>
    </xf>
    <xf numFmtId="38" fontId="16" fillId="0" borderId="112" xfId="2" applyFont="1" applyBorder="1" applyAlignment="1">
      <alignment horizontal="right" vertical="center" shrinkToFit="1"/>
    </xf>
    <xf numFmtId="38" fontId="16" fillId="0" borderId="5" xfId="2" applyFont="1" applyBorder="1" applyAlignment="1">
      <alignment horizontal="right" vertical="center" shrinkToFit="1"/>
    </xf>
    <xf numFmtId="38" fontId="16" fillId="0" borderId="6" xfId="2" applyFont="1" applyFill="1" applyBorder="1" applyAlignment="1">
      <alignment horizontal="right" vertical="center" shrinkToFit="1"/>
    </xf>
    <xf numFmtId="38" fontId="17" fillId="0" borderId="83" xfId="2" applyFont="1" applyBorder="1" applyAlignment="1">
      <alignment horizontal="right" vertical="center" shrinkToFit="1"/>
    </xf>
    <xf numFmtId="38" fontId="16" fillId="0" borderId="25" xfId="2" applyFont="1" applyBorder="1" applyAlignment="1">
      <alignment horizontal="right" vertical="center" shrinkToFit="1"/>
    </xf>
    <xf numFmtId="38" fontId="17" fillId="0" borderId="84" xfId="2" applyFont="1" applyBorder="1" applyAlignment="1">
      <alignment horizontal="right" vertical="center" shrinkToFit="1"/>
    </xf>
    <xf numFmtId="38" fontId="0" fillId="0" borderId="11" xfId="2" applyFont="1" applyBorder="1" applyAlignment="1">
      <alignment vertical="center" wrapText="1"/>
    </xf>
    <xf numFmtId="38" fontId="1" fillId="2" borderId="25" xfId="2" applyFont="1" applyFill="1" applyBorder="1" applyAlignment="1">
      <alignment vertical="center"/>
    </xf>
    <xf numFmtId="38" fontId="12" fillId="4" borderId="44" xfId="2" applyFont="1" applyFill="1" applyBorder="1" applyAlignment="1">
      <alignment horizontal="left" vertical="center" wrapText="1"/>
    </xf>
    <xf numFmtId="38" fontId="23" fillId="4" borderId="45" xfId="2" applyFont="1" applyFill="1" applyBorder="1" applyAlignment="1">
      <alignment horizontal="right" vertical="center" shrinkToFit="1"/>
    </xf>
    <xf numFmtId="38" fontId="23" fillId="4" borderId="46" xfId="2" applyFont="1" applyFill="1" applyBorder="1" applyAlignment="1">
      <alignment horizontal="right" vertical="center" shrinkToFit="1"/>
    </xf>
    <xf numFmtId="38" fontId="23" fillId="4" borderId="49" xfId="2" applyFont="1" applyFill="1" applyBorder="1" applyAlignment="1">
      <alignment horizontal="right" vertical="center" shrinkToFit="1"/>
    </xf>
    <xf numFmtId="177" fontId="26" fillId="4" borderId="51" xfId="2" applyNumberFormat="1" applyFont="1" applyFill="1" applyBorder="1" applyAlignment="1">
      <alignment horizontal="center" vertical="center" shrinkToFit="1"/>
    </xf>
    <xf numFmtId="38" fontId="14" fillId="4" borderId="113" xfId="2" applyFont="1" applyFill="1" applyBorder="1" applyAlignment="1">
      <alignment horizontal="center" vertical="center" wrapText="1"/>
    </xf>
    <xf numFmtId="38" fontId="14" fillId="4" borderId="114" xfId="2" applyFont="1" applyFill="1" applyBorder="1" applyAlignment="1">
      <alignment horizontal="center" vertical="center" wrapText="1"/>
    </xf>
    <xf numFmtId="38" fontId="27" fillId="4" borderId="71" xfId="2" applyFont="1" applyFill="1" applyBorder="1" applyAlignment="1">
      <alignment horizontal="right" vertical="center" shrinkToFit="1"/>
    </xf>
    <xf numFmtId="38" fontId="27" fillId="4" borderId="115" xfId="2" applyFont="1" applyFill="1" applyBorder="1" applyAlignment="1">
      <alignment horizontal="right" vertical="center" shrinkToFit="1"/>
    </xf>
    <xf numFmtId="38" fontId="27" fillId="4" borderId="116" xfId="2" applyFont="1" applyFill="1" applyBorder="1" applyAlignment="1">
      <alignment horizontal="right" vertical="center" shrinkToFit="1"/>
    </xf>
    <xf numFmtId="38" fontId="27" fillId="4" borderId="117" xfId="2" applyFont="1" applyFill="1" applyBorder="1" applyAlignment="1">
      <alignment horizontal="right" vertical="center" shrinkToFit="1"/>
    </xf>
    <xf numFmtId="38" fontId="27" fillId="4" borderId="73" xfId="2" applyFont="1" applyFill="1" applyBorder="1" applyAlignment="1">
      <alignment horizontal="right" vertical="center" shrinkToFit="1"/>
    </xf>
    <xf numFmtId="38" fontId="27" fillId="4" borderId="118" xfId="2" applyFont="1" applyFill="1" applyBorder="1" applyAlignment="1">
      <alignment horizontal="right" vertical="center" shrinkToFit="1"/>
    </xf>
    <xf numFmtId="177" fontId="26" fillId="4" borderId="119" xfId="2" applyNumberFormat="1" applyFont="1" applyFill="1" applyBorder="1" applyAlignment="1">
      <alignment horizontal="center" vertical="center" shrinkToFit="1"/>
    </xf>
    <xf numFmtId="177" fontId="26" fillId="4" borderId="120" xfId="2" applyNumberFormat="1" applyFont="1" applyFill="1" applyBorder="1" applyAlignment="1">
      <alignment horizontal="center" vertical="center" shrinkToFit="1"/>
    </xf>
    <xf numFmtId="38" fontId="1" fillId="2" borderId="20" xfId="2" applyFont="1" applyFill="1" applyBorder="1" applyAlignment="1">
      <alignment vertical="center"/>
    </xf>
    <xf numFmtId="38" fontId="1" fillId="3" borderId="29" xfId="2" applyFont="1" applyFill="1" applyBorder="1" applyAlignment="1">
      <alignment vertical="center"/>
    </xf>
    <xf numFmtId="38" fontId="1" fillId="3" borderId="6" xfId="2" applyFont="1" applyFill="1" applyBorder="1" applyAlignment="1">
      <alignment vertical="center"/>
    </xf>
    <xf numFmtId="38" fontId="1" fillId="2" borderId="0" xfId="2" applyFont="1" applyFill="1" applyBorder="1" applyAlignment="1">
      <alignment vertical="center"/>
    </xf>
    <xf numFmtId="38" fontId="1" fillId="2" borderId="49" xfId="2" applyFont="1" applyFill="1" applyBorder="1" applyAlignment="1">
      <alignment vertical="center"/>
    </xf>
    <xf numFmtId="38" fontId="1" fillId="3" borderId="36" xfId="2" applyFont="1" applyFill="1" applyBorder="1" applyAlignment="1">
      <alignment vertical="center"/>
    </xf>
    <xf numFmtId="199" fontId="5" fillId="3" borderId="121" xfId="2" applyNumberFormat="1" applyFont="1" applyFill="1" applyBorder="1" applyAlignment="1">
      <alignment vertical="center" shrinkToFit="1"/>
    </xf>
    <xf numFmtId="38" fontId="1" fillId="3" borderId="105" xfId="2" applyFont="1" applyFill="1" applyBorder="1" applyAlignment="1">
      <alignment vertical="center"/>
    </xf>
    <xf numFmtId="38" fontId="1" fillId="0" borderId="94" xfId="2" applyFont="1" applyBorder="1" applyAlignment="1">
      <alignment vertical="center" shrinkToFit="1"/>
    </xf>
    <xf numFmtId="3" fontId="1" fillId="0" borderId="122" xfId="2" applyNumberFormat="1" applyFont="1" applyFill="1" applyBorder="1" applyAlignment="1">
      <alignment vertical="center" shrinkToFit="1"/>
    </xf>
    <xf numFmtId="3" fontId="9" fillId="0" borderId="123" xfId="2" applyNumberFormat="1" applyFont="1" applyFill="1" applyBorder="1" applyAlignment="1">
      <alignment vertical="center" shrinkToFit="1"/>
    </xf>
    <xf numFmtId="38" fontId="9" fillId="0" borderId="94" xfId="2" applyFont="1" applyFill="1" applyBorder="1" applyAlignment="1">
      <alignment vertical="center" shrinkToFit="1"/>
    </xf>
    <xf numFmtId="38" fontId="1" fillId="0" borderId="93" xfId="2" applyFont="1" applyFill="1" applyBorder="1" applyAlignment="1">
      <alignment vertical="center" shrinkToFit="1"/>
    </xf>
    <xf numFmtId="38" fontId="16" fillId="0" borderId="2" xfId="2" applyFont="1" applyFill="1" applyBorder="1" applyAlignment="1">
      <alignment vertical="center" wrapText="1"/>
    </xf>
    <xf numFmtId="38" fontId="16" fillId="0" borderId="24" xfId="2" applyNumberFormat="1" applyFont="1" applyFill="1" applyBorder="1" applyAlignment="1">
      <alignment vertical="center" shrinkToFit="1"/>
    </xf>
    <xf numFmtId="38" fontId="16" fillId="0" borderId="68" xfId="2" applyNumberFormat="1" applyFont="1" applyFill="1" applyBorder="1" applyAlignment="1">
      <alignment vertical="center" shrinkToFit="1"/>
    </xf>
    <xf numFmtId="38" fontId="16" fillId="0" borderId="9" xfId="2" applyNumberFormat="1" applyFont="1" applyFill="1" applyBorder="1" applyAlignment="1">
      <alignment vertical="center" shrinkToFit="1"/>
    </xf>
    <xf numFmtId="177" fontId="22" fillId="0" borderId="20" xfId="2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wrapText="1"/>
    </xf>
    <xf numFmtId="38" fontId="1" fillId="0" borderId="23" xfId="2" applyFont="1" applyFill="1" applyBorder="1" applyAlignment="1">
      <alignment vertical="center" shrinkToFit="1"/>
    </xf>
    <xf numFmtId="38" fontId="1" fillId="0" borderId="69" xfId="2" applyFont="1" applyFill="1" applyBorder="1" applyAlignment="1">
      <alignment vertical="center" shrinkToFit="1"/>
    </xf>
    <xf numFmtId="38" fontId="1" fillId="0" borderId="37" xfId="2" applyFont="1" applyFill="1" applyBorder="1" applyAlignment="1">
      <alignment vertical="center" shrinkToFit="1"/>
    </xf>
    <xf numFmtId="177" fontId="3" fillId="0" borderId="25" xfId="2" applyNumberFormat="1" applyFont="1" applyFill="1" applyBorder="1" applyAlignment="1">
      <alignment vertical="center" shrinkToFit="1"/>
    </xf>
    <xf numFmtId="38" fontId="6" fillId="0" borderId="0" xfId="2" applyFont="1" applyFill="1" applyAlignment="1">
      <alignment vertical="center"/>
    </xf>
    <xf numFmtId="38" fontId="1" fillId="0" borderId="0" xfId="2" applyFill="1" applyAlignment="1">
      <alignment vertical="center"/>
    </xf>
    <xf numFmtId="38" fontId="7" fillId="0" borderId="0" xfId="2" applyFont="1" applyFill="1" applyBorder="1" applyAlignment="1">
      <alignment horizontal="left" vertical="center"/>
    </xf>
    <xf numFmtId="38" fontId="7" fillId="0" borderId="0" xfId="2" applyFont="1" applyFill="1" applyAlignment="1">
      <alignment horizontal="left" vertical="center"/>
    </xf>
    <xf numFmtId="38" fontId="1" fillId="0" borderId="0" xfId="2" applyFont="1" applyFill="1" applyAlignment="1">
      <alignment vertical="center"/>
    </xf>
    <xf numFmtId="38" fontId="27" fillId="0" borderId="0" xfId="2" applyFont="1" applyFill="1" applyAlignment="1">
      <alignment vertical="center"/>
    </xf>
    <xf numFmtId="38" fontId="1" fillId="2" borderId="1" xfId="2" applyFont="1" applyFill="1" applyBorder="1" applyAlignment="1">
      <alignment horizontal="center" vertical="center"/>
    </xf>
    <xf numFmtId="38" fontId="1" fillId="0" borderId="2" xfId="2" applyFont="1" applyBorder="1" applyAlignment="1">
      <alignment vertical="center"/>
    </xf>
    <xf numFmtId="38" fontId="5" fillId="0" borderId="2" xfId="2" applyFont="1" applyBorder="1" applyAlignment="1">
      <alignment vertical="center"/>
    </xf>
    <xf numFmtId="38" fontId="1" fillId="0" borderId="22" xfId="2" applyFont="1" applyBorder="1" applyAlignment="1">
      <alignment vertical="center"/>
    </xf>
    <xf numFmtId="38" fontId="1" fillId="0" borderId="29" xfId="2" applyFont="1" applyBorder="1" applyAlignment="1">
      <alignment vertical="center"/>
    </xf>
    <xf numFmtId="38" fontId="5" fillId="0" borderId="9" xfId="2" applyFont="1" applyBorder="1" applyAlignment="1">
      <alignment vertical="center"/>
    </xf>
    <xf numFmtId="38" fontId="1" fillId="3" borderId="34" xfId="2" applyFont="1" applyFill="1" applyBorder="1" applyAlignment="1">
      <alignment vertical="center"/>
    </xf>
    <xf numFmtId="38" fontId="1" fillId="3" borderId="5" xfId="2" applyFont="1" applyFill="1" applyBorder="1" applyAlignment="1">
      <alignment vertical="center"/>
    </xf>
    <xf numFmtId="38" fontId="0" fillId="0" borderId="124" xfId="2" applyFont="1" applyBorder="1" applyAlignment="1">
      <alignment horizontal="center" vertical="center"/>
    </xf>
    <xf numFmtId="38" fontId="2" fillId="0" borderId="125" xfId="2" applyFont="1" applyBorder="1" applyAlignment="1">
      <alignment horizontal="center" vertical="center" wrapText="1"/>
    </xf>
    <xf numFmtId="38" fontId="1" fillId="0" borderId="126" xfId="2" applyFont="1" applyBorder="1" applyAlignment="1">
      <alignment vertical="center"/>
    </xf>
    <xf numFmtId="177" fontId="3" fillId="0" borderId="73" xfId="2" applyNumberFormat="1" applyFont="1" applyBorder="1" applyAlignment="1">
      <alignment vertical="center"/>
    </xf>
    <xf numFmtId="38" fontId="1" fillId="0" borderId="127" xfId="2" applyFont="1" applyBorder="1" applyAlignment="1">
      <alignment vertical="center"/>
    </xf>
    <xf numFmtId="177" fontId="3" fillId="0" borderId="119" xfId="2" applyNumberFormat="1" applyFont="1" applyBorder="1" applyAlignment="1">
      <alignment vertical="center"/>
    </xf>
    <xf numFmtId="38" fontId="1" fillId="0" borderId="1" xfId="2" applyBorder="1" applyAlignment="1">
      <alignment horizontal="center" vertical="center"/>
    </xf>
    <xf numFmtId="38" fontId="0" fillId="0" borderId="44" xfId="2" applyFont="1" applyBorder="1" applyAlignment="1">
      <alignment horizontal="center" vertical="center"/>
    </xf>
    <xf numFmtId="38" fontId="1" fillId="0" borderId="47" xfId="2" applyFont="1" applyFill="1" applyBorder="1" applyAlignment="1">
      <alignment horizontal="center" vertical="center"/>
    </xf>
    <xf numFmtId="199" fontId="1" fillId="0" borderId="128" xfId="2" applyNumberFormat="1" applyFont="1" applyBorder="1" applyAlignment="1">
      <alignment horizontal="left" vertical="center"/>
    </xf>
    <xf numFmtId="199" fontId="5" fillId="0" borderId="129" xfId="2" applyNumberFormat="1" applyFont="1" applyBorder="1" applyAlignment="1">
      <alignment horizontal="right" vertical="center"/>
    </xf>
    <xf numFmtId="199" fontId="5" fillId="0" borderId="130" xfId="2" applyNumberFormat="1" applyFont="1" applyBorder="1" applyAlignment="1">
      <alignment horizontal="right" vertical="center"/>
    </xf>
    <xf numFmtId="199" fontId="5" fillId="0" borderId="131" xfId="2" applyNumberFormat="1" applyFont="1" applyBorder="1" applyAlignment="1">
      <alignment horizontal="right" vertical="center"/>
    </xf>
    <xf numFmtId="38" fontId="1" fillId="0" borderId="71" xfId="2" applyFont="1" applyBorder="1" applyAlignment="1">
      <alignment vertical="center"/>
    </xf>
    <xf numFmtId="38" fontId="5" fillId="0" borderId="116" xfId="2" applyFont="1" applyBorder="1" applyAlignment="1">
      <alignment vertical="center"/>
    </xf>
    <xf numFmtId="38" fontId="8" fillId="0" borderId="8" xfId="2" applyFont="1" applyFill="1" applyBorder="1" applyAlignment="1">
      <alignment vertical="center" shrinkToFit="1"/>
    </xf>
    <xf numFmtId="38" fontId="8" fillId="0" borderId="9" xfId="2" applyFont="1" applyFill="1" applyBorder="1" applyAlignment="1">
      <alignment vertical="center" shrinkToFit="1"/>
    </xf>
    <xf numFmtId="38" fontId="8" fillId="0" borderId="37" xfId="2" applyFont="1" applyFill="1" applyBorder="1" applyAlignment="1">
      <alignment vertical="center"/>
    </xf>
    <xf numFmtId="38" fontId="8" fillId="0" borderId="71" xfId="2" applyFont="1" applyFill="1" applyBorder="1" applyAlignment="1">
      <alignment vertical="center"/>
    </xf>
    <xf numFmtId="38" fontId="4" fillId="5" borderId="5" xfId="2" applyFont="1" applyFill="1" applyBorder="1" applyAlignment="1">
      <alignment vertical="center"/>
    </xf>
    <xf numFmtId="38" fontId="4" fillId="5" borderId="105" xfId="2" applyFont="1" applyFill="1" applyBorder="1" applyAlignment="1">
      <alignment vertical="center"/>
    </xf>
    <xf numFmtId="38" fontId="1" fillId="2" borderId="9" xfId="2" applyFont="1" applyFill="1" applyBorder="1" applyAlignment="1">
      <alignment horizontal="center" vertical="center"/>
    </xf>
    <xf numFmtId="38" fontId="1" fillId="2" borderId="1" xfId="2" applyFont="1" applyFill="1" applyBorder="1" applyAlignment="1">
      <alignment horizontal="center" vertical="center"/>
    </xf>
    <xf numFmtId="38" fontId="1" fillId="2" borderId="132" xfId="2" applyFont="1" applyFill="1" applyBorder="1" applyAlignment="1">
      <alignment horizontal="center" vertical="center"/>
    </xf>
    <xf numFmtId="38" fontId="1" fillId="2" borderId="44" xfId="2" applyFont="1" applyFill="1" applyBorder="1" applyAlignment="1">
      <alignment horizontal="center" vertical="center"/>
    </xf>
    <xf numFmtId="38" fontId="5" fillId="0" borderId="8" xfId="2" applyFont="1" applyBorder="1" applyAlignment="1">
      <alignment vertical="center"/>
    </xf>
    <xf numFmtId="38" fontId="0" fillId="0" borderId="96" xfId="2" applyFont="1" applyBorder="1" applyAlignment="1">
      <alignment horizontal="center" vertical="center"/>
    </xf>
    <xf numFmtId="38" fontId="5" fillId="0" borderId="42" xfId="2" applyFont="1" applyBorder="1" applyAlignment="1">
      <alignment vertical="center"/>
    </xf>
    <xf numFmtId="177" fontId="3" fillId="0" borderId="133" xfId="2" applyNumberFormat="1" applyFont="1" applyBorder="1" applyAlignment="1">
      <alignment vertical="center"/>
    </xf>
    <xf numFmtId="199" fontId="5" fillId="0" borderId="134" xfId="2" applyNumberFormat="1" applyFont="1" applyBorder="1" applyAlignment="1">
      <alignment horizontal="right" vertical="center"/>
    </xf>
    <xf numFmtId="38" fontId="5" fillId="0" borderId="135" xfId="2" applyFont="1" applyBorder="1" applyAlignment="1">
      <alignment vertical="center"/>
    </xf>
    <xf numFmtId="199" fontId="5" fillId="0" borderId="136" xfId="2" applyNumberFormat="1" applyFont="1" applyBorder="1" applyAlignment="1">
      <alignment horizontal="right" vertical="center"/>
    </xf>
    <xf numFmtId="199" fontId="5" fillId="0" borderId="137" xfId="2" applyNumberFormat="1" applyFont="1" applyBorder="1" applyAlignment="1">
      <alignment horizontal="right" vertical="center"/>
    </xf>
    <xf numFmtId="199" fontId="24" fillId="0" borderId="134" xfId="2" applyNumberFormat="1" applyFont="1" applyFill="1" applyBorder="1" applyAlignment="1">
      <alignment horizontal="right" vertical="center"/>
    </xf>
    <xf numFmtId="38" fontId="5" fillId="0" borderId="13" xfId="2" applyFont="1" applyFill="1" applyBorder="1" applyAlignment="1">
      <alignment horizontal="left" vertical="center" wrapText="1"/>
    </xf>
    <xf numFmtId="38" fontId="1" fillId="3" borderId="50" xfId="2" applyFont="1" applyFill="1" applyBorder="1" applyAlignment="1">
      <alignment vertical="center"/>
    </xf>
    <xf numFmtId="199" fontId="5" fillId="3" borderId="80" xfId="2" applyNumberFormat="1" applyFont="1" applyFill="1" applyBorder="1" applyAlignment="1">
      <alignment vertical="center" shrinkToFit="1"/>
    </xf>
    <xf numFmtId="38" fontId="1" fillId="3" borderId="138" xfId="2" applyFont="1" applyFill="1" applyBorder="1" applyAlignment="1">
      <alignment vertical="center"/>
    </xf>
    <xf numFmtId="38" fontId="7" fillId="0" borderId="0" xfId="2" applyFont="1" applyFill="1" applyAlignment="1">
      <alignment vertical="center"/>
    </xf>
    <xf numFmtId="38" fontId="4" fillId="3" borderId="23" xfId="2" applyFont="1" applyFill="1" applyBorder="1" applyAlignment="1">
      <alignment horizontal="center" vertical="center" wrapText="1" shrinkToFit="1"/>
    </xf>
    <xf numFmtId="38" fontId="4" fillId="3" borderId="121" xfId="2" applyFont="1" applyFill="1" applyBorder="1" applyAlignment="1">
      <alignment horizontal="center" vertical="center" wrapText="1" shrinkToFit="1"/>
    </xf>
    <xf numFmtId="38" fontId="4" fillId="3" borderId="65" xfId="2" applyFont="1" applyFill="1" applyBorder="1" applyAlignment="1">
      <alignment horizontal="center" vertical="center" wrapText="1" shrinkToFit="1"/>
    </xf>
    <xf numFmtId="38" fontId="4" fillId="3" borderId="34" xfId="2" applyFont="1" applyFill="1" applyBorder="1" applyAlignment="1">
      <alignment horizontal="center" vertical="center" wrapText="1" shrinkToFit="1"/>
    </xf>
    <xf numFmtId="38" fontId="4" fillId="3" borderId="36" xfId="2" applyFont="1" applyFill="1" applyBorder="1" applyAlignment="1">
      <alignment horizontal="center" vertical="center" wrapText="1" shrinkToFit="1"/>
    </xf>
    <xf numFmtId="38" fontId="4" fillId="3" borderId="86" xfId="2" applyFont="1" applyFill="1" applyBorder="1" applyAlignment="1">
      <alignment horizontal="center" vertical="center" wrapText="1" shrinkToFit="1"/>
    </xf>
    <xf numFmtId="38" fontId="1" fillId="0" borderId="8" xfId="2" applyFont="1" applyBorder="1" applyAlignment="1">
      <alignment horizontal="center" vertical="center" shrinkToFit="1"/>
    </xf>
    <xf numFmtId="38" fontId="1" fillId="0" borderId="37" xfId="2" applyFont="1" applyBorder="1" applyAlignment="1">
      <alignment horizontal="center" vertical="center" shrinkToFit="1"/>
    </xf>
    <xf numFmtId="38" fontId="1" fillId="0" borderId="31" xfId="2" applyFont="1" applyBorder="1" applyAlignment="1">
      <alignment horizontal="center" vertical="center" shrinkToFit="1"/>
    </xf>
    <xf numFmtId="38" fontId="1" fillId="0" borderId="1" xfId="2" applyFont="1" applyBorder="1" applyAlignment="1">
      <alignment horizontal="center" vertical="center" shrinkToFit="1"/>
    </xf>
    <xf numFmtId="38" fontId="1" fillId="0" borderId="132" xfId="2" applyFont="1" applyBorder="1" applyAlignment="1">
      <alignment horizontal="center" vertical="center" shrinkToFit="1"/>
    </xf>
    <xf numFmtId="38" fontId="1" fillId="0" borderId="16" xfId="2" applyFont="1" applyBorder="1" applyAlignment="1">
      <alignment horizontal="center" vertical="center" shrinkToFit="1"/>
    </xf>
    <xf numFmtId="38" fontId="1" fillId="0" borderId="3" xfId="2" applyFont="1" applyBorder="1" applyAlignment="1">
      <alignment horizontal="center" vertical="center" shrinkToFit="1"/>
    </xf>
    <xf numFmtId="38" fontId="1" fillId="0" borderId="143" xfId="2" applyFont="1" applyBorder="1" applyAlignment="1">
      <alignment horizontal="center" vertical="center" shrinkToFit="1"/>
    </xf>
    <xf numFmtId="38" fontId="1" fillId="0" borderId="111" xfId="2" applyFont="1" applyBorder="1" applyAlignment="1">
      <alignment horizontal="center" vertical="center" shrinkToFit="1"/>
    </xf>
    <xf numFmtId="38" fontId="10" fillId="0" borderId="0" xfId="2" applyFont="1" applyAlignment="1">
      <alignment horizontal="center" vertical="center"/>
    </xf>
    <xf numFmtId="38" fontId="4" fillId="0" borderId="0" xfId="2" applyFont="1" applyFill="1" applyBorder="1" applyAlignment="1">
      <alignment horizontal="left" vertical="center" wrapText="1"/>
    </xf>
    <xf numFmtId="38" fontId="4" fillId="0" borderId="8" xfId="2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38" fontId="1" fillId="0" borderId="5" xfId="2" applyFont="1" applyBorder="1" applyAlignment="1">
      <alignment horizontal="center" vertical="center" shrinkToFit="1"/>
    </xf>
    <xf numFmtId="38" fontId="1" fillId="0" borderId="105" xfId="2" applyFont="1" applyBorder="1" applyAlignment="1">
      <alignment horizontal="center" vertical="center" shrinkToFit="1"/>
    </xf>
    <xf numFmtId="38" fontId="1" fillId="0" borderId="103" xfId="2" applyFont="1" applyBorder="1" applyAlignment="1">
      <alignment horizontal="center" vertical="center" shrinkToFit="1"/>
    </xf>
    <xf numFmtId="38" fontId="8" fillId="0" borderId="126" xfId="2" applyFont="1" applyFill="1" applyBorder="1" applyAlignment="1">
      <alignment vertical="center" wrapText="1"/>
    </xf>
    <xf numFmtId="38" fontId="8" fillId="0" borderId="73" xfId="2" applyFont="1" applyFill="1" applyBorder="1" applyAlignment="1">
      <alignment vertical="center" wrapText="1"/>
    </xf>
    <xf numFmtId="38" fontId="8" fillId="0" borderId="119" xfId="2" applyFont="1" applyFill="1" applyBorder="1" applyAlignment="1">
      <alignment vertical="center" wrapText="1"/>
    </xf>
    <xf numFmtId="38" fontId="1" fillId="0" borderId="21" xfId="2" applyFont="1" applyFill="1" applyBorder="1" applyAlignment="1">
      <alignment horizontal="center" vertical="center" shrinkToFit="1"/>
    </xf>
    <xf numFmtId="38" fontId="1" fillId="0" borderId="139" xfId="2" applyFont="1" applyFill="1" applyBorder="1" applyAlignment="1">
      <alignment horizontal="center" vertical="center" shrinkToFit="1"/>
    </xf>
    <xf numFmtId="38" fontId="1" fillId="0" borderId="23" xfId="2" applyFont="1" applyFill="1" applyBorder="1" applyAlignment="1">
      <alignment horizontal="center" vertical="center" shrinkToFit="1"/>
    </xf>
    <xf numFmtId="38" fontId="1" fillId="0" borderId="65" xfId="2" applyFont="1" applyFill="1" applyBorder="1" applyAlignment="1">
      <alignment horizontal="center" vertical="center" shrinkToFit="1"/>
    </xf>
    <xf numFmtId="38" fontId="4" fillId="0" borderId="21" xfId="2" applyFont="1" applyFill="1" applyBorder="1" applyAlignment="1">
      <alignment horizontal="center" vertical="center" shrinkToFit="1"/>
    </xf>
    <xf numFmtId="38" fontId="4" fillId="0" borderId="35" xfId="2" applyFont="1" applyFill="1" applyBorder="1" applyAlignment="1">
      <alignment horizontal="center" vertical="center" shrinkToFit="1"/>
    </xf>
    <xf numFmtId="38" fontId="4" fillId="0" borderId="139" xfId="2" applyFont="1" applyFill="1" applyBorder="1" applyAlignment="1">
      <alignment horizontal="center" vertical="center" shrinkToFit="1"/>
    </xf>
    <xf numFmtId="38" fontId="4" fillId="0" borderId="25" xfId="2" applyFont="1" applyFill="1" applyBorder="1" applyAlignment="1">
      <alignment horizontal="center" vertical="center" shrinkToFit="1"/>
    </xf>
    <xf numFmtId="38" fontId="4" fillId="0" borderId="0" xfId="2" applyFont="1" applyFill="1" applyBorder="1" applyAlignment="1">
      <alignment horizontal="center" vertical="center" shrinkToFit="1"/>
    </xf>
    <xf numFmtId="38" fontId="4" fillId="0" borderId="72" xfId="2" applyFont="1" applyFill="1" applyBorder="1" applyAlignment="1">
      <alignment horizontal="center" vertical="center" shrinkToFit="1"/>
    </xf>
    <xf numFmtId="38" fontId="4" fillId="0" borderId="19" xfId="2" applyFont="1" applyFill="1" applyBorder="1" applyAlignment="1">
      <alignment horizontal="center" vertical="center" shrinkToFit="1"/>
    </xf>
    <xf numFmtId="38" fontId="4" fillId="0" borderId="7" xfId="2" applyFont="1" applyFill="1" applyBorder="1" applyAlignment="1">
      <alignment horizontal="center" vertical="center" shrinkToFit="1"/>
    </xf>
    <xf numFmtId="38" fontId="4" fillId="0" borderId="52" xfId="2" applyFont="1" applyFill="1" applyBorder="1" applyAlignment="1">
      <alignment horizontal="center" vertical="center" shrinkToFit="1"/>
    </xf>
    <xf numFmtId="38" fontId="1" fillId="0" borderId="34" xfId="2" applyFont="1" applyFill="1" applyBorder="1" applyAlignment="1">
      <alignment horizontal="center" vertical="center" shrinkToFit="1"/>
    </xf>
    <xf numFmtId="38" fontId="1" fillId="0" borderId="86" xfId="2" applyFont="1" applyFill="1" applyBorder="1" applyAlignment="1">
      <alignment horizontal="center" vertical="center" shrinkToFit="1"/>
    </xf>
    <xf numFmtId="38" fontId="1" fillId="0" borderId="25" xfId="2" applyFont="1" applyFill="1" applyBorder="1" applyAlignment="1">
      <alignment horizontal="center" vertical="center" shrinkToFit="1"/>
    </xf>
    <xf numFmtId="38" fontId="1" fillId="0" borderId="72" xfId="2" applyFont="1" applyFill="1" applyBorder="1" applyAlignment="1">
      <alignment horizontal="center" vertical="center" shrinkToFit="1"/>
    </xf>
    <xf numFmtId="38" fontId="1" fillId="0" borderId="19" xfId="2" applyFont="1" applyFill="1" applyBorder="1" applyAlignment="1">
      <alignment horizontal="center" vertical="center" shrinkToFit="1"/>
    </xf>
    <xf numFmtId="38" fontId="1" fillId="0" borderId="52" xfId="2" applyFont="1" applyFill="1" applyBorder="1" applyAlignment="1">
      <alignment horizontal="center" vertical="center" shrinkToFit="1"/>
    </xf>
    <xf numFmtId="38" fontId="11" fillId="0" borderId="8" xfId="2" applyFont="1" applyFill="1" applyBorder="1" applyAlignment="1">
      <alignment horizontal="center" vertical="center" shrinkToFit="1"/>
    </xf>
    <xf numFmtId="38" fontId="11" fillId="0" borderId="31" xfId="2" applyFont="1" applyFill="1" applyBorder="1" applyAlignment="1">
      <alignment horizontal="center" vertical="center" shrinkToFit="1"/>
    </xf>
    <xf numFmtId="38" fontId="9" fillId="0" borderId="8" xfId="2" applyFont="1" applyFill="1" applyBorder="1" applyAlignment="1">
      <alignment horizontal="center" vertical="center" shrinkToFit="1"/>
    </xf>
    <xf numFmtId="38" fontId="9" fillId="0" borderId="31" xfId="2" applyFont="1" applyFill="1" applyBorder="1" applyAlignment="1">
      <alignment horizontal="center" vertical="center" shrinkToFit="1"/>
    </xf>
    <xf numFmtId="38" fontId="1" fillId="0" borderId="0" xfId="2" applyFont="1" applyBorder="1" applyAlignment="1">
      <alignment horizontal="right" vertical="center"/>
    </xf>
    <xf numFmtId="38" fontId="5" fillId="0" borderId="27" xfId="2" applyFont="1" applyFill="1" applyBorder="1" applyAlignment="1">
      <alignment horizontal="center" vertical="center" shrinkToFit="1"/>
    </xf>
    <xf numFmtId="38" fontId="5" fillId="0" borderId="78" xfId="2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38" fontId="4" fillId="2" borderId="2" xfId="2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38" fontId="1" fillId="0" borderId="2" xfId="2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1" fillId="0" borderId="1" xfId="2" applyFill="1" applyBorder="1" applyAlignment="1">
      <alignment vertical="center" wrapText="1"/>
    </xf>
    <xf numFmtId="0" fontId="0" fillId="0" borderId="1" xfId="0" applyBorder="1" applyAlignment="1">
      <alignment vertical="center"/>
    </xf>
    <xf numFmtId="38" fontId="4" fillId="0" borderId="2" xfId="2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8" fontId="1" fillId="0" borderId="2" xfId="2" applyFill="1" applyBorder="1" applyAlignment="1">
      <alignment vertical="center" wrapText="1"/>
    </xf>
    <xf numFmtId="38" fontId="3" fillId="0" borderId="9" xfId="2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13" fillId="4" borderId="148" xfId="2" applyFont="1" applyFill="1" applyBorder="1" applyAlignment="1">
      <alignment horizontal="center" vertical="center" wrapText="1"/>
    </xf>
    <xf numFmtId="0" fontId="13" fillId="4" borderId="149" xfId="0" applyFont="1" applyFill="1" applyBorder="1" applyAlignment="1">
      <alignment horizontal="center" vertical="center" wrapText="1"/>
    </xf>
    <xf numFmtId="38" fontId="1" fillId="0" borderId="8" xfId="2" applyFont="1" applyBorder="1" applyAlignment="1">
      <alignment horizontal="center" vertical="center"/>
    </xf>
    <xf numFmtId="38" fontId="1" fillId="0" borderId="37" xfId="2" applyFont="1" applyBorder="1" applyAlignment="1">
      <alignment horizontal="center" vertical="center"/>
    </xf>
    <xf numFmtId="38" fontId="1" fillId="0" borderId="5" xfId="2" applyFont="1" applyBorder="1" applyAlignment="1">
      <alignment horizontal="center" vertical="center"/>
    </xf>
    <xf numFmtId="38" fontId="1" fillId="0" borderId="105" xfId="2" applyFont="1" applyBorder="1" applyAlignment="1">
      <alignment horizontal="center" vertical="center"/>
    </xf>
    <xf numFmtId="38" fontId="1" fillId="0" borderId="31" xfId="2" applyBorder="1" applyAlignment="1">
      <alignment horizontal="center" vertical="center"/>
    </xf>
    <xf numFmtId="38" fontId="1" fillId="0" borderId="25" xfId="2" applyFont="1" applyBorder="1" applyAlignment="1">
      <alignment horizontal="center" vertical="center"/>
    </xf>
    <xf numFmtId="38" fontId="1" fillId="0" borderId="0" xfId="2" applyFont="1" applyBorder="1" applyAlignment="1">
      <alignment horizontal="center" vertical="center"/>
    </xf>
    <xf numFmtId="38" fontId="1" fillId="0" borderId="72" xfId="2" applyBorder="1" applyAlignment="1">
      <alignment horizontal="center" vertical="center"/>
    </xf>
    <xf numFmtId="38" fontId="1" fillId="0" borderId="25" xfId="2" applyBorder="1" applyAlignment="1">
      <alignment horizontal="center" vertical="center"/>
    </xf>
    <xf numFmtId="38" fontId="1" fillId="0" borderId="0" xfId="2" applyBorder="1" applyAlignment="1">
      <alignment horizontal="center" vertical="center"/>
    </xf>
    <xf numFmtId="38" fontId="1" fillId="0" borderId="19" xfId="2" applyBorder="1" applyAlignment="1">
      <alignment horizontal="center" vertical="center"/>
    </xf>
    <xf numFmtId="38" fontId="1" fillId="0" borderId="7" xfId="2" applyBorder="1" applyAlignment="1">
      <alignment horizontal="center" vertical="center"/>
    </xf>
    <xf numFmtId="38" fontId="1" fillId="0" borderId="2" xfId="2" applyBorder="1" applyAlignment="1">
      <alignment vertical="center"/>
    </xf>
    <xf numFmtId="0" fontId="0" fillId="0" borderId="9" xfId="0" applyBorder="1" applyAlignment="1">
      <alignment horizontal="center" vertical="center"/>
    </xf>
    <xf numFmtId="38" fontId="1" fillId="2" borderId="2" xfId="2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38" fontId="5" fillId="0" borderId="19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38" fontId="1" fillId="0" borderId="31" xfId="2" applyFont="1" applyBorder="1" applyAlignment="1">
      <alignment horizontal="center" vertical="center"/>
    </xf>
    <xf numFmtId="38" fontId="1" fillId="0" borderId="72" xfId="2" applyFont="1" applyBorder="1" applyAlignment="1">
      <alignment horizontal="center" vertical="center"/>
    </xf>
    <xf numFmtId="38" fontId="1" fillId="0" borderId="19" xfId="2" applyFont="1" applyBorder="1" applyAlignment="1">
      <alignment horizontal="center" vertical="center"/>
    </xf>
    <xf numFmtId="38" fontId="1" fillId="0" borderId="7" xfId="2" applyFont="1" applyBorder="1" applyAlignment="1">
      <alignment horizontal="center" vertical="center"/>
    </xf>
    <xf numFmtId="38" fontId="1" fillId="0" borderId="52" xfId="2" applyFont="1" applyBorder="1" applyAlignment="1">
      <alignment horizontal="center" vertical="center"/>
    </xf>
    <xf numFmtId="38" fontId="16" fillId="0" borderId="10" xfId="2" applyFont="1" applyFill="1" applyBorder="1" applyAlignment="1">
      <alignment horizontal="center" vertical="center"/>
    </xf>
    <xf numFmtId="38" fontId="16" fillId="0" borderId="11" xfId="2" applyFont="1" applyFill="1" applyBorder="1" applyAlignment="1">
      <alignment vertical="center"/>
    </xf>
    <xf numFmtId="38" fontId="16" fillId="0" borderId="12" xfId="2" applyFont="1" applyFill="1" applyBorder="1" applyAlignment="1">
      <alignment vertical="center"/>
    </xf>
    <xf numFmtId="38" fontId="16" fillId="0" borderId="1" xfId="2" applyFont="1" applyFill="1" applyBorder="1" applyAlignment="1">
      <alignment horizontal="center" vertical="center"/>
    </xf>
    <xf numFmtId="38" fontId="16" fillId="0" borderId="132" xfId="2" applyFont="1" applyFill="1" applyBorder="1" applyAlignment="1">
      <alignment horizontal="center" vertical="center"/>
    </xf>
    <xf numFmtId="38" fontId="16" fillId="0" borderId="16" xfId="2" applyFont="1" applyFill="1" applyBorder="1" applyAlignment="1">
      <alignment horizontal="center" vertical="center"/>
    </xf>
    <xf numFmtId="38" fontId="16" fillId="0" borderId="1" xfId="2" applyFont="1" applyFill="1" applyBorder="1" applyAlignment="1">
      <alignment vertical="center" wrapText="1"/>
    </xf>
    <xf numFmtId="38" fontId="22" fillId="0" borderId="2" xfId="2" applyFont="1" applyFill="1" applyBorder="1" applyAlignment="1">
      <alignment vertical="center" wrapText="1"/>
    </xf>
    <xf numFmtId="38" fontId="22" fillId="0" borderId="9" xfId="2" applyFont="1" applyFill="1" applyBorder="1" applyAlignment="1">
      <alignment vertical="center" wrapText="1"/>
    </xf>
    <xf numFmtId="38" fontId="22" fillId="0" borderId="20" xfId="2" applyFont="1" applyFill="1" applyBorder="1" applyAlignment="1">
      <alignment vertical="center" wrapText="1"/>
    </xf>
    <xf numFmtId="38" fontId="22" fillId="0" borderId="26" xfId="2" applyFont="1" applyFill="1" applyBorder="1" applyAlignment="1">
      <alignment vertical="center" wrapText="1"/>
    </xf>
    <xf numFmtId="38" fontId="16" fillId="0" borderId="9" xfId="2" applyFont="1" applyFill="1" applyBorder="1" applyAlignment="1">
      <alignment vertical="center" wrapText="1"/>
    </xf>
    <xf numFmtId="38" fontId="16" fillId="0" borderId="20" xfId="2" applyFont="1" applyFill="1" applyBorder="1" applyAlignment="1">
      <alignment vertical="center" wrapText="1"/>
    </xf>
    <xf numFmtId="38" fontId="16" fillId="0" borderId="26" xfId="2" applyFont="1" applyFill="1" applyBorder="1" applyAlignment="1">
      <alignment vertical="center" wrapText="1"/>
    </xf>
    <xf numFmtId="38" fontId="16" fillId="0" borderId="16" xfId="2" applyFont="1" applyFill="1" applyBorder="1" applyAlignment="1">
      <alignment vertical="center" wrapText="1"/>
    </xf>
    <xf numFmtId="38" fontId="16" fillId="0" borderId="145" xfId="2" applyFont="1" applyFill="1" applyBorder="1" applyAlignment="1">
      <alignment vertical="center" wrapText="1"/>
    </xf>
    <xf numFmtId="38" fontId="16" fillId="0" borderId="146" xfId="2" applyFont="1" applyFill="1" applyBorder="1" applyAlignment="1">
      <alignment vertical="center" wrapText="1"/>
    </xf>
    <xf numFmtId="38" fontId="16" fillId="0" borderId="147" xfId="2" applyFont="1" applyFill="1" applyBorder="1" applyAlignment="1">
      <alignment vertical="center" wrapText="1"/>
    </xf>
    <xf numFmtId="38" fontId="16" fillId="0" borderId="144" xfId="2" applyFont="1" applyFill="1" applyBorder="1" applyAlignment="1">
      <alignment horizontal="center" vertical="center" textRotation="255" wrapText="1"/>
    </xf>
    <xf numFmtId="38" fontId="16" fillId="0" borderId="84" xfId="2" applyFont="1" applyFill="1" applyBorder="1" applyAlignment="1">
      <alignment horizontal="center" vertical="center" textRotation="255" wrapText="1"/>
    </xf>
    <xf numFmtId="38" fontId="16" fillId="0" borderId="53" xfId="2" applyFont="1" applyFill="1" applyBorder="1" applyAlignment="1">
      <alignment horizontal="center" vertical="center" textRotation="255" wrapText="1"/>
    </xf>
    <xf numFmtId="38" fontId="16" fillId="0" borderId="10" xfId="2" applyFont="1" applyFill="1" applyBorder="1" applyAlignment="1">
      <alignment vertical="center" wrapText="1"/>
    </xf>
    <xf numFmtId="38" fontId="16" fillId="0" borderId="10" xfId="2" applyFont="1" applyFill="1" applyBorder="1" applyAlignment="1">
      <alignment vertical="center"/>
    </xf>
    <xf numFmtId="38" fontId="22" fillId="0" borderId="89" xfId="2" applyFont="1" applyFill="1" applyBorder="1" applyAlignment="1">
      <alignment vertical="center" wrapText="1"/>
    </xf>
    <xf numFmtId="38" fontId="22" fillId="0" borderId="13" xfId="2" applyFont="1" applyFill="1" applyBorder="1" applyAlignment="1">
      <alignment vertical="center"/>
    </xf>
    <xf numFmtId="38" fontId="16" fillId="0" borderId="89" xfId="2" applyFont="1" applyFill="1" applyBorder="1" applyAlignment="1">
      <alignment vertical="center" wrapText="1"/>
    </xf>
    <xf numFmtId="38" fontId="16" fillId="0" borderId="13" xfId="2" applyFont="1" applyFill="1" applyBorder="1" applyAlignment="1">
      <alignment vertical="center"/>
    </xf>
    <xf numFmtId="38" fontId="16" fillId="0" borderId="90" xfId="2" applyFont="1" applyFill="1" applyBorder="1" applyAlignment="1">
      <alignment vertical="center" wrapText="1"/>
    </xf>
    <xf numFmtId="38" fontId="16" fillId="0" borderId="14" xfId="2" applyFont="1" applyFill="1" applyBorder="1" applyAlignment="1">
      <alignment vertical="center"/>
    </xf>
    <xf numFmtId="38" fontId="16" fillId="0" borderId="11" xfId="2" applyFont="1" applyFill="1" applyBorder="1" applyAlignment="1">
      <alignment vertical="center" wrapText="1"/>
    </xf>
    <xf numFmtId="38" fontId="16" fillId="0" borderId="89" xfId="2" applyFont="1" applyFill="1" applyBorder="1" applyAlignment="1">
      <alignment horizontal="center" vertical="center" wrapText="1"/>
    </xf>
    <xf numFmtId="38" fontId="16" fillId="0" borderId="13" xfId="2" applyFont="1" applyFill="1" applyBorder="1" applyAlignment="1">
      <alignment horizontal="center" vertical="center" wrapText="1"/>
    </xf>
    <xf numFmtId="38" fontId="16" fillId="0" borderId="12" xfId="2" applyFont="1" applyFill="1" applyBorder="1" applyAlignment="1">
      <alignment vertical="center" wrapText="1"/>
    </xf>
    <xf numFmtId="38" fontId="1" fillId="0" borderId="3" xfId="2" applyFont="1" applyBorder="1" applyAlignment="1">
      <alignment horizontal="center" vertical="center"/>
    </xf>
    <xf numFmtId="38" fontId="1" fillId="0" borderId="143" xfId="2" applyFont="1" applyBorder="1" applyAlignment="1">
      <alignment horizontal="center" vertical="center"/>
    </xf>
    <xf numFmtId="38" fontId="1" fillId="0" borderId="111" xfId="2" applyFont="1" applyBorder="1" applyAlignment="1">
      <alignment horizontal="center" vertical="center"/>
    </xf>
    <xf numFmtId="38" fontId="1" fillId="0" borderId="103" xfId="2" applyFont="1" applyBorder="1" applyAlignment="1">
      <alignment horizontal="center" vertical="center"/>
    </xf>
    <xf numFmtId="38" fontId="5" fillId="0" borderId="52" xfId="2" applyFont="1" applyBorder="1" applyAlignment="1">
      <alignment horizontal="center" vertical="center"/>
    </xf>
    <xf numFmtId="38" fontId="1" fillId="0" borderId="1" xfId="2" applyFont="1" applyBorder="1" applyAlignment="1">
      <alignment horizontal="center" vertical="center"/>
    </xf>
    <xf numFmtId="38" fontId="1" fillId="0" borderId="132" xfId="2" applyFont="1" applyBorder="1" applyAlignment="1">
      <alignment horizontal="center" vertical="center"/>
    </xf>
    <xf numFmtId="38" fontId="1" fillId="0" borderId="16" xfId="2" applyFont="1" applyBorder="1" applyAlignment="1">
      <alignment horizontal="center" vertical="center"/>
    </xf>
    <xf numFmtId="0" fontId="5" fillId="0" borderId="3" xfId="3" applyFont="1" applyBorder="1" applyAlignment="1">
      <alignment horizontal="center"/>
    </xf>
    <xf numFmtId="0" fontId="5" fillId="0" borderId="143" xfId="3" applyFont="1" applyBorder="1" applyAlignment="1">
      <alignment horizontal="center"/>
    </xf>
    <xf numFmtId="0" fontId="5" fillId="0" borderId="111" xfId="3" applyFont="1" applyBorder="1" applyAlignment="1">
      <alignment horizontal="center"/>
    </xf>
    <xf numFmtId="38" fontId="5" fillId="0" borderId="34" xfId="2" applyFont="1" applyBorder="1" applyAlignment="1">
      <alignment horizontal="center" vertical="center" shrinkToFit="1"/>
    </xf>
    <xf numFmtId="38" fontId="5" fillId="0" borderId="36" xfId="2" applyFont="1" applyBorder="1" applyAlignment="1">
      <alignment horizontal="center" vertical="center" shrinkToFit="1"/>
    </xf>
    <xf numFmtId="38" fontId="5" fillId="0" borderId="86" xfId="2" applyFont="1" applyBorder="1" applyAlignment="1">
      <alignment horizontal="center" vertical="center" shrinkToFit="1"/>
    </xf>
    <xf numFmtId="38" fontId="1" fillId="2" borderId="141" xfId="2" applyFont="1" applyFill="1" applyBorder="1" applyAlignment="1">
      <alignment horizontal="center" vertical="center" shrinkToFit="1"/>
    </xf>
    <xf numFmtId="38" fontId="1" fillId="2" borderId="35" xfId="2" applyFont="1" applyFill="1" applyBorder="1" applyAlignment="1">
      <alignment horizontal="center" vertical="center" shrinkToFit="1"/>
    </xf>
    <xf numFmtId="38" fontId="1" fillId="2" borderId="139" xfId="2" applyFont="1" applyFill="1" applyBorder="1" applyAlignment="1">
      <alignment horizontal="center" vertical="center" shrinkToFit="1"/>
    </xf>
    <xf numFmtId="38" fontId="5" fillId="0" borderId="140" xfId="2" applyFont="1" applyBorder="1" applyAlignment="1">
      <alignment horizontal="center" vertical="center" shrinkToFit="1"/>
    </xf>
    <xf numFmtId="38" fontId="5" fillId="0" borderId="38" xfId="2" applyFont="1" applyBorder="1" applyAlignment="1">
      <alignment horizontal="center" vertical="center" shrinkToFit="1"/>
    </xf>
    <xf numFmtId="38" fontId="5" fillId="0" borderId="78" xfId="2" applyFont="1" applyBorder="1" applyAlignment="1">
      <alignment horizontal="center" vertical="center" shrinkToFit="1"/>
    </xf>
    <xf numFmtId="38" fontId="16" fillId="0" borderId="1" xfId="2" applyFont="1" applyBorder="1" applyAlignment="1">
      <alignment horizontal="center" vertical="center"/>
    </xf>
    <xf numFmtId="38" fontId="16" fillId="0" borderId="132" xfId="2" applyFont="1" applyBorder="1" applyAlignment="1">
      <alignment horizontal="center" vertical="center"/>
    </xf>
    <xf numFmtId="38" fontId="16" fillId="0" borderId="16" xfId="2" applyFont="1" applyBorder="1" applyAlignment="1">
      <alignment horizontal="center" vertical="center"/>
    </xf>
    <xf numFmtId="38" fontId="16" fillId="0" borderId="23" xfId="2" applyFont="1" applyBorder="1" applyAlignment="1">
      <alignment horizontal="center" vertical="center" shrinkToFit="1"/>
    </xf>
    <xf numFmtId="38" fontId="16" fillId="0" borderId="121" xfId="2" applyFont="1" applyBorder="1" applyAlignment="1">
      <alignment horizontal="center" vertical="center" shrinkToFit="1"/>
    </xf>
    <xf numFmtId="38" fontId="16" fillId="0" borderId="65" xfId="2" applyFont="1" applyBorder="1" applyAlignment="1">
      <alignment horizontal="center" vertical="center" shrinkToFit="1"/>
    </xf>
    <xf numFmtId="38" fontId="16" fillId="0" borderId="5" xfId="2" applyFont="1" applyBorder="1" applyAlignment="1">
      <alignment horizontal="center" vertical="center" shrinkToFit="1"/>
    </xf>
    <xf numFmtId="38" fontId="16" fillId="0" borderId="105" xfId="2" applyFont="1" applyBorder="1" applyAlignment="1">
      <alignment horizontal="center" vertical="center" shrinkToFit="1"/>
    </xf>
    <xf numFmtId="38" fontId="16" fillId="0" borderId="103" xfId="2" applyFont="1" applyBorder="1" applyAlignment="1">
      <alignment horizontal="center" vertical="center" shrinkToFit="1"/>
    </xf>
    <xf numFmtId="38" fontId="16" fillId="0" borderId="25" xfId="2" applyFont="1" applyBorder="1" applyAlignment="1">
      <alignment horizontal="center" vertical="center" shrinkToFit="1"/>
    </xf>
    <xf numFmtId="38" fontId="16" fillId="0" borderId="0" xfId="2" applyFont="1" applyBorder="1" applyAlignment="1">
      <alignment horizontal="center" vertical="center" shrinkToFit="1"/>
    </xf>
    <xf numFmtId="38" fontId="16" fillId="0" borderId="72" xfId="2" applyFont="1" applyBorder="1" applyAlignment="1">
      <alignment horizontal="center" vertical="center" shrinkToFit="1"/>
    </xf>
    <xf numFmtId="38" fontId="16" fillId="0" borderId="25" xfId="2" applyFont="1" applyBorder="1" applyAlignment="1">
      <alignment horizontal="center" vertical="center" textRotation="255" wrapText="1"/>
    </xf>
    <xf numFmtId="38" fontId="16" fillId="0" borderId="0" xfId="2" applyFont="1" applyBorder="1" applyAlignment="1">
      <alignment horizontal="center" vertical="center" textRotation="255" wrapText="1"/>
    </xf>
    <xf numFmtId="38" fontId="16" fillId="0" borderId="72" xfId="2" applyFont="1" applyBorder="1" applyAlignment="1">
      <alignment horizontal="center" vertical="center" textRotation="255" wrapText="1"/>
    </xf>
    <xf numFmtId="38" fontId="28" fillId="2" borderId="141" xfId="2" applyFont="1" applyFill="1" applyBorder="1" applyAlignment="1">
      <alignment horizontal="center" vertical="center" wrapText="1"/>
    </xf>
    <xf numFmtId="38" fontId="28" fillId="2" borderId="142" xfId="2" applyFont="1" applyFill="1" applyBorder="1" applyAlignment="1">
      <alignment horizontal="center" vertical="center" wrapText="1"/>
    </xf>
    <xf numFmtId="38" fontId="28" fillId="2" borderId="140" xfId="2" applyFont="1" applyFill="1" applyBorder="1" applyAlignment="1">
      <alignment horizontal="center" vertical="center" wrapText="1"/>
    </xf>
    <xf numFmtId="38" fontId="16" fillId="0" borderId="76" xfId="2" applyFont="1" applyFill="1" applyBorder="1" applyAlignment="1">
      <alignment horizontal="center" vertical="center" shrinkToFit="1"/>
    </xf>
    <xf numFmtId="38" fontId="16" fillId="0" borderId="74" xfId="2" applyFont="1" applyFill="1" applyBorder="1" applyAlignment="1">
      <alignment horizontal="center" vertical="center" shrinkToFit="1"/>
    </xf>
    <xf numFmtId="38" fontId="16" fillId="0" borderId="5" xfId="2" applyFont="1" applyFill="1" applyBorder="1" applyAlignment="1">
      <alignment horizontal="center" vertical="center" shrinkToFit="1"/>
    </xf>
    <xf numFmtId="38" fontId="16" fillId="0" borderId="103" xfId="2" applyFont="1" applyFill="1" applyBorder="1" applyAlignment="1">
      <alignment horizontal="center" vertical="center" shrinkToFit="1"/>
    </xf>
    <xf numFmtId="38" fontId="23" fillId="0" borderId="25" xfId="2" applyFont="1" applyFill="1" applyBorder="1" applyAlignment="1">
      <alignment horizontal="center" vertical="center" shrinkToFit="1"/>
    </xf>
    <xf numFmtId="38" fontId="23" fillId="0" borderId="72" xfId="2" applyFont="1" applyFill="1" applyBorder="1" applyAlignment="1">
      <alignment horizontal="center" vertical="center" shrinkToFit="1"/>
    </xf>
    <xf numFmtId="38" fontId="17" fillId="0" borderId="27" xfId="2" applyFont="1" applyFill="1" applyBorder="1" applyAlignment="1">
      <alignment horizontal="center" vertical="center" shrinkToFit="1"/>
    </xf>
    <xf numFmtId="38" fontId="17" fillId="0" borderId="78" xfId="2" applyFont="1" applyFill="1" applyBorder="1" applyAlignment="1">
      <alignment horizontal="center" vertical="center" shrinkToFit="1"/>
    </xf>
    <xf numFmtId="38" fontId="1" fillId="0" borderId="16" xfId="2" applyBorder="1" applyAlignment="1">
      <alignment horizontal="center" vertical="center"/>
    </xf>
    <xf numFmtId="38" fontId="1" fillId="0" borderId="23" xfId="2" applyFont="1" applyBorder="1" applyAlignment="1">
      <alignment horizontal="center" vertical="center" shrinkToFit="1"/>
    </xf>
    <xf numFmtId="38" fontId="1" fillId="0" borderId="121" xfId="2" applyFont="1" applyBorder="1" applyAlignment="1">
      <alignment horizontal="center" vertical="center" shrinkToFit="1"/>
    </xf>
    <xf numFmtId="38" fontId="1" fillId="0" borderId="65" xfId="2" applyFont="1" applyBorder="1" applyAlignment="1">
      <alignment horizontal="center" vertical="center" shrinkToFit="1"/>
    </xf>
    <xf numFmtId="38" fontId="1" fillId="0" borderId="25" xfId="2" applyFont="1" applyBorder="1" applyAlignment="1">
      <alignment horizontal="center" vertical="center" shrinkToFit="1"/>
    </xf>
    <xf numFmtId="38" fontId="1" fillId="0" borderId="0" xfId="2" applyFont="1" applyBorder="1" applyAlignment="1">
      <alignment horizontal="center" vertical="center" shrinkToFit="1"/>
    </xf>
    <xf numFmtId="38" fontId="1" fillId="0" borderId="72" xfId="2" applyBorder="1" applyAlignment="1">
      <alignment horizontal="center" vertical="center" shrinkToFit="1"/>
    </xf>
    <xf numFmtId="38" fontId="1" fillId="0" borderId="25" xfId="2" applyFont="1" applyBorder="1" applyAlignment="1">
      <alignment horizontal="center" vertical="center" textRotation="255" wrapText="1"/>
    </xf>
    <xf numFmtId="38" fontId="1" fillId="0" borderId="0" xfId="2" applyFont="1" applyBorder="1" applyAlignment="1">
      <alignment horizontal="center" vertical="center" textRotation="255" wrapText="1"/>
    </xf>
    <xf numFmtId="38" fontId="1" fillId="0" borderId="72" xfId="2" applyFont="1" applyBorder="1" applyAlignment="1">
      <alignment horizontal="center" vertical="center" textRotation="255" wrapText="1"/>
    </xf>
    <xf numFmtId="38" fontId="8" fillId="2" borderId="141" xfId="2" applyFont="1" applyFill="1" applyBorder="1" applyAlignment="1">
      <alignment horizontal="center" vertical="center" wrapText="1"/>
    </xf>
    <xf numFmtId="38" fontId="8" fillId="2" borderId="142" xfId="2" applyFont="1" applyFill="1" applyBorder="1" applyAlignment="1">
      <alignment horizontal="center" vertical="center" wrapText="1"/>
    </xf>
    <xf numFmtId="38" fontId="8" fillId="2" borderId="140" xfId="2" applyFont="1" applyFill="1" applyBorder="1" applyAlignment="1">
      <alignment horizontal="center" vertical="center" wrapText="1"/>
    </xf>
    <xf numFmtId="38" fontId="1" fillId="0" borderId="76" xfId="2" applyFont="1" applyFill="1" applyBorder="1" applyAlignment="1">
      <alignment horizontal="center" vertical="center" shrinkToFit="1"/>
    </xf>
    <xf numFmtId="38" fontId="1" fillId="0" borderId="74" xfId="2" applyFont="1" applyFill="1" applyBorder="1" applyAlignment="1">
      <alignment horizontal="center" vertical="center" shrinkToFit="1"/>
    </xf>
    <xf numFmtId="38" fontId="1" fillId="0" borderId="5" xfId="2" applyFont="1" applyFill="1" applyBorder="1" applyAlignment="1">
      <alignment horizontal="center" vertical="center" shrinkToFit="1"/>
    </xf>
    <xf numFmtId="38" fontId="1" fillId="0" borderId="103" xfId="2" applyFont="1" applyFill="1" applyBorder="1" applyAlignment="1">
      <alignment horizontal="center" vertical="center" shrinkToFit="1"/>
    </xf>
    <xf numFmtId="38" fontId="9" fillId="0" borderId="25" xfId="2" applyFont="1" applyFill="1" applyBorder="1" applyAlignment="1">
      <alignment horizontal="center" vertical="center" shrinkToFit="1"/>
    </xf>
    <xf numFmtId="38" fontId="9" fillId="0" borderId="72" xfId="2" applyFont="1" applyFill="1" applyBorder="1" applyAlignment="1">
      <alignment horizontal="center" vertical="center" shrinkToFit="1"/>
    </xf>
    <xf numFmtId="38" fontId="1" fillId="0" borderId="2" xfId="2" applyFont="1" applyBorder="1" applyAlignment="1">
      <alignment vertical="center"/>
    </xf>
    <xf numFmtId="38" fontId="1" fillId="2" borderId="9" xfId="2" applyFont="1" applyFill="1" applyBorder="1" applyAlignment="1">
      <alignment horizontal="center" vertical="center"/>
    </xf>
    <xf numFmtId="38" fontId="5" fillId="0" borderId="20" xfId="2" applyFont="1" applyBorder="1" applyAlignment="1">
      <alignment horizontal="center" vertical="center"/>
    </xf>
    <xf numFmtId="38" fontId="9" fillId="0" borderId="141" xfId="2" applyFont="1" applyFill="1" applyBorder="1" applyAlignment="1">
      <alignment horizontal="center" vertical="center"/>
    </xf>
    <xf numFmtId="38" fontId="9" fillId="0" borderId="139" xfId="2" applyFont="1" applyFill="1" applyBorder="1" applyAlignment="1">
      <alignment horizontal="center" vertical="center"/>
    </xf>
    <xf numFmtId="38" fontId="5" fillId="0" borderId="140" xfId="2" applyFont="1" applyFill="1" applyBorder="1" applyAlignment="1">
      <alignment horizontal="center" vertical="center" shrinkToFit="1"/>
    </xf>
    <xf numFmtId="38" fontId="1" fillId="0" borderId="89" xfId="2" applyFont="1" applyBorder="1" applyAlignment="1">
      <alignment vertical="center"/>
    </xf>
    <xf numFmtId="38" fontId="1" fillId="0" borderId="90" xfId="2" applyFont="1" applyBorder="1" applyAlignment="1">
      <alignment vertical="center"/>
    </xf>
    <xf numFmtId="38" fontId="1" fillId="0" borderId="10" xfId="2" applyFont="1" applyBorder="1" applyAlignment="1">
      <alignment horizontal="center" vertical="center"/>
    </xf>
    <xf numFmtId="38" fontId="1" fillId="0" borderId="11" xfId="2" applyFont="1" applyBorder="1" applyAlignment="1">
      <alignment horizontal="center" vertical="center"/>
    </xf>
    <xf numFmtId="38" fontId="1" fillId="0" borderId="12" xfId="2" applyFont="1" applyBorder="1" applyAlignment="1">
      <alignment horizontal="center" vertical="center"/>
    </xf>
    <xf numFmtId="38" fontId="1" fillId="0" borderId="31" xfId="2" applyFont="1" applyBorder="1" applyAlignment="1">
      <alignment vertical="center"/>
    </xf>
    <xf numFmtId="38" fontId="1" fillId="0" borderId="9" xfId="2" applyFont="1" applyBorder="1" applyAlignment="1">
      <alignment vertical="center"/>
    </xf>
    <xf numFmtId="177" fontId="5" fillId="0" borderId="91" xfId="2" applyNumberFormat="1" applyFont="1" applyBorder="1" applyAlignment="1">
      <alignment vertical="center"/>
    </xf>
    <xf numFmtId="177" fontId="5" fillId="0" borderId="92" xfId="2" applyNumberFormat="1" applyFont="1" applyBorder="1" applyAlignment="1">
      <alignment vertical="center"/>
    </xf>
    <xf numFmtId="177" fontId="5" fillId="0" borderId="107" xfId="2" applyNumberFormat="1" applyFont="1" applyBorder="1" applyAlignment="1">
      <alignment vertical="center"/>
    </xf>
    <xf numFmtId="38" fontId="5" fillId="0" borderId="72" xfId="2" applyFont="1" applyBorder="1" applyAlignment="1">
      <alignment vertical="center"/>
    </xf>
    <xf numFmtId="38" fontId="5" fillId="0" borderId="20" xfId="2" applyFont="1" applyBorder="1" applyAlignment="1">
      <alignment vertical="center"/>
    </xf>
    <xf numFmtId="38" fontId="1" fillId="0" borderId="9" xfId="2" applyFont="1" applyBorder="1" applyAlignment="1">
      <alignment horizontal="center" vertical="center"/>
    </xf>
    <xf numFmtId="38" fontId="1" fillId="0" borderId="88" xfId="2" applyFont="1" applyBorder="1" applyAlignment="1">
      <alignment vertical="center"/>
    </xf>
    <xf numFmtId="38" fontId="5" fillId="0" borderId="38" xfId="2" applyFont="1" applyFill="1" applyBorder="1" applyAlignment="1">
      <alignment vertical="center"/>
    </xf>
    <xf numFmtId="38" fontId="5" fillId="0" borderId="128" xfId="2" applyFont="1" applyFill="1" applyBorder="1" applyAlignment="1">
      <alignment vertical="center"/>
    </xf>
    <xf numFmtId="38" fontId="9" fillId="0" borderId="93" xfId="2" applyFont="1" applyFill="1" applyBorder="1" applyAlignment="1">
      <alignment vertical="center"/>
    </xf>
    <xf numFmtId="38" fontId="9" fillId="0" borderId="60" xfId="2" applyFont="1" applyFill="1" applyBorder="1" applyAlignment="1">
      <alignment vertical="center"/>
    </xf>
    <xf numFmtId="38" fontId="1" fillId="2" borderId="2" xfId="2" applyFill="1" applyBorder="1" applyAlignment="1">
      <alignment vertical="center"/>
    </xf>
    <xf numFmtId="38" fontId="1" fillId="2" borderId="1" xfId="2" applyFont="1" applyFill="1" applyBorder="1" applyAlignment="1">
      <alignment horizontal="center" vertical="center"/>
    </xf>
    <xf numFmtId="38" fontId="1" fillId="2" borderId="132" xfId="2" applyFont="1" applyFill="1" applyBorder="1" applyAlignment="1">
      <alignment horizontal="center" vertical="center"/>
    </xf>
    <xf numFmtId="38" fontId="1" fillId="2" borderId="16" xfId="2" applyFont="1" applyFill="1" applyBorder="1" applyAlignment="1">
      <alignment horizontal="center" vertical="center"/>
    </xf>
    <xf numFmtId="38" fontId="9" fillId="0" borderId="139" xfId="2" applyFont="1" applyFill="1" applyBorder="1" applyAlignment="1">
      <alignment vertical="center"/>
    </xf>
    <xf numFmtId="38" fontId="9" fillId="0" borderId="94" xfId="2" applyFont="1" applyFill="1" applyBorder="1" applyAlignment="1">
      <alignment vertical="center"/>
    </xf>
    <xf numFmtId="177" fontId="5" fillId="0" borderId="79" xfId="2" applyNumberFormat="1" applyFont="1" applyFill="1" applyBorder="1" applyAlignment="1">
      <alignment vertical="center"/>
    </xf>
    <xf numFmtId="177" fontId="5" fillId="0" borderId="62" xfId="2" applyNumberFormat="1" applyFont="1" applyFill="1" applyBorder="1" applyAlignment="1">
      <alignment vertical="center"/>
    </xf>
    <xf numFmtId="38" fontId="9" fillId="0" borderId="61" xfId="2" applyFont="1" applyFill="1" applyBorder="1" applyAlignment="1">
      <alignment vertical="center"/>
    </xf>
    <xf numFmtId="177" fontId="5" fillId="0" borderId="63" xfId="2" applyNumberFormat="1" applyFont="1" applyFill="1" applyBorder="1" applyAlignment="1">
      <alignment vertical="center"/>
    </xf>
  </cellXfs>
  <cellStyles count="4">
    <cellStyle name="パーセント" xfId="1" builtinId="5"/>
    <cellStyle name="桁区切り" xfId="2" builtinId="6"/>
    <cellStyle name="標準" xfId="0" builtinId="0"/>
    <cellStyle name="標準_女性相談センター統計資料 19年度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相談形態別DV相談が占める割合（平成22年度）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DV (41.9%)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18-4E34-BD54-50E031232CB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DV (37.7%)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18-4E34-BD54-50E031232CB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DV (65.0%)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18-4E34-BD54-50E031232CB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418-4E34-BD54-50E031232CB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18-4E34-BD54-50E031232CB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18-4E34-BD54-50E031232CB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18-4E34-BD54-50E031232CB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418-4E34-BD54-50E03123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2755120"/>
        <c:axId val="1"/>
      </c:barChart>
      <c:catAx>
        <c:axId val="3927551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2755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相談件数の推移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942133951469127E-2"/>
          <c:y val="0.19148651873061323"/>
          <c:w val="0.85765263503865885"/>
          <c:h val="0.67581070223364936"/>
        </c:manualLayout>
      </c:layout>
      <c:barChart>
        <c:barDir val="col"/>
        <c:grouping val="clustered"/>
        <c:varyColors val="0"/>
        <c:ser>
          <c:idx val="7"/>
          <c:order val="1"/>
          <c:tx>
            <c:v>ＤＶ相談件数</c:v>
          </c:tx>
          <c:spPr>
            <a:solidFill>
              <a:schemeClr val="tx2"/>
            </a:solidFill>
          </c:spPr>
          <c:invertIfNegative val="0"/>
          <c:cat>
            <c:strRef>
              <c:f>'１　相談状況  '!$AL$4:$BD$4</c:f>
              <c:strCache>
                <c:ptCount val="19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</c:strCache>
            </c:strRef>
          </c:cat>
          <c:val>
            <c:numRef>
              <c:f>'１　相談状況  '!$AL$12:$BD$12</c:f>
              <c:numCache>
                <c:formatCode>#,##0_);[Red]\(#,##0\)</c:formatCode>
                <c:ptCount val="19"/>
                <c:pt idx="0">
                  <c:v>749</c:v>
                </c:pt>
                <c:pt idx="1">
                  <c:v>731</c:v>
                </c:pt>
                <c:pt idx="2">
                  <c:v>832</c:v>
                </c:pt>
                <c:pt idx="3">
                  <c:v>1074</c:v>
                </c:pt>
                <c:pt idx="4">
                  <c:v>1319</c:v>
                </c:pt>
                <c:pt idx="5">
                  <c:v>1147</c:v>
                </c:pt>
                <c:pt idx="6">
                  <c:v>1082</c:v>
                </c:pt>
                <c:pt idx="7">
                  <c:v>1065</c:v>
                </c:pt>
                <c:pt idx="8">
                  <c:v>1138</c:v>
                </c:pt>
                <c:pt idx="9">
                  <c:v>896</c:v>
                </c:pt>
                <c:pt idx="10">
                  <c:v>1015</c:v>
                </c:pt>
                <c:pt idx="11">
                  <c:v>990</c:v>
                </c:pt>
                <c:pt idx="12">
                  <c:v>885</c:v>
                </c:pt>
                <c:pt idx="13">
                  <c:v>794</c:v>
                </c:pt>
                <c:pt idx="14">
                  <c:v>892</c:v>
                </c:pt>
                <c:pt idx="15">
                  <c:v>848</c:v>
                </c:pt>
                <c:pt idx="16">
                  <c:v>656</c:v>
                </c:pt>
                <c:pt idx="17">
                  <c:v>676</c:v>
                </c:pt>
                <c:pt idx="18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0-4794-815F-F8F6485D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760696"/>
        <c:axId val="1"/>
      </c:barChart>
      <c:lineChart>
        <c:grouping val="standard"/>
        <c:varyColors val="0"/>
        <c:ser>
          <c:idx val="2"/>
          <c:order val="0"/>
          <c:tx>
            <c:v>相談件数合計</c:v>
          </c:tx>
          <c:spPr>
            <a:ln w="12700">
              <a:solidFill>
                <a:schemeClr val="accent1"/>
              </a:solidFill>
            </a:ln>
          </c:spPr>
          <c:marker>
            <c:symbol val="square"/>
            <c:size val="5"/>
            <c:spPr>
              <a:solidFill>
                <a:schemeClr val="accent2"/>
              </a:solidFill>
              <a:ln w="12700">
                <a:solidFill>
                  <a:schemeClr val="accent1"/>
                </a:solidFill>
              </a:ln>
            </c:spPr>
          </c:marker>
          <c:cat>
            <c:strRef>
              <c:f>'１　相談状況  '!$AL$4:$BD$4</c:f>
              <c:strCache>
                <c:ptCount val="19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</c:strCache>
            </c:strRef>
          </c:cat>
          <c:val>
            <c:numRef>
              <c:f>'１　相談状況  '!$AL$7:$BD$7</c:f>
              <c:numCache>
                <c:formatCode>#,##0_);[Red]\(#,##0\)</c:formatCode>
                <c:ptCount val="19"/>
                <c:pt idx="0">
                  <c:v>2910</c:v>
                </c:pt>
                <c:pt idx="1">
                  <c:v>3179</c:v>
                </c:pt>
                <c:pt idx="2">
                  <c:v>3682</c:v>
                </c:pt>
                <c:pt idx="3">
                  <c:v>2922</c:v>
                </c:pt>
                <c:pt idx="4">
                  <c:v>2892</c:v>
                </c:pt>
                <c:pt idx="5">
                  <c:v>2479</c:v>
                </c:pt>
                <c:pt idx="6">
                  <c:v>2580</c:v>
                </c:pt>
                <c:pt idx="7">
                  <c:v>2654</c:v>
                </c:pt>
                <c:pt idx="8">
                  <c:v>3135</c:v>
                </c:pt>
                <c:pt idx="9">
                  <c:v>2491</c:v>
                </c:pt>
                <c:pt idx="10">
                  <c:v>2864</c:v>
                </c:pt>
                <c:pt idx="11">
                  <c:v>2468</c:v>
                </c:pt>
                <c:pt idx="12">
                  <c:v>2467</c:v>
                </c:pt>
                <c:pt idx="13">
                  <c:v>2380</c:v>
                </c:pt>
                <c:pt idx="14">
                  <c:v>2538</c:v>
                </c:pt>
                <c:pt idx="15">
                  <c:v>3301</c:v>
                </c:pt>
                <c:pt idx="16">
                  <c:v>3208</c:v>
                </c:pt>
                <c:pt idx="17">
                  <c:v>3076</c:v>
                </c:pt>
                <c:pt idx="18">
                  <c:v>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0-4794-815F-F8F6485D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760696"/>
        <c:axId val="1"/>
      </c:lineChart>
      <c:catAx>
        <c:axId val="392760696"/>
        <c:scaling>
          <c:orientation val="minMax"/>
        </c:scaling>
        <c:delete val="0"/>
        <c:axPos val="b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2760696"/>
        <c:crosses val="autoZero"/>
        <c:crossBetween val="between"/>
        <c:majorUnit val="200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1881199668523282"/>
          <c:y val="2.2727272727272728E-2"/>
          <c:w val="0.29813015947264015"/>
          <c:h val="0.2045459317585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13</xdr:col>
      <xdr:colOff>123825</xdr:colOff>
      <xdr:row>32</xdr:row>
      <xdr:rowOff>0</xdr:rowOff>
    </xdr:to>
    <xdr:graphicFrame macro="">
      <xdr:nvGraphicFramePr>
        <xdr:cNvPr id="27209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22</xdr:row>
      <xdr:rowOff>0</xdr:rowOff>
    </xdr:from>
    <xdr:to>
      <xdr:col>22</xdr:col>
      <xdr:colOff>285750</xdr:colOff>
      <xdr:row>33</xdr:row>
      <xdr:rowOff>209550</xdr:rowOff>
    </xdr:to>
    <xdr:graphicFrame macro="">
      <xdr:nvGraphicFramePr>
        <xdr:cNvPr id="2720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92075</xdr:colOff>
      <xdr:row>0</xdr:row>
      <xdr:rowOff>31750</xdr:rowOff>
    </xdr:from>
    <xdr:to>
      <xdr:col>23</xdr:col>
      <xdr:colOff>289045</xdr:colOff>
      <xdr:row>0</xdr:row>
      <xdr:rowOff>311150</xdr:rowOff>
    </xdr:to>
    <xdr:sp macro="" textlink="">
      <xdr:nvSpPr>
        <xdr:cNvPr id="2" name="テキスト ボックス 1"/>
        <xdr:cNvSpPr txBox="1"/>
      </xdr:nvSpPr>
      <xdr:spPr>
        <a:xfrm>
          <a:off x="7480300" y="31750"/>
          <a:ext cx="9398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資料１－２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100"/>
  <sheetViews>
    <sheetView tabSelected="1" view="pageBreakPreview" zoomScaleNormal="100" zoomScaleSheetLayoutView="100" workbookViewId="0">
      <selection sqref="A1:X1"/>
    </sheetView>
  </sheetViews>
  <sheetFormatPr defaultRowHeight="13.5" x14ac:dyDescent="0.15"/>
  <cols>
    <col min="1" max="1" width="2.375" style="1" customWidth="1"/>
    <col min="2" max="3" width="3.75" style="1" customWidth="1"/>
    <col min="4" max="4" width="3.375" style="1" customWidth="1"/>
    <col min="5" max="24" width="5.5" style="1" customWidth="1"/>
    <col min="25" max="25" width="5.375" style="14" customWidth="1"/>
    <col min="26" max="26" width="5.375" style="1" customWidth="1"/>
    <col min="27" max="27" width="8.375" style="1" bestFit="1" customWidth="1"/>
    <col min="28" max="28" width="6" style="1" customWidth="1"/>
    <col min="29" max="29" width="5.625" style="1" customWidth="1"/>
    <col min="30" max="33" width="9" style="1"/>
    <col min="34" max="45" width="6.375" style="1" bestFit="1" customWidth="1"/>
    <col min="46" max="48" width="6.625" style="1" bestFit="1" customWidth="1"/>
    <col min="49" max="49" width="6.375" style="1" bestFit="1" customWidth="1"/>
    <col min="50" max="51" width="5.875" style="1" bestFit="1" customWidth="1"/>
    <col min="52" max="52" width="6.625" style="1" bestFit="1" customWidth="1"/>
    <col min="53" max="53" width="6.125" style="1" bestFit="1" customWidth="1"/>
    <col min="54" max="54" width="5.75" style="1" bestFit="1" customWidth="1"/>
    <col min="55" max="55" width="5.75" style="1" customWidth="1"/>
    <col min="56" max="16384" width="9" style="1"/>
  </cols>
  <sheetData>
    <row r="1" spans="1:56" ht="27" customHeight="1" x14ac:dyDescent="0.15">
      <c r="A1" s="425" t="s">
        <v>177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264"/>
      <c r="Z1" s="123"/>
      <c r="AA1" s="123"/>
      <c r="AB1" s="115"/>
      <c r="AC1" s="115"/>
    </row>
    <row r="2" spans="1:56" ht="14.25" x14ac:dyDescent="0.15">
      <c r="A2" s="357" t="s">
        <v>7</v>
      </c>
      <c r="B2" s="358"/>
      <c r="C2" s="358"/>
      <c r="D2" s="358"/>
      <c r="E2" s="358"/>
      <c r="F2" s="358"/>
    </row>
    <row r="3" spans="1:56" ht="20.25" customHeight="1" thickBot="1" x14ac:dyDescent="0.2">
      <c r="B3" s="2" t="s">
        <v>84</v>
      </c>
      <c r="C3" s="2"/>
      <c r="E3" s="3"/>
      <c r="F3" s="3"/>
      <c r="G3" s="3"/>
      <c r="H3" s="3"/>
      <c r="I3" s="3"/>
      <c r="J3" s="3"/>
      <c r="K3" s="3"/>
      <c r="T3" s="24"/>
      <c r="V3" s="14" t="s">
        <v>159</v>
      </c>
      <c r="W3" s="14"/>
      <c r="Y3" s="134"/>
      <c r="AE3" s="116" t="s">
        <v>117</v>
      </c>
    </row>
    <row r="4" spans="1:56" ht="18.75" customHeight="1" x14ac:dyDescent="0.15">
      <c r="B4" s="419" t="s">
        <v>8</v>
      </c>
      <c r="C4" s="420"/>
      <c r="D4" s="421"/>
      <c r="E4" s="4" t="s">
        <v>125</v>
      </c>
      <c r="F4" s="4" t="s">
        <v>126</v>
      </c>
      <c r="G4" s="4" t="s">
        <v>127</v>
      </c>
      <c r="H4" s="5" t="s">
        <v>128</v>
      </c>
      <c r="I4" s="5" t="s">
        <v>129</v>
      </c>
      <c r="J4" s="5" t="s">
        <v>130</v>
      </c>
      <c r="K4" s="23" t="s">
        <v>131</v>
      </c>
      <c r="L4" s="23" t="s">
        <v>111</v>
      </c>
      <c r="M4" s="23" t="s">
        <v>133</v>
      </c>
      <c r="N4" s="77" t="s">
        <v>134</v>
      </c>
      <c r="O4" s="77" t="s">
        <v>112</v>
      </c>
      <c r="P4" s="77" t="s">
        <v>110</v>
      </c>
      <c r="Q4" s="77" t="s">
        <v>137</v>
      </c>
      <c r="R4" s="249" t="s">
        <v>157</v>
      </c>
      <c r="S4" s="77" t="s">
        <v>161</v>
      </c>
      <c r="T4" s="77" t="s">
        <v>164</v>
      </c>
      <c r="U4" s="77" t="s">
        <v>166</v>
      </c>
      <c r="V4" s="397" t="s">
        <v>169</v>
      </c>
      <c r="W4" s="371" t="s">
        <v>176</v>
      </c>
      <c r="X4" s="372" t="s">
        <v>155</v>
      </c>
      <c r="Y4" s="265"/>
      <c r="Z4" s="419" t="s">
        <v>8</v>
      </c>
      <c r="AA4" s="420"/>
      <c r="AB4" s="421"/>
      <c r="AC4" s="4" t="s">
        <v>138</v>
      </c>
      <c r="AD4" s="4" t="s">
        <v>139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125</v>
      </c>
      <c r="AM4" s="4" t="s">
        <v>126</v>
      </c>
      <c r="AN4" s="4" t="s">
        <v>127</v>
      </c>
      <c r="AO4" s="5" t="s">
        <v>128</v>
      </c>
      <c r="AP4" s="5" t="s">
        <v>129</v>
      </c>
      <c r="AQ4" s="5" t="s">
        <v>130</v>
      </c>
      <c r="AR4" s="23" t="s">
        <v>131</v>
      </c>
      <c r="AS4" s="23" t="s">
        <v>132</v>
      </c>
      <c r="AT4" s="23" t="s">
        <v>133</v>
      </c>
      <c r="AU4" s="77" t="s">
        <v>134</v>
      </c>
      <c r="AV4" s="77" t="s">
        <v>135</v>
      </c>
      <c r="AW4" s="77" t="s">
        <v>136</v>
      </c>
      <c r="AX4" s="250" t="s">
        <v>137</v>
      </c>
      <c r="AY4" s="249" t="s">
        <v>157</v>
      </c>
      <c r="AZ4" s="257" t="s">
        <v>160</v>
      </c>
      <c r="BA4" s="124" t="s">
        <v>164</v>
      </c>
      <c r="BB4" s="124" t="s">
        <v>166</v>
      </c>
      <c r="BC4" s="250" t="s">
        <v>169</v>
      </c>
      <c r="BD4" s="250" t="s">
        <v>172</v>
      </c>
    </row>
    <row r="5" spans="1:56" ht="14.25" customHeight="1" x14ac:dyDescent="0.15">
      <c r="B5" s="422" t="s">
        <v>2</v>
      </c>
      <c r="C5" s="423"/>
      <c r="D5" s="424"/>
      <c r="E5" s="6">
        <v>438</v>
      </c>
      <c r="F5" s="6">
        <v>362</v>
      </c>
      <c r="G5" s="6">
        <v>394</v>
      </c>
      <c r="H5" s="7">
        <v>449</v>
      </c>
      <c r="I5" s="7">
        <v>513</v>
      </c>
      <c r="J5" s="7">
        <v>479</v>
      </c>
      <c r="K5" s="40">
        <v>403</v>
      </c>
      <c r="L5" s="40">
        <v>381</v>
      </c>
      <c r="M5" s="40">
        <v>470</v>
      </c>
      <c r="N5" s="80">
        <v>336</v>
      </c>
      <c r="O5" s="80">
        <v>319</v>
      </c>
      <c r="P5" s="80">
        <v>262</v>
      </c>
      <c r="Q5" s="80">
        <v>142</v>
      </c>
      <c r="R5" s="258">
        <v>161</v>
      </c>
      <c r="S5" s="258">
        <v>193</v>
      </c>
      <c r="T5" s="258">
        <v>195</v>
      </c>
      <c r="U5" s="258">
        <v>169</v>
      </c>
      <c r="V5" s="254">
        <v>150</v>
      </c>
      <c r="W5" s="384">
        <v>151</v>
      </c>
      <c r="X5" s="400">
        <v>2</v>
      </c>
      <c r="Y5" s="262"/>
      <c r="Z5" s="422" t="s">
        <v>2</v>
      </c>
      <c r="AA5" s="423"/>
      <c r="AB5" s="424"/>
      <c r="AC5" s="427" t="s">
        <v>101</v>
      </c>
      <c r="AD5" s="428"/>
      <c r="AE5" s="6">
        <v>121</v>
      </c>
      <c r="AF5" s="6">
        <v>146</v>
      </c>
      <c r="AG5" s="6">
        <v>189</v>
      </c>
      <c r="AH5" s="6">
        <v>215</v>
      </c>
      <c r="AI5" s="6">
        <v>190</v>
      </c>
      <c r="AJ5" s="6">
        <v>269</v>
      </c>
      <c r="AK5" s="6">
        <v>363</v>
      </c>
      <c r="AL5" s="6">
        <v>438</v>
      </c>
      <c r="AM5" s="6">
        <v>362</v>
      </c>
      <c r="AN5" s="6">
        <v>394</v>
      </c>
      <c r="AO5" s="7">
        <v>449</v>
      </c>
      <c r="AP5" s="7">
        <v>513</v>
      </c>
      <c r="AQ5" s="7">
        <v>479</v>
      </c>
      <c r="AR5" s="40">
        <v>403</v>
      </c>
      <c r="AS5" s="40">
        <v>381</v>
      </c>
      <c r="AT5" s="40">
        <v>470</v>
      </c>
      <c r="AU5" s="80">
        <v>336</v>
      </c>
      <c r="AV5" s="80">
        <v>319</v>
      </c>
      <c r="AW5" s="80">
        <v>262</v>
      </c>
      <c r="AX5" s="40">
        <v>142</v>
      </c>
      <c r="AY5" s="258">
        <v>161</v>
      </c>
      <c r="AZ5" s="254">
        <v>193</v>
      </c>
      <c r="BA5" s="125">
        <v>195</v>
      </c>
      <c r="BB5" s="125">
        <v>169</v>
      </c>
      <c r="BC5" s="364">
        <v>150</v>
      </c>
      <c r="BD5" s="364">
        <v>151</v>
      </c>
    </row>
    <row r="6" spans="1:56" ht="14.25" customHeight="1" x14ac:dyDescent="0.15">
      <c r="B6" s="431" t="s">
        <v>1</v>
      </c>
      <c r="C6" s="432"/>
      <c r="D6" s="433"/>
      <c r="E6" s="8">
        <v>2472</v>
      </c>
      <c r="F6" s="8">
        <v>2817</v>
      </c>
      <c r="G6" s="8">
        <v>3288</v>
      </c>
      <c r="H6" s="9">
        <v>2473</v>
      </c>
      <c r="I6" s="9">
        <v>2379</v>
      </c>
      <c r="J6" s="9">
        <v>2000</v>
      </c>
      <c r="K6" s="41">
        <v>2177</v>
      </c>
      <c r="L6" s="41">
        <v>2273</v>
      </c>
      <c r="M6" s="41">
        <v>2665</v>
      </c>
      <c r="N6" s="81">
        <v>2155</v>
      </c>
      <c r="O6" s="81">
        <v>2545</v>
      </c>
      <c r="P6" s="81">
        <v>2206</v>
      </c>
      <c r="Q6" s="81">
        <v>2325</v>
      </c>
      <c r="R6" s="81">
        <v>2219</v>
      </c>
      <c r="S6" s="81">
        <v>2345</v>
      </c>
      <c r="T6" s="81">
        <v>3106</v>
      </c>
      <c r="U6" s="81">
        <v>3039</v>
      </c>
      <c r="V6" s="117">
        <v>2926</v>
      </c>
      <c r="W6" s="385">
        <v>2951</v>
      </c>
      <c r="X6" s="402">
        <v>6</v>
      </c>
      <c r="Y6" s="266"/>
      <c r="Z6" s="431" t="s">
        <v>1</v>
      </c>
      <c r="AA6" s="432"/>
      <c r="AB6" s="433"/>
      <c r="AC6" s="429"/>
      <c r="AD6" s="430"/>
      <c r="AE6" s="8">
        <v>278</v>
      </c>
      <c r="AF6" s="8">
        <v>328</v>
      </c>
      <c r="AG6" s="8">
        <v>618</v>
      </c>
      <c r="AH6" s="8">
        <v>883</v>
      </c>
      <c r="AI6" s="8">
        <v>796</v>
      </c>
      <c r="AJ6" s="8">
        <v>1212</v>
      </c>
      <c r="AK6" s="8">
        <v>2290</v>
      </c>
      <c r="AL6" s="8">
        <v>2472</v>
      </c>
      <c r="AM6" s="8">
        <v>2817</v>
      </c>
      <c r="AN6" s="8">
        <v>3288</v>
      </c>
      <c r="AO6" s="9">
        <v>2473</v>
      </c>
      <c r="AP6" s="9">
        <v>2379</v>
      </c>
      <c r="AQ6" s="9">
        <v>2000</v>
      </c>
      <c r="AR6" s="41">
        <v>2177</v>
      </c>
      <c r="AS6" s="41">
        <v>2273</v>
      </c>
      <c r="AT6" s="41">
        <v>2665</v>
      </c>
      <c r="AU6" s="81">
        <v>2155</v>
      </c>
      <c r="AV6" s="81">
        <v>2545</v>
      </c>
      <c r="AW6" s="81">
        <v>2206</v>
      </c>
      <c r="AX6" s="251">
        <v>2325</v>
      </c>
      <c r="AY6" s="81">
        <v>2219</v>
      </c>
      <c r="AZ6" s="117">
        <v>2345</v>
      </c>
      <c r="BA6" s="126">
        <v>3106</v>
      </c>
      <c r="BB6" s="126">
        <v>3039</v>
      </c>
      <c r="BC6" s="365">
        <v>2926</v>
      </c>
      <c r="BD6" s="365">
        <v>2951</v>
      </c>
    </row>
    <row r="7" spans="1:56" ht="21.75" customHeight="1" thickBot="1" x14ac:dyDescent="0.2">
      <c r="B7" s="416" t="s">
        <v>9</v>
      </c>
      <c r="C7" s="417"/>
      <c r="D7" s="418"/>
      <c r="E7" s="12">
        <f t="shared" ref="E7:U7" si="0">SUM(E5:E6)</f>
        <v>2910</v>
      </c>
      <c r="F7" s="12">
        <f t="shared" si="0"/>
        <v>3179</v>
      </c>
      <c r="G7" s="12">
        <f t="shared" si="0"/>
        <v>3682</v>
      </c>
      <c r="H7" s="42">
        <f t="shared" si="0"/>
        <v>2922</v>
      </c>
      <c r="I7" s="42">
        <f t="shared" si="0"/>
        <v>2892</v>
      </c>
      <c r="J7" s="42">
        <f t="shared" si="0"/>
        <v>2479</v>
      </c>
      <c r="K7" s="40">
        <f t="shared" si="0"/>
        <v>2580</v>
      </c>
      <c r="L7" s="64">
        <f t="shared" si="0"/>
        <v>2654</v>
      </c>
      <c r="M7" s="64">
        <f t="shared" si="0"/>
        <v>3135</v>
      </c>
      <c r="N7" s="82">
        <f t="shared" si="0"/>
        <v>2491</v>
      </c>
      <c r="O7" s="82">
        <f t="shared" si="0"/>
        <v>2864</v>
      </c>
      <c r="P7" s="82">
        <f t="shared" si="0"/>
        <v>2468</v>
      </c>
      <c r="Q7" s="82">
        <f t="shared" si="0"/>
        <v>2467</v>
      </c>
      <c r="R7" s="82">
        <f t="shared" si="0"/>
        <v>2380</v>
      </c>
      <c r="S7" s="82">
        <f t="shared" si="0"/>
        <v>2538</v>
      </c>
      <c r="T7" s="82">
        <f t="shared" si="0"/>
        <v>3301</v>
      </c>
      <c r="U7" s="396">
        <f t="shared" si="0"/>
        <v>3208</v>
      </c>
      <c r="V7" s="398">
        <f>SUM(V5:V6)</f>
        <v>3076</v>
      </c>
      <c r="W7" s="401">
        <f>SUM(W5:W6)</f>
        <v>3102</v>
      </c>
      <c r="X7" s="403">
        <f>SUM(X5:X6)</f>
        <v>8</v>
      </c>
      <c r="Y7" s="266"/>
      <c r="Z7" s="416" t="s">
        <v>9</v>
      </c>
      <c r="AA7" s="417"/>
      <c r="AB7" s="418"/>
      <c r="AC7" s="12">
        <v>190</v>
      </c>
      <c r="AD7" s="12">
        <v>287</v>
      </c>
      <c r="AE7" s="12">
        <f t="shared" ref="AE7:AW7" si="1">SUM(AE5:AE6)</f>
        <v>399</v>
      </c>
      <c r="AF7" s="12">
        <f t="shared" si="1"/>
        <v>474</v>
      </c>
      <c r="AG7" s="12">
        <f t="shared" si="1"/>
        <v>807</v>
      </c>
      <c r="AH7" s="12">
        <f t="shared" si="1"/>
        <v>1098</v>
      </c>
      <c r="AI7" s="12">
        <f t="shared" si="1"/>
        <v>986</v>
      </c>
      <c r="AJ7" s="12">
        <f t="shared" si="1"/>
        <v>1481</v>
      </c>
      <c r="AK7" s="12">
        <f t="shared" si="1"/>
        <v>2653</v>
      </c>
      <c r="AL7" s="12">
        <f t="shared" si="1"/>
        <v>2910</v>
      </c>
      <c r="AM7" s="12">
        <f t="shared" si="1"/>
        <v>3179</v>
      </c>
      <c r="AN7" s="12">
        <f t="shared" si="1"/>
        <v>3682</v>
      </c>
      <c r="AO7" s="42">
        <f t="shared" si="1"/>
        <v>2922</v>
      </c>
      <c r="AP7" s="42">
        <f t="shared" si="1"/>
        <v>2892</v>
      </c>
      <c r="AQ7" s="42">
        <f t="shared" si="1"/>
        <v>2479</v>
      </c>
      <c r="AR7" s="40">
        <f t="shared" si="1"/>
        <v>2580</v>
      </c>
      <c r="AS7" s="64">
        <f t="shared" si="1"/>
        <v>2654</v>
      </c>
      <c r="AT7" s="64">
        <f t="shared" si="1"/>
        <v>3135</v>
      </c>
      <c r="AU7" s="82">
        <f t="shared" si="1"/>
        <v>2491</v>
      </c>
      <c r="AV7" s="82">
        <f t="shared" si="1"/>
        <v>2864</v>
      </c>
      <c r="AW7" s="82">
        <f t="shared" si="1"/>
        <v>2468</v>
      </c>
      <c r="AX7" s="252">
        <f t="shared" ref="AX7:BC7" si="2">SUM(AX5:AX6)</f>
        <v>2467</v>
      </c>
      <c r="AY7" s="82">
        <f t="shared" si="2"/>
        <v>2380</v>
      </c>
      <c r="AZ7" s="118">
        <f t="shared" si="2"/>
        <v>2538</v>
      </c>
      <c r="BA7" s="127">
        <f t="shared" si="2"/>
        <v>3301</v>
      </c>
      <c r="BB7" s="127">
        <f t="shared" si="2"/>
        <v>3208</v>
      </c>
      <c r="BC7" s="368">
        <f t="shared" si="2"/>
        <v>3076</v>
      </c>
      <c r="BD7" s="368">
        <f>SUM(BD5:BD6)</f>
        <v>3102</v>
      </c>
    </row>
    <row r="8" spans="1:56" ht="14.25" customHeight="1" x14ac:dyDescent="0.15">
      <c r="B8" s="434" t="s">
        <v>140</v>
      </c>
      <c r="C8" s="437" t="s">
        <v>2</v>
      </c>
      <c r="D8" s="438"/>
      <c r="E8" s="43">
        <v>177</v>
      </c>
      <c r="F8" s="43">
        <v>181</v>
      </c>
      <c r="G8" s="43">
        <v>197</v>
      </c>
      <c r="H8" s="44">
        <v>271</v>
      </c>
      <c r="I8" s="44">
        <v>338</v>
      </c>
      <c r="J8" s="44">
        <v>324</v>
      </c>
      <c r="K8" s="59">
        <v>262</v>
      </c>
      <c r="L8" s="83">
        <v>266</v>
      </c>
      <c r="M8" s="91">
        <v>309</v>
      </c>
      <c r="N8" s="87">
        <v>202</v>
      </c>
      <c r="O8" s="83">
        <v>216</v>
      </c>
      <c r="P8" s="83">
        <v>182</v>
      </c>
      <c r="Q8" s="83">
        <v>117</v>
      </c>
      <c r="R8" s="259">
        <v>115</v>
      </c>
      <c r="S8" s="259">
        <v>147</v>
      </c>
      <c r="T8" s="259">
        <v>148</v>
      </c>
      <c r="U8" s="259">
        <v>113</v>
      </c>
      <c r="V8" s="255">
        <v>113</v>
      </c>
      <c r="W8" s="373">
        <v>124</v>
      </c>
      <c r="X8" s="381">
        <v>2</v>
      </c>
      <c r="Y8" s="262"/>
      <c r="Z8" s="434" t="s">
        <v>140</v>
      </c>
      <c r="AA8" s="437" t="s">
        <v>2</v>
      </c>
      <c r="AB8" s="438"/>
      <c r="AC8" s="441" t="s">
        <v>101</v>
      </c>
      <c r="AD8" s="442"/>
      <c r="AE8" s="442"/>
      <c r="AF8" s="442"/>
      <c r="AG8" s="442"/>
      <c r="AH8" s="443"/>
      <c r="AI8" s="43">
        <v>91</v>
      </c>
      <c r="AJ8" s="43">
        <v>122</v>
      </c>
      <c r="AK8" s="43">
        <v>145</v>
      </c>
      <c r="AL8" s="43">
        <v>177</v>
      </c>
      <c r="AM8" s="43">
        <v>181</v>
      </c>
      <c r="AN8" s="43">
        <v>197</v>
      </c>
      <c r="AO8" s="44">
        <v>271</v>
      </c>
      <c r="AP8" s="44">
        <v>338</v>
      </c>
      <c r="AQ8" s="44">
        <v>324</v>
      </c>
      <c r="AR8" s="59">
        <v>262</v>
      </c>
      <c r="AS8" s="83">
        <v>266</v>
      </c>
      <c r="AT8" s="91">
        <v>309</v>
      </c>
      <c r="AU8" s="87">
        <v>202</v>
      </c>
      <c r="AV8" s="83">
        <v>216</v>
      </c>
      <c r="AW8" s="83">
        <v>182</v>
      </c>
      <c r="AX8" s="91">
        <v>117</v>
      </c>
      <c r="AY8" s="259">
        <v>115</v>
      </c>
      <c r="AZ8" s="255">
        <v>147</v>
      </c>
      <c r="BA8" s="128">
        <v>148</v>
      </c>
      <c r="BB8" s="128">
        <v>113</v>
      </c>
      <c r="BC8" s="366">
        <v>113</v>
      </c>
      <c r="BD8" s="366">
        <v>124</v>
      </c>
    </row>
    <row r="9" spans="1:56" ht="14.25" customHeight="1" x14ac:dyDescent="0.15">
      <c r="B9" s="435"/>
      <c r="C9" s="439"/>
      <c r="D9" s="440"/>
      <c r="E9" s="45">
        <f t="shared" ref="E9:U9" si="3">+ROUND(E8/E5,3)</f>
        <v>0.40400000000000003</v>
      </c>
      <c r="F9" s="45">
        <f t="shared" si="3"/>
        <v>0.5</v>
      </c>
      <c r="G9" s="45">
        <f t="shared" si="3"/>
        <v>0.5</v>
      </c>
      <c r="H9" s="45">
        <f t="shared" si="3"/>
        <v>0.60399999999999998</v>
      </c>
      <c r="I9" s="46">
        <f t="shared" si="3"/>
        <v>0.65900000000000003</v>
      </c>
      <c r="J9" s="46">
        <f t="shared" si="3"/>
        <v>0.67600000000000005</v>
      </c>
      <c r="K9" s="60">
        <f t="shared" si="3"/>
        <v>0.65</v>
      </c>
      <c r="L9" s="84">
        <f t="shared" si="3"/>
        <v>0.69799999999999995</v>
      </c>
      <c r="M9" s="92">
        <f t="shared" si="3"/>
        <v>0.65700000000000003</v>
      </c>
      <c r="N9" s="69">
        <f t="shared" si="3"/>
        <v>0.60099999999999998</v>
      </c>
      <c r="O9" s="84">
        <f t="shared" si="3"/>
        <v>0.67700000000000005</v>
      </c>
      <c r="P9" s="84">
        <f t="shared" si="3"/>
        <v>0.69499999999999995</v>
      </c>
      <c r="Q9" s="84">
        <f t="shared" si="3"/>
        <v>0.82399999999999995</v>
      </c>
      <c r="R9" s="84">
        <f t="shared" si="3"/>
        <v>0.71399999999999997</v>
      </c>
      <c r="S9" s="84">
        <f t="shared" si="3"/>
        <v>0.76200000000000001</v>
      </c>
      <c r="T9" s="84">
        <f t="shared" si="3"/>
        <v>0.75900000000000001</v>
      </c>
      <c r="U9" s="84">
        <f t="shared" si="3"/>
        <v>0.66900000000000004</v>
      </c>
      <c r="V9" s="119">
        <f>+ROUND(V8/V5,3)</f>
        <v>0.753</v>
      </c>
      <c r="W9" s="374">
        <f>+ROUND(W8/W5,3)</f>
        <v>0.82099999999999995</v>
      </c>
      <c r="X9" s="382"/>
      <c r="Y9" s="261"/>
      <c r="Z9" s="435"/>
      <c r="AA9" s="439"/>
      <c r="AB9" s="440"/>
      <c r="AC9" s="444"/>
      <c r="AD9" s="445"/>
      <c r="AE9" s="445"/>
      <c r="AF9" s="445"/>
      <c r="AG9" s="445"/>
      <c r="AH9" s="446"/>
      <c r="AI9" s="45">
        <f t="shared" ref="AI9:AW9" si="4">+ROUND(AI8/AI5,3)</f>
        <v>0.47899999999999998</v>
      </c>
      <c r="AJ9" s="45">
        <f t="shared" si="4"/>
        <v>0.45400000000000001</v>
      </c>
      <c r="AK9" s="45">
        <f t="shared" si="4"/>
        <v>0.39900000000000002</v>
      </c>
      <c r="AL9" s="45">
        <f t="shared" si="4"/>
        <v>0.40400000000000003</v>
      </c>
      <c r="AM9" s="45">
        <f t="shared" si="4"/>
        <v>0.5</v>
      </c>
      <c r="AN9" s="45">
        <f t="shared" si="4"/>
        <v>0.5</v>
      </c>
      <c r="AO9" s="45">
        <f t="shared" si="4"/>
        <v>0.60399999999999998</v>
      </c>
      <c r="AP9" s="46">
        <f t="shared" si="4"/>
        <v>0.65900000000000003</v>
      </c>
      <c r="AQ9" s="46">
        <f t="shared" si="4"/>
        <v>0.67600000000000005</v>
      </c>
      <c r="AR9" s="60">
        <f t="shared" si="4"/>
        <v>0.65</v>
      </c>
      <c r="AS9" s="84">
        <f t="shared" si="4"/>
        <v>0.69799999999999995</v>
      </c>
      <c r="AT9" s="92">
        <f t="shared" si="4"/>
        <v>0.65700000000000003</v>
      </c>
      <c r="AU9" s="69">
        <f t="shared" si="4"/>
        <v>0.60099999999999998</v>
      </c>
      <c r="AV9" s="84">
        <f t="shared" si="4"/>
        <v>0.67700000000000005</v>
      </c>
      <c r="AW9" s="84">
        <f t="shared" si="4"/>
        <v>0.69499999999999995</v>
      </c>
      <c r="AX9" s="92">
        <f t="shared" ref="AX9:BC9" si="5">+ROUND(AX8/AX5,3)</f>
        <v>0.82399999999999995</v>
      </c>
      <c r="AY9" s="84">
        <f t="shared" si="5"/>
        <v>0.71399999999999997</v>
      </c>
      <c r="AZ9" s="119">
        <f t="shared" si="5"/>
        <v>0.76200000000000001</v>
      </c>
      <c r="BA9" s="129">
        <f t="shared" si="5"/>
        <v>0.75900000000000001</v>
      </c>
      <c r="BB9" s="129">
        <f t="shared" si="5"/>
        <v>0.66900000000000004</v>
      </c>
      <c r="BC9" s="92">
        <f t="shared" si="5"/>
        <v>0.753</v>
      </c>
      <c r="BD9" s="92">
        <f>+ROUND(BD8/BD5,3)</f>
        <v>0.82099999999999995</v>
      </c>
    </row>
    <row r="10" spans="1:56" ht="14.25" customHeight="1" x14ac:dyDescent="0.15">
      <c r="B10" s="435"/>
      <c r="C10" s="450" t="s">
        <v>1</v>
      </c>
      <c r="D10" s="451"/>
      <c r="E10" s="47">
        <v>572</v>
      </c>
      <c r="F10" s="47">
        <v>550</v>
      </c>
      <c r="G10" s="47">
        <v>635</v>
      </c>
      <c r="H10" s="48">
        <v>803</v>
      </c>
      <c r="I10" s="48">
        <v>981</v>
      </c>
      <c r="J10" s="48">
        <v>823</v>
      </c>
      <c r="K10" s="61">
        <v>820</v>
      </c>
      <c r="L10" s="85">
        <v>799</v>
      </c>
      <c r="M10" s="56">
        <v>829</v>
      </c>
      <c r="N10" s="88">
        <v>694</v>
      </c>
      <c r="O10" s="85">
        <v>799</v>
      </c>
      <c r="P10" s="85">
        <v>808</v>
      </c>
      <c r="Q10" s="85">
        <v>768</v>
      </c>
      <c r="R10" s="260">
        <v>679</v>
      </c>
      <c r="S10" s="260">
        <v>745</v>
      </c>
      <c r="T10" s="260">
        <v>700</v>
      </c>
      <c r="U10" s="260">
        <v>543</v>
      </c>
      <c r="V10" s="256">
        <v>563</v>
      </c>
      <c r="W10" s="375">
        <v>801</v>
      </c>
      <c r="X10" s="383">
        <v>3</v>
      </c>
      <c r="Y10" s="262"/>
      <c r="Z10" s="435"/>
      <c r="AA10" s="450" t="s">
        <v>1</v>
      </c>
      <c r="AB10" s="451"/>
      <c r="AC10" s="444"/>
      <c r="AD10" s="445"/>
      <c r="AE10" s="445"/>
      <c r="AF10" s="445"/>
      <c r="AG10" s="445"/>
      <c r="AH10" s="446"/>
      <c r="AI10" s="47">
        <v>226</v>
      </c>
      <c r="AJ10" s="47">
        <v>467</v>
      </c>
      <c r="AK10" s="47">
        <v>588</v>
      </c>
      <c r="AL10" s="47">
        <v>572</v>
      </c>
      <c r="AM10" s="47">
        <v>550</v>
      </c>
      <c r="AN10" s="47">
        <v>635</v>
      </c>
      <c r="AO10" s="48">
        <v>803</v>
      </c>
      <c r="AP10" s="48">
        <v>981</v>
      </c>
      <c r="AQ10" s="48">
        <v>823</v>
      </c>
      <c r="AR10" s="61">
        <v>820</v>
      </c>
      <c r="AS10" s="85">
        <v>799</v>
      </c>
      <c r="AT10" s="56">
        <v>829</v>
      </c>
      <c r="AU10" s="88">
        <v>694</v>
      </c>
      <c r="AV10" s="85">
        <v>799</v>
      </c>
      <c r="AW10" s="85">
        <v>808</v>
      </c>
      <c r="AX10" s="56">
        <v>768</v>
      </c>
      <c r="AY10" s="260">
        <v>679</v>
      </c>
      <c r="AZ10" s="256">
        <v>744</v>
      </c>
      <c r="BA10" s="130">
        <v>700</v>
      </c>
      <c r="BB10" s="130">
        <v>543</v>
      </c>
      <c r="BC10" s="367">
        <v>563</v>
      </c>
      <c r="BD10" s="367">
        <v>801</v>
      </c>
    </row>
    <row r="11" spans="1:56" ht="14.25" customHeight="1" x14ac:dyDescent="0.15">
      <c r="B11" s="435"/>
      <c r="C11" s="452"/>
      <c r="D11" s="453"/>
      <c r="E11" s="49">
        <f t="shared" ref="E11:T11" si="6">+ROUND(E10/E6,3)</f>
        <v>0.23100000000000001</v>
      </c>
      <c r="F11" s="49">
        <f t="shared" si="6"/>
        <v>0.19500000000000001</v>
      </c>
      <c r="G11" s="49">
        <f t="shared" si="6"/>
        <v>0.193</v>
      </c>
      <c r="H11" s="49">
        <f t="shared" si="6"/>
        <v>0.32500000000000001</v>
      </c>
      <c r="I11" s="50">
        <f t="shared" si="6"/>
        <v>0.41199999999999998</v>
      </c>
      <c r="J11" s="50">
        <f t="shared" si="6"/>
        <v>0.41199999999999998</v>
      </c>
      <c r="K11" s="49">
        <f t="shared" si="6"/>
        <v>0.377</v>
      </c>
      <c r="L11" s="84">
        <f t="shared" si="6"/>
        <v>0.35199999999999998</v>
      </c>
      <c r="M11" s="92">
        <f t="shared" si="6"/>
        <v>0.311</v>
      </c>
      <c r="N11" s="69">
        <f t="shared" si="6"/>
        <v>0.32200000000000001</v>
      </c>
      <c r="O11" s="84">
        <f t="shared" si="6"/>
        <v>0.314</v>
      </c>
      <c r="P11" s="84">
        <f t="shared" si="6"/>
        <v>0.36599999999999999</v>
      </c>
      <c r="Q11" s="84">
        <f t="shared" si="6"/>
        <v>0.33</v>
      </c>
      <c r="R11" s="84">
        <f t="shared" si="6"/>
        <v>0.30599999999999999</v>
      </c>
      <c r="S11" s="84">
        <f t="shared" si="6"/>
        <v>0.318</v>
      </c>
      <c r="T11" s="84">
        <f t="shared" si="6"/>
        <v>0.22500000000000001</v>
      </c>
      <c r="U11" s="84">
        <f>+ROUND(U10/U6,3)</f>
        <v>0.17899999999999999</v>
      </c>
      <c r="V11" s="399">
        <f>+ROUND(V10/V6,3)</f>
        <v>0.192</v>
      </c>
      <c r="W11" s="374">
        <f>+ROUND(W10/W6,3)</f>
        <v>0.27100000000000002</v>
      </c>
      <c r="X11" s="382"/>
      <c r="Y11" s="261"/>
      <c r="Z11" s="435"/>
      <c r="AA11" s="454"/>
      <c r="AB11" s="455"/>
      <c r="AC11" s="447"/>
      <c r="AD11" s="448"/>
      <c r="AE11" s="448"/>
      <c r="AF11" s="448"/>
      <c r="AG11" s="448"/>
      <c r="AH11" s="449"/>
      <c r="AI11" s="49">
        <f t="shared" ref="AI11:AX11" si="7">+ROUND(AI10/AI6,3)</f>
        <v>0.28399999999999997</v>
      </c>
      <c r="AJ11" s="49">
        <f t="shared" si="7"/>
        <v>0.38500000000000001</v>
      </c>
      <c r="AK11" s="49">
        <f t="shared" si="7"/>
        <v>0.25700000000000001</v>
      </c>
      <c r="AL11" s="49">
        <f t="shared" si="7"/>
        <v>0.23100000000000001</v>
      </c>
      <c r="AM11" s="49">
        <f t="shared" si="7"/>
        <v>0.19500000000000001</v>
      </c>
      <c r="AN11" s="49">
        <f t="shared" si="7"/>
        <v>0.193</v>
      </c>
      <c r="AO11" s="49">
        <f t="shared" si="7"/>
        <v>0.32500000000000001</v>
      </c>
      <c r="AP11" s="50">
        <f t="shared" si="7"/>
        <v>0.41199999999999998</v>
      </c>
      <c r="AQ11" s="50">
        <f t="shared" si="7"/>
        <v>0.41199999999999998</v>
      </c>
      <c r="AR11" s="49">
        <f t="shared" si="7"/>
        <v>0.377</v>
      </c>
      <c r="AS11" s="84">
        <f t="shared" si="7"/>
        <v>0.35199999999999998</v>
      </c>
      <c r="AT11" s="92">
        <f t="shared" si="7"/>
        <v>0.311</v>
      </c>
      <c r="AU11" s="69">
        <f t="shared" si="7"/>
        <v>0.32200000000000001</v>
      </c>
      <c r="AV11" s="84">
        <f t="shared" si="7"/>
        <v>0.314</v>
      </c>
      <c r="AW11" s="84">
        <f t="shared" si="7"/>
        <v>0.36599999999999999</v>
      </c>
      <c r="AX11" s="92">
        <f t="shared" si="7"/>
        <v>0.33</v>
      </c>
      <c r="AY11" s="84">
        <f t="shared" ref="AY11:BD11" si="8">+ROUND(AY10/AY6,3)</f>
        <v>0.30599999999999999</v>
      </c>
      <c r="AZ11" s="119">
        <f t="shared" si="8"/>
        <v>0.317</v>
      </c>
      <c r="BA11" s="129">
        <f t="shared" si="8"/>
        <v>0.22500000000000001</v>
      </c>
      <c r="BB11" s="129">
        <f t="shared" si="8"/>
        <v>0.17899999999999999</v>
      </c>
      <c r="BC11" s="92">
        <f t="shared" si="8"/>
        <v>0.192</v>
      </c>
      <c r="BD11" s="92">
        <f t="shared" si="8"/>
        <v>0.27100000000000002</v>
      </c>
    </row>
    <row r="12" spans="1:56" ht="19.5" customHeight="1" x14ac:dyDescent="0.15">
      <c r="B12" s="435"/>
      <c r="C12" s="456" t="s">
        <v>10</v>
      </c>
      <c r="D12" s="457"/>
      <c r="E12" s="386">
        <f t="shared" ref="E12:V12" si="9">SUM(E8,E10)</f>
        <v>749</v>
      </c>
      <c r="F12" s="386">
        <f t="shared" si="9"/>
        <v>731</v>
      </c>
      <c r="G12" s="386">
        <f t="shared" si="9"/>
        <v>832</v>
      </c>
      <c r="H12" s="386">
        <f t="shared" si="9"/>
        <v>1074</v>
      </c>
      <c r="I12" s="386">
        <f t="shared" si="9"/>
        <v>1319</v>
      </c>
      <c r="J12" s="387">
        <f t="shared" si="9"/>
        <v>1147</v>
      </c>
      <c r="K12" s="387">
        <f t="shared" si="9"/>
        <v>1082</v>
      </c>
      <c r="L12" s="387">
        <f t="shared" si="9"/>
        <v>1065</v>
      </c>
      <c r="M12" s="62">
        <f t="shared" si="9"/>
        <v>1138</v>
      </c>
      <c r="N12" s="62">
        <f t="shared" si="9"/>
        <v>896</v>
      </c>
      <c r="O12" s="93">
        <f t="shared" si="9"/>
        <v>1015</v>
      </c>
      <c r="P12" s="388">
        <f t="shared" si="9"/>
        <v>990</v>
      </c>
      <c r="Q12" s="62">
        <f t="shared" si="9"/>
        <v>885</v>
      </c>
      <c r="R12" s="62">
        <f t="shared" si="9"/>
        <v>794</v>
      </c>
      <c r="S12" s="62">
        <f t="shared" si="9"/>
        <v>892</v>
      </c>
      <c r="T12" s="62">
        <f t="shared" si="9"/>
        <v>848</v>
      </c>
      <c r="U12" s="62">
        <f t="shared" si="9"/>
        <v>656</v>
      </c>
      <c r="V12" s="93">
        <f t="shared" si="9"/>
        <v>676</v>
      </c>
      <c r="W12" s="389">
        <f>SUM(W8,W10)</f>
        <v>925</v>
      </c>
      <c r="X12" s="404">
        <f>SUM(X8:X10)</f>
        <v>5</v>
      </c>
      <c r="Y12" s="263"/>
      <c r="Z12" s="435"/>
      <c r="AA12" s="458" t="s">
        <v>10</v>
      </c>
      <c r="AB12" s="459"/>
      <c r="AC12" s="51">
        <v>39</v>
      </c>
      <c r="AD12" s="51">
        <v>37</v>
      </c>
      <c r="AE12" s="51">
        <v>43</v>
      </c>
      <c r="AF12" s="51">
        <v>80</v>
      </c>
      <c r="AG12" s="51">
        <v>119</v>
      </c>
      <c r="AH12" s="51">
        <v>224</v>
      </c>
      <c r="AI12" s="51">
        <f t="shared" ref="AI12:AY12" si="10">SUM(AI8,AI10)</f>
        <v>317</v>
      </c>
      <c r="AJ12" s="51">
        <f t="shared" si="10"/>
        <v>589</v>
      </c>
      <c r="AK12" s="51">
        <f t="shared" si="10"/>
        <v>733</v>
      </c>
      <c r="AL12" s="51">
        <f t="shared" si="10"/>
        <v>749</v>
      </c>
      <c r="AM12" s="51">
        <f t="shared" si="10"/>
        <v>731</v>
      </c>
      <c r="AN12" s="51">
        <f t="shared" si="10"/>
        <v>832</v>
      </c>
      <c r="AO12" s="52">
        <f t="shared" si="10"/>
        <v>1074</v>
      </c>
      <c r="AP12" s="52">
        <f t="shared" si="10"/>
        <v>1319</v>
      </c>
      <c r="AQ12" s="52">
        <f t="shared" si="10"/>
        <v>1147</v>
      </c>
      <c r="AR12" s="62">
        <f t="shared" si="10"/>
        <v>1082</v>
      </c>
      <c r="AS12" s="62">
        <f t="shared" si="10"/>
        <v>1065</v>
      </c>
      <c r="AT12" s="93">
        <f t="shared" si="10"/>
        <v>1138</v>
      </c>
      <c r="AU12" s="89">
        <f t="shared" si="10"/>
        <v>896</v>
      </c>
      <c r="AV12" s="114">
        <f t="shared" si="10"/>
        <v>1015</v>
      </c>
      <c r="AW12" s="114">
        <f t="shared" si="10"/>
        <v>990</v>
      </c>
      <c r="AX12" s="253">
        <f t="shared" si="10"/>
        <v>885</v>
      </c>
      <c r="AY12" s="114">
        <f t="shared" si="10"/>
        <v>794</v>
      </c>
      <c r="AZ12" s="120">
        <v>892</v>
      </c>
      <c r="BA12" s="131">
        <f>SUM(BA8,BA10)</f>
        <v>848</v>
      </c>
      <c r="BB12" s="131">
        <f>SUM(BB8,BB10)</f>
        <v>656</v>
      </c>
      <c r="BC12" s="253">
        <f>SUM(BC8,BC10)</f>
        <v>676</v>
      </c>
      <c r="BD12" s="253">
        <f>SUM(BD8,BD10)</f>
        <v>925</v>
      </c>
    </row>
    <row r="13" spans="1:56" ht="14.25" customHeight="1" thickBot="1" x14ac:dyDescent="0.2">
      <c r="B13" s="436"/>
      <c r="C13" s="461" t="s">
        <v>141</v>
      </c>
      <c r="D13" s="462"/>
      <c r="E13" s="53">
        <f t="shared" ref="E13:P13" si="11">ROUND(E12/E7,3)</f>
        <v>0.25700000000000001</v>
      </c>
      <c r="F13" s="53">
        <f t="shared" si="11"/>
        <v>0.23</v>
      </c>
      <c r="G13" s="53">
        <f t="shared" si="11"/>
        <v>0.22600000000000001</v>
      </c>
      <c r="H13" s="53">
        <f t="shared" si="11"/>
        <v>0.36799999999999999</v>
      </c>
      <c r="I13" s="53">
        <f t="shared" si="11"/>
        <v>0.45600000000000002</v>
      </c>
      <c r="J13" s="54">
        <f t="shared" si="11"/>
        <v>0.46300000000000002</v>
      </c>
      <c r="K13" s="54">
        <f t="shared" si="11"/>
        <v>0.41899999999999998</v>
      </c>
      <c r="L13" s="54">
        <f t="shared" si="11"/>
        <v>0.40100000000000002</v>
      </c>
      <c r="M13" s="63">
        <f t="shared" si="11"/>
        <v>0.36299999999999999</v>
      </c>
      <c r="N13" s="86">
        <f t="shared" si="11"/>
        <v>0.36</v>
      </c>
      <c r="O13" s="94">
        <f t="shared" si="11"/>
        <v>0.35399999999999998</v>
      </c>
      <c r="P13" s="90">
        <f t="shared" si="11"/>
        <v>0.40100000000000002</v>
      </c>
      <c r="Q13" s="86">
        <f t="shared" ref="Q13:V13" si="12">ROUND(Q12/Q7,3)</f>
        <v>0.35899999999999999</v>
      </c>
      <c r="R13" s="86">
        <f t="shared" si="12"/>
        <v>0.33400000000000002</v>
      </c>
      <c r="S13" s="86">
        <f t="shared" si="12"/>
        <v>0.35099999999999998</v>
      </c>
      <c r="T13" s="86">
        <f t="shared" si="12"/>
        <v>0.25700000000000001</v>
      </c>
      <c r="U13" s="86">
        <f t="shared" si="12"/>
        <v>0.20399999999999999</v>
      </c>
      <c r="V13" s="94">
        <f t="shared" si="12"/>
        <v>0.22</v>
      </c>
      <c r="W13" s="376">
        <f>ROUND(W12/W7,3)</f>
        <v>0.29799999999999999</v>
      </c>
      <c r="X13" s="380"/>
      <c r="Y13" s="267"/>
      <c r="Z13" s="436"/>
      <c r="AA13" s="461" t="s">
        <v>141</v>
      </c>
      <c r="AB13" s="462"/>
      <c r="AC13" s="53">
        <f t="shared" ref="AC13:AX13" si="13">ROUND(AC12/AC7,3)</f>
        <v>0.20499999999999999</v>
      </c>
      <c r="AD13" s="53">
        <f t="shared" si="13"/>
        <v>0.129</v>
      </c>
      <c r="AE13" s="53">
        <f t="shared" si="13"/>
        <v>0.108</v>
      </c>
      <c r="AF13" s="53">
        <f t="shared" si="13"/>
        <v>0.16900000000000001</v>
      </c>
      <c r="AG13" s="53">
        <f t="shared" si="13"/>
        <v>0.14699999999999999</v>
      </c>
      <c r="AH13" s="53">
        <f t="shared" si="13"/>
        <v>0.20399999999999999</v>
      </c>
      <c r="AI13" s="53">
        <f t="shared" si="13"/>
        <v>0.32200000000000001</v>
      </c>
      <c r="AJ13" s="53">
        <f t="shared" si="13"/>
        <v>0.39800000000000002</v>
      </c>
      <c r="AK13" s="53">
        <f t="shared" si="13"/>
        <v>0.27600000000000002</v>
      </c>
      <c r="AL13" s="53">
        <f t="shared" si="13"/>
        <v>0.25700000000000001</v>
      </c>
      <c r="AM13" s="53">
        <f t="shared" si="13"/>
        <v>0.23</v>
      </c>
      <c r="AN13" s="53">
        <f t="shared" si="13"/>
        <v>0.22600000000000001</v>
      </c>
      <c r="AO13" s="54">
        <f t="shared" si="13"/>
        <v>0.36799999999999999</v>
      </c>
      <c r="AP13" s="54">
        <f t="shared" si="13"/>
        <v>0.45600000000000002</v>
      </c>
      <c r="AQ13" s="54">
        <f t="shared" si="13"/>
        <v>0.46300000000000002</v>
      </c>
      <c r="AR13" s="63">
        <f t="shared" si="13"/>
        <v>0.41899999999999998</v>
      </c>
      <c r="AS13" s="86">
        <f t="shared" si="13"/>
        <v>0.40100000000000002</v>
      </c>
      <c r="AT13" s="94">
        <f t="shared" si="13"/>
        <v>0.36299999999999999</v>
      </c>
      <c r="AU13" s="90">
        <f t="shared" si="13"/>
        <v>0.36</v>
      </c>
      <c r="AV13" s="86">
        <f t="shared" si="13"/>
        <v>0.35399999999999998</v>
      </c>
      <c r="AW13" s="86">
        <f t="shared" si="13"/>
        <v>0.40100000000000002</v>
      </c>
      <c r="AX13" s="94">
        <f t="shared" si="13"/>
        <v>0.35899999999999999</v>
      </c>
      <c r="AY13" s="86">
        <f t="shared" ref="AY13:BD13" si="14">ROUND(AY12/AY7,3)</f>
        <v>0.33400000000000002</v>
      </c>
      <c r="AZ13" s="121">
        <f t="shared" si="14"/>
        <v>0.35099999999999998</v>
      </c>
      <c r="BA13" s="132">
        <f t="shared" si="14"/>
        <v>0.25700000000000001</v>
      </c>
      <c r="BB13" s="132">
        <f t="shared" si="14"/>
        <v>0.20399999999999999</v>
      </c>
      <c r="BC13" s="94">
        <f t="shared" si="14"/>
        <v>0.22</v>
      </c>
      <c r="BD13" s="94">
        <f t="shared" si="14"/>
        <v>0.29799999999999999</v>
      </c>
    </row>
    <row r="14" spans="1:56" s="10" customFormat="1" ht="14.25" customHeight="1" x14ac:dyDescent="0.15">
      <c r="B14" s="426" t="s">
        <v>102</v>
      </c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</row>
    <row r="15" spans="1:56" ht="21" customHeight="1" thickBot="1" x14ac:dyDescent="0.2">
      <c r="B15" s="11" t="s">
        <v>85</v>
      </c>
      <c r="C15" s="11"/>
      <c r="D15" s="11"/>
      <c r="E15" s="3"/>
      <c r="F15" s="3"/>
      <c r="G15" s="3"/>
      <c r="H15" s="3"/>
      <c r="I15" s="3"/>
      <c r="J15" s="3"/>
      <c r="K15" s="3"/>
      <c r="T15" s="244"/>
      <c r="V15" s="460" t="s">
        <v>81</v>
      </c>
      <c r="W15" s="460"/>
    </row>
    <row r="16" spans="1:56" ht="16.5" customHeight="1" x14ac:dyDescent="0.15">
      <c r="B16" s="419" t="s">
        <v>8</v>
      </c>
      <c r="C16" s="420"/>
      <c r="D16" s="421"/>
      <c r="E16" s="4" t="s">
        <v>125</v>
      </c>
      <c r="F16" s="4" t="s">
        <v>126</v>
      </c>
      <c r="G16" s="4" t="s">
        <v>127</v>
      </c>
      <c r="H16" s="5" t="s">
        <v>128</v>
      </c>
      <c r="I16" s="5" t="s">
        <v>129</v>
      </c>
      <c r="J16" s="5" t="s">
        <v>130</v>
      </c>
      <c r="K16" s="23" t="s">
        <v>131</v>
      </c>
      <c r="L16" s="23" t="s">
        <v>111</v>
      </c>
      <c r="M16" s="23" t="s">
        <v>133</v>
      </c>
      <c r="N16" s="77" t="s">
        <v>134</v>
      </c>
      <c r="O16" s="77" t="s">
        <v>112</v>
      </c>
      <c r="P16" s="393" t="s">
        <v>110</v>
      </c>
      <c r="Q16" s="393" t="s">
        <v>142</v>
      </c>
      <c r="R16" s="393" t="s">
        <v>157</v>
      </c>
      <c r="S16" s="105" t="s">
        <v>161</v>
      </c>
      <c r="T16" s="394" t="s">
        <v>164</v>
      </c>
      <c r="U16" s="393" t="s">
        <v>167</v>
      </c>
      <c r="V16" s="363" t="s">
        <v>174</v>
      </c>
      <c r="W16" s="395" t="s">
        <v>175</v>
      </c>
    </row>
    <row r="17" spans="2:23" ht="20.25" customHeight="1" x14ac:dyDescent="0.15">
      <c r="B17" s="422" t="s">
        <v>92</v>
      </c>
      <c r="C17" s="423"/>
      <c r="D17" s="424"/>
      <c r="E17" s="12">
        <v>2910</v>
      </c>
      <c r="F17" s="12">
        <v>3179</v>
      </c>
      <c r="G17" s="12">
        <v>3682</v>
      </c>
      <c r="H17" s="13">
        <v>2922</v>
      </c>
      <c r="I17" s="13">
        <v>2892</v>
      </c>
      <c r="J17" s="13">
        <v>2479</v>
      </c>
      <c r="K17" s="55">
        <v>2580</v>
      </c>
      <c r="L17" s="55">
        <v>2654</v>
      </c>
      <c r="M17" s="55">
        <v>3135</v>
      </c>
      <c r="N17" s="66">
        <v>2491</v>
      </c>
      <c r="O17" s="66">
        <v>2864</v>
      </c>
      <c r="P17" s="133">
        <v>2468</v>
      </c>
      <c r="Q17" s="133">
        <v>2467</v>
      </c>
      <c r="R17" s="318">
        <v>2380</v>
      </c>
      <c r="S17" s="334">
        <v>2538</v>
      </c>
      <c r="T17" s="337">
        <v>3301</v>
      </c>
      <c r="U17" s="318">
        <v>3208</v>
      </c>
      <c r="V17" s="318">
        <v>3076</v>
      </c>
      <c r="W17" s="338">
        <v>3102</v>
      </c>
    </row>
    <row r="18" spans="2:23" ht="14.25" customHeight="1" x14ac:dyDescent="0.15">
      <c r="B18" s="413" t="s">
        <v>165</v>
      </c>
      <c r="C18" s="414"/>
      <c r="D18" s="415"/>
      <c r="E18" s="95">
        <v>915</v>
      </c>
      <c r="F18" s="95">
        <v>1306</v>
      </c>
      <c r="G18" s="95">
        <v>1255</v>
      </c>
      <c r="H18" s="96">
        <v>452</v>
      </c>
      <c r="I18" s="96">
        <v>369</v>
      </c>
      <c r="J18" s="96">
        <v>229</v>
      </c>
      <c r="K18" s="97">
        <v>214</v>
      </c>
      <c r="L18" s="97">
        <v>409</v>
      </c>
      <c r="M18" s="97">
        <v>432</v>
      </c>
      <c r="N18" s="98">
        <v>267</v>
      </c>
      <c r="O18" s="98">
        <v>505</v>
      </c>
      <c r="P18" s="98">
        <v>221</v>
      </c>
      <c r="Q18" s="98">
        <v>325</v>
      </c>
      <c r="R18" s="98">
        <v>216</v>
      </c>
      <c r="S18" s="335">
        <v>424</v>
      </c>
      <c r="T18" s="339">
        <v>467</v>
      </c>
      <c r="U18" s="369">
        <v>384</v>
      </c>
      <c r="V18" s="369">
        <v>433</v>
      </c>
      <c r="W18" s="406">
        <v>202</v>
      </c>
    </row>
    <row r="19" spans="2:23" ht="22.5" customHeight="1" x14ac:dyDescent="0.15">
      <c r="B19" s="410" t="s">
        <v>170</v>
      </c>
      <c r="C19" s="411"/>
      <c r="D19" s="412"/>
      <c r="E19" s="99">
        <v>62</v>
      </c>
      <c r="F19" s="99">
        <v>38</v>
      </c>
      <c r="G19" s="99">
        <v>72</v>
      </c>
      <c r="H19" s="100">
        <v>222</v>
      </c>
      <c r="I19" s="100">
        <v>186</v>
      </c>
      <c r="J19" s="100">
        <v>124</v>
      </c>
      <c r="K19" s="100">
        <v>115</v>
      </c>
      <c r="L19" s="100">
        <v>124</v>
      </c>
      <c r="M19" s="100">
        <v>82</v>
      </c>
      <c r="N19" s="99">
        <v>61</v>
      </c>
      <c r="O19" s="99">
        <v>64</v>
      </c>
      <c r="P19" s="99">
        <v>60</v>
      </c>
      <c r="Q19" s="99">
        <v>80</v>
      </c>
      <c r="R19" s="99">
        <v>64</v>
      </c>
      <c r="S19" s="100">
        <v>84</v>
      </c>
      <c r="T19" s="340">
        <v>95</v>
      </c>
      <c r="U19" s="99">
        <v>76</v>
      </c>
      <c r="V19" s="99">
        <v>62</v>
      </c>
      <c r="W19" s="407">
        <v>62</v>
      </c>
    </row>
    <row r="20" spans="2:23" ht="19.5" customHeight="1" thickBot="1" x14ac:dyDescent="0.2">
      <c r="B20" s="390" t="s">
        <v>173</v>
      </c>
      <c r="C20" s="391"/>
      <c r="D20" s="391"/>
      <c r="E20" s="101">
        <v>130</v>
      </c>
      <c r="F20" s="101">
        <v>54</v>
      </c>
      <c r="G20" s="101">
        <v>102</v>
      </c>
      <c r="H20" s="102">
        <v>113</v>
      </c>
      <c r="I20" s="102">
        <v>73</v>
      </c>
      <c r="J20" s="102">
        <v>99</v>
      </c>
      <c r="K20" s="103">
        <v>109</v>
      </c>
      <c r="L20" s="103">
        <v>123</v>
      </c>
      <c r="M20" s="103">
        <v>109</v>
      </c>
      <c r="N20" s="104">
        <v>125</v>
      </c>
      <c r="O20" s="104">
        <v>102</v>
      </c>
      <c r="P20" s="104">
        <v>136</v>
      </c>
      <c r="Q20" s="104">
        <v>112</v>
      </c>
      <c r="R20" s="104">
        <v>142</v>
      </c>
      <c r="S20" s="336">
        <v>138</v>
      </c>
      <c r="T20" s="341">
        <v>159</v>
      </c>
      <c r="U20" s="370">
        <v>179</v>
      </c>
      <c r="V20" s="370">
        <v>170</v>
      </c>
      <c r="W20" s="408">
        <v>193</v>
      </c>
    </row>
    <row r="21" spans="2:23" s="14" customFormat="1" ht="26.25" customHeight="1" x14ac:dyDescent="0.15">
      <c r="B21" s="426" t="s">
        <v>95</v>
      </c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</row>
    <row r="22" spans="2:23" s="14" customFormat="1" ht="6" customHeight="1" x14ac:dyDescent="0.1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2:23" s="14" customFormat="1" x14ac:dyDescent="0.1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spans="2:23" s="14" customFormat="1" x14ac:dyDescent="0.1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spans="2:23" s="14" customFormat="1" x14ac:dyDescent="0.1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spans="2:23" s="14" customFormat="1" x14ac:dyDescent="0.1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2:23" s="14" customFormat="1" x14ac:dyDescent="0.1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2:23" s="14" customFormat="1" x14ac:dyDescent="0.1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2:23" s="14" customFormat="1" x14ac:dyDescent="0.1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2:23" s="14" customFormat="1" x14ac:dyDescent="0.1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2:23" s="14" customFormat="1" x14ac:dyDescent="0.1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2:23" s="14" customFormat="1" x14ac:dyDescent="0.1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7" s="14" customFormat="1" x14ac:dyDescent="0.1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7" s="14" customFormat="1" ht="26.25" customHeight="1" x14ac:dyDescent="0.15">
      <c r="A34" s="1"/>
      <c r="O34" s="1"/>
      <c r="P34" s="1"/>
      <c r="Q34" s="1"/>
      <c r="S34" s="1"/>
      <c r="T34" s="1"/>
      <c r="U34" s="1"/>
    </row>
    <row r="35" spans="1:27" s="14" customFormat="1" ht="21.75" customHeight="1" x14ac:dyDescent="0.15">
      <c r="A35" s="1"/>
      <c r="B35" s="359" t="s">
        <v>178</v>
      </c>
      <c r="C35" s="359"/>
      <c r="D35" s="10"/>
      <c r="E35" s="10"/>
      <c r="F35" s="10"/>
      <c r="G35" s="10"/>
      <c r="H35" s="10"/>
      <c r="I35" s="10"/>
      <c r="J35" s="58"/>
      <c r="K35" s="58"/>
      <c r="L35" s="58"/>
      <c r="M35" s="58"/>
      <c r="N35" s="58"/>
      <c r="O35" s="1"/>
      <c r="P35" s="1"/>
      <c r="Q35" s="1"/>
      <c r="R35" s="24"/>
      <c r="S35" s="1"/>
      <c r="T35" s="1"/>
      <c r="U35" s="1"/>
      <c r="X35" s="24" t="s">
        <v>81</v>
      </c>
    </row>
    <row r="36" spans="1:27" s="14" customFormat="1" ht="17.25" customHeight="1" x14ac:dyDescent="0.15">
      <c r="A36" s="1"/>
      <c r="B36" s="481" t="s">
        <v>24</v>
      </c>
      <c r="C36" s="482"/>
      <c r="D36" s="485"/>
      <c r="E36" s="468" t="s">
        <v>25</v>
      </c>
      <c r="F36" s="468"/>
      <c r="G36" s="468"/>
      <c r="H36" s="468"/>
      <c r="I36" s="468"/>
      <c r="J36" s="468"/>
      <c r="K36" s="468"/>
      <c r="L36" s="468"/>
      <c r="M36" s="468"/>
      <c r="N36" s="493"/>
      <c r="O36" s="493"/>
      <c r="P36" s="493"/>
      <c r="Q36" s="493"/>
      <c r="R36" s="493"/>
      <c r="S36" s="470"/>
      <c r="T36" s="470"/>
      <c r="U36" s="470"/>
      <c r="V36" s="470"/>
      <c r="W36" s="470"/>
      <c r="X36" s="470"/>
      <c r="Y36" s="78"/>
      <c r="Z36" s="78"/>
      <c r="AA36" s="78"/>
    </row>
    <row r="37" spans="1:27" s="14" customFormat="1" ht="18.75" customHeight="1" thickBot="1" x14ac:dyDescent="0.2">
      <c r="A37" s="1"/>
      <c r="B37" s="486"/>
      <c r="C37" s="487"/>
      <c r="D37" s="488"/>
      <c r="E37" s="468" t="s">
        <v>27</v>
      </c>
      <c r="F37" s="469"/>
      <c r="G37" s="469"/>
      <c r="H37" s="469"/>
      <c r="I37" s="495" t="s">
        <v>100</v>
      </c>
      <c r="J37" s="463" t="s">
        <v>103</v>
      </c>
      <c r="K37" s="464"/>
      <c r="L37" s="465"/>
      <c r="M37" s="466" t="s">
        <v>104</v>
      </c>
      <c r="N37" s="468" t="s">
        <v>28</v>
      </c>
      <c r="O37" s="469"/>
      <c r="P37" s="469"/>
      <c r="Q37" s="468" t="s">
        <v>29</v>
      </c>
      <c r="R37" s="470"/>
      <c r="S37" s="470"/>
      <c r="T37" s="471" t="s">
        <v>30</v>
      </c>
      <c r="U37" s="473" t="s">
        <v>31</v>
      </c>
      <c r="V37" s="475" t="s">
        <v>32</v>
      </c>
      <c r="W37" s="475" t="s">
        <v>0</v>
      </c>
      <c r="X37" s="476" t="s">
        <v>143</v>
      </c>
      <c r="Y37" s="32"/>
      <c r="Z37" s="32"/>
      <c r="AA37" s="32"/>
    </row>
    <row r="38" spans="1:27" s="14" customFormat="1" ht="28.5" customHeight="1" thickBot="1" x14ac:dyDescent="0.2">
      <c r="A38" s="1"/>
      <c r="B38" s="489"/>
      <c r="C38" s="490"/>
      <c r="D38" s="488"/>
      <c r="E38" s="494"/>
      <c r="F38" s="469"/>
      <c r="G38" s="469"/>
      <c r="H38" s="469"/>
      <c r="I38" s="496"/>
      <c r="J38" s="479" t="s">
        <v>105</v>
      </c>
      <c r="K38" s="480"/>
      <c r="L38" s="70" t="s">
        <v>106</v>
      </c>
      <c r="M38" s="467"/>
      <c r="N38" s="469"/>
      <c r="O38" s="469"/>
      <c r="P38" s="469"/>
      <c r="Q38" s="470"/>
      <c r="R38" s="470"/>
      <c r="S38" s="470"/>
      <c r="T38" s="472"/>
      <c r="U38" s="474"/>
      <c r="V38" s="470"/>
      <c r="W38" s="470"/>
      <c r="X38" s="477"/>
      <c r="Y38" s="39"/>
      <c r="Z38" s="39"/>
      <c r="AA38" s="39"/>
    </row>
    <row r="39" spans="1:27" s="14" customFormat="1" ht="46.5" customHeight="1" x14ac:dyDescent="0.15">
      <c r="A39" s="1"/>
      <c r="B39" s="491"/>
      <c r="C39" s="492"/>
      <c r="D39" s="492"/>
      <c r="E39" s="319" t="s">
        <v>33</v>
      </c>
      <c r="F39" s="71" t="s">
        <v>34</v>
      </c>
      <c r="G39" s="405" t="s">
        <v>35</v>
      </c>
      <c r="H39" s="72" t="s">
        <v>0</v>
      </c>
      <c r="I39" s="496"/>
      <c r="J39" s="324" t="s">
        <v>107</v>
      </c>
      <c r="K39" s="325" t="s">
        <v>108</v>
      </c>
      <c r="L39" s="73" t="s">
        <v>107</v>
      </c>
      <c r="M39" s="467"/>
      <c r="N39" s="74" t="s">
        <v>36</v>
      </c>
      <c r="O39" s="67" t="s">
        <v>37</v>
      </c>
      <c r="P39" s="68" t="s">
        <v>0</v>
      </c>
      <c r="Q39" s="75" t="s">
        <v>38</v>
      </c>
      <c r="R39" s="76" t="s">
        <v>39</v>
      </c>
      <c r="S39" s="68" t="s">
        <v>0</v>
      </c>
      <c r="T39" s="472"/>
      <c r="U39" s="474"/>
      <c r="V39" s="470"/>
      <c r="W39" s="470"/>
      <c r="X39" s="478"/>
      <c r="Y39" s="39"/>
      <c r="Z39" s="39"/>
      <c r="AA39" s="39"/>
    </row>
    <row r="40" spans="1:27" s="134" customFormat="1" ht="18.75" customHeight="1" x14ac:dyDescent="0.15">
      <c r="A40" s="3"/>
      <c r="B40" s="481" t="s">
        <v>2</v>
      </c>
      <c r="C40" s="482"/>
      <c r="D40" s="482"/>
      <c r="E40" s="320">
        <v>119</v>
      </c>
      <c r="F40" s="268"/>
      <c r="G40" s="269">
        <v>5</v>
      </c>
      <c r="H40" s="270">
        <v>1</v>
      </c>
      <c r="I40" s="271"/>
      <c r="J40" s="326">
        <v>5</v>
      </c>
      <c r="K40" s="327"/>
      <c r="L40" s="272">
        <v>4</v>
      </c>
      <c r="M40" s="270"/>
      <c r="N40" s="273">
        <v>1</v>
      </c>
      <c r="O40" s="269"/>
      <c r="P40" s="270" t="s">
        <v>168</v>
      </c>
      <c r="Q40" s="273">
        <v>2</v>
      </c>
      <c r="R40" s="269"/>
      <c r="S40" s="274">
        <v>3</v>
      </c>
      <c r="T40" s="275">
        <v>5</v>
      </c>
      <c r="U40" s="276"/>
      <c r="V40" s="276" t="s">
        <v>171</v>
      </c>
      <c r="W40" s="276">
        <v>1</v>
      </c>
      <c r="X40" s="270"/>
      <c r="Y40" s="79"/>
      <c r="Z40" s="79"/>
      <c r="AA40" s="79"/>
    </row>
    <row r="41" spans="1:27" s="134" customFormat="1" ht="18.75" customHeight="1" x14ac:dyDescent="0.15">
      <c r="A41" s="3"/>
      <c r="B41" s="483" t="s">
        <v>1</v>
      </c>
      <c r="C41" s="484"/>
      <c r="D41" s="484"/>
      <c r="E41" s="321">
        <v>749</v>
      </c>
      <c r="F41" s="278"/>
      <c r="G41" s="279">
        <v>141</v>
      </c>
      <c r="H41" s="280">
        <v>84</v>
      </c>
      <c r="I41" s="281"/>
      <c r="J41" s="328">
        <v>52</v>
      </c>
      <c r="K41" s="329"/>
      <c r="L41" s="282">
        <v>22</v>
      </c>
      <c r="M41" s="280"/>
      <c r="N41" s="283">
        <v>13</v>
      </c>
      <c r="O41" s="279">
        <v>3</v>
      </c>
      <c r="P41" s="280">
        <v>34</v>
      </c>
      <c r="Q41" s="283">
        <v>39</v>
      </c>
      <c r="R41" s="279">
        <v>17</v>
      </c>
      <c r="S41" s="284">
        <v>64</v>
      </c>
      <c r="T41" s="285">
        <v>62</v>
      </c>
      <c r="U41" s="286">
        <v>13</v>
      </c>
      <c r="V41" s="286">
        <v>43</v>
      </c>
      <c r="W41" s="286">
        <v>97</v>
      </c>
      <c r="X41" s="280">
        <v>10</v>
      </c>
      <c r="Y41" s="79"/>
      <c r="Z41" s="79"/>
      <c r="AA41" s="79"/>
    </row>
    <row r="42" spans="1:27" s="134" customFormat="1" x14ac:dyDescent="0.15">
      <c r="A42" s="3"/>
      <c r="B42" s="486" t="s">
        <v>3</v>
      </c>
      <c r="C42" s="487"/>
      <c r="D42" s="487"/>
      <c r="E42" s="322">
        <f>SUM(E40,E41)</f>
        <v>868</v>
      </c>
      <c r="F42" s="287">
        <f t="shared" ref="F42:X42" si="15">SUM(F40,F41)</f>
        <v>0</v>
      </c>
      <c r="G42" s="288">
        <f t="shared" si="15"/>
        <v>146</v>
      </c>
      <c r="H42" s="289">
        <f t="shared" si="15"/>
        <v>85</v>
      </c>
      <c r="I42" s="290">
        <f t="shared" si="15"/>
        <v>0</v>
      </c>
      <c r="J42" s="330">
        <f t="shared" si="15"/>
        <v>57</v>
      </c>
      <c r="K42" s="331">
        <f t="shared" si="15"/>
        <v>0</v>
      </c>
      <c r="L42" s="291">
        <f t="shared" si="15"/>
        <v>26</v>
      </c>
      <c r="M42" s="289">
        <f t="shared" si="15"/>
        <v>0</v>
      </c>
      <c r="N42" s="292">
        <f t="shared" si="15"/>
        <v>14</v>
      </c>
      <c r="O42" s="288">
        <f t="shared" si="15"/>
        <v>3</v>
      </c>
      <c r="P42" s="289">
        <f t="shared" si="15"/>
        <v>34</v>
      </c>
      <c r="Q42" s="292">
        <f t="shared" si="15"/>
        <v>41</v>
      </c>
      <c r="R42" s="288">
        <f t="shared" si="15"/>
        <v>17</v>
      </c>
      <c r="S42" s="293">
        <f t="shared" si="15"/>
        <v>67</v>
      </c>
      <c r="T42" s="277">
        <f t="shared" si="15"/>
        <v>67</v>
      </c>
      <c r="U42" s="294">
        <f t="shared" si="15"/>
        <v>13</v>
      </c>
      <c r="V42" s="294">
        <f t="shared" si="15"/>
        <v>43</v>
      </c>
      <c r="W42" s="294">
        <f t="shared" si="15"/>
        <v>98</v>
      </c>
      <c r="X42" s="289">
        <f t="shared" si="15"/>
        <v>10</v>
      </c>
      <c r="Y42" s="79"/>
      <c r="Z42" s="79"/>
      <c r="AA42" s="79"/>
    </row>
    <row r="43" spans="1:27" s="134" customFormat="1" ht="14.25" thickBot="1" x14ac:dyDescent="0.2">
      <c r="A43" s="3"/>
      <c r="B43" s="497" t="s">
        <v>5</v>
      </c>
      <c r="C43" s="498"/>
      <c r="D43" s="498"/>
      <c r="E43" s="323">
        <f t="shared" ref="E43:X43" si="16">+IF(E42=0,"",+ROUND(E42/$U$50,3))</f>
        <v>0.28000000000000003</v>
      </c>
      <c r="F43" s="295" t="str">
        <f t="shared" si="16"/>
        <v/>
      </c>
      <c r="G43" s="296">
        <f t="shared" si="16"/>
        <v>4.7E-2</v>
      </c>
      <c r="H43" s="297">
        <f t="shared" si="16"/>
        <v>2.7E-2</v>
      </c>
      <c r="I43" s="298" t="str">
        <f t="shared" si="16"/>
        <v/>
      </c>
      <c r="J43" s="332">
        <f t="shared" si="16"/>
        <v>1.7999999999999999E-2</v>
      </c>
      <c r="K43" s="333" t="str">
        <f t="shared" si="16"/>
        <v/>
      </c>
      <c r="L43" s="299">
        <f t="shared" si="16"/>
        <v>8.0000000000000002E-3</v>
      </c>
      <c r="M43" s="297" t="str">
        <f t="shared" si="16"/>
        <v/>
      </c>
      <c r="N43" s="300">
        <f t="shared" si="16"/>
        <v>5.0000000000000001E-3</v>
      </c>
      <c r="O43" s="296">
        <f t="shared" si="16"/>
        <v>1E-3</v>
      </c>
      <c r="P43" s="297">
        <f t="shared" si="16"/>
        <v>1.0999999999999999E-2</v>
      </c>
      <c r="Q43" s="300">
        <f t="shared" si="16"/>
        <v>1.2999999999999999E-2</v>
      </c>
      <c r="R43" s="296">
        <f t="shared" si="16"/>
        <v>5.0000000000000001E-3</v>
      </c>
      <c r="S43" s="297">
        <f t="shared" si="16"/>
        <v>2.1999999999999999E-2</v>
      </c>
      <c r="T43" s="112">
        <f t="shared" si="16"/>
        <v>2.1999999999999999E-2</v>
      </c>
      <c r="U43" s="301">
        <f t="shared" si="16"/>
        <v>4.0000000000000001E-3</v>
      </c>
      <c r="V43" s="301">
        <f t="shared" si="16"/>
        <v>1.4E-2</v>
      </c>
      <c r="W43" s="301">
        <f t="shared" si="16"/>
        <v>3.2000000000000001E-2</v>
      </c>
      <c r="X43" s="297">
        <f t="shared" si="16"/>
        <v>3.0000000000000001E-3</v>
      </c>
      <c r="Y43" s="65"/>
      <c r="Z43" s="65"/>
      <c r="AA43" s="65"/>
    </row>
    <row r="44" spans="1:27" s="134" customFormat="1" ht="9.75" customHeight="1" x14ac:dyDescent="0.15">
      <c r="A44" s="3"/>
      <c r="B44" s="3"/>
      <c r="C44" s="3"/>
      <c r="D44" s="3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302"/>
      <c r="X44" s="302"/>
    </row>
    <row r="45" spans="1:27" s="134" customFormat="1" ht="16.5" customHeight="1" x14ac:dyDescent="0.15">
      <c r="A45" s="3"/>
      <c r="B45" s="481" t="s">
        <v>24</v>
      </c>
      <c r="C45" s="482"/>
      <c r="D45" s="499"/>
      <c r="E45" s="504" t="s">
        <v>40</v>
      </c>
      <c r="F45" s="505"/>
      <c r="G45" s="505"/>
      <c r="H45" s="506"/>
      <c r="I45" s="507" t="s">
        <v>41</v>
      </c>
      <c r="J45" s="508"/>
      <c r="K45" s="508"/>
      <c r="L45" s="508"/>
      <c r="M45" s="509"/>
      <c r="N45" s="510" t="s">
        <v>82</v>
      </c>
      <c r="O45" s="511" t="s">
        <v>26</v>
      </c>
      <c r="P45" s="512" t="s">
        <v>42</v>
      </c>
      <c r="Q45" s="515" t="s">
        <v>43</v>
      </c>
      <c r="R45" s="511" t="s">
        <v>96</v>
      </c>
      <c r="S45" s="518" t="s">
        <v>44</v>
      </c>
      <c r="T45" s="519" t="s">
        <v>0</v>
      </c>
      <c r="U45" s="522" t="s">
        <v>6</v>
      </c>
      <c r="V45" s="109"/>
      <c r="W45" s="109"/>
      <c r="X45" s="302"/>
    </row>
    <row r="46" spans="1:27" s="134" customFormat="1" ht="16.5" customHeight="1" x14ac:dyDescent="0.15">
      <c r="A46" s="3"/>
      <c r="B46" s="486"/>
      <c r="C46" s="487"/>
      <c r="D46" s="500"/>
      <c r="E46" s="525" t="s">
        <v>45</v>
      </c>
      <c r="F46" s="527" t="s">
        <v>46</v>
      </c>
      <c r="G46" s="529" t="s">
        <v>47</v>
      </c>
      <c r="H46" s="531" t="s">
        <v>0</v>
      </c>
      <c r="I46" s="525" t="s">
        <v>48</v>
      </c>
      <c r="J46" s="533" t="s">
        <v>49</v>
      </c>
      <c r="K46" s="533" t="s">
        <v>50</v>
      </c>
      <c r="L46" s="534" t="s">
        <v>94</v>
      </c>
      <c r="M46" s="536" t="s">
        <v>0</v>
      </c>
      <c r="N46" s="510"/>
      <c r="O46" s="511"/>
      <c r="P46" s="513"/>
      <c r="Q46" s="516"/>
      <c r="R46" s="511"/>
      <c r="S46" s="518"/>
      <c r="T46" s="520"/>
      <c r="U46" s="523"/>
      <c r="V46" s="109"/>
      <c r="W46" s="109"/>
      <c r="X46" s="302"/>
    </row>
    <row r="47" spans="1:27" s="134" customFormat="1" ht="31.5" customHeight="1" x14ac:dyDescent="0.15">
      <c r="A47" s="3"/>
      <c r="B47" s="501"/>
      <c r="C47" s="502"/>
      <c r="D47" s="503"/>
      <c r="E47" s="526"/>
      <c r="F47" s="528"/>
      <c r="G47" s="530"/>
      <c r="H47" s="532"/>
      <c r="I47" s="526"/>
      <c r="J47" s="505"/>
      <c r="K47" s="505"/>
      <c r="L47" s="535"/>
      <c r="M47" s="506"/>
      <c r="N47" s="510"/>
      <c r="O47" s="511"/>
      <c r="P47" s="514"/>
      <c r="Q47" s="517"/>
      <c r="R47" s="511"/>
      <c r="S47" s="518"/>
      <c r="T47" s="521"/>
      <c r="U47" s="524"/>
      <c r="V47" s="109"/>
      <c r="W47" s="109"/>
      <c r="X47" s="302"/>
    </row>
    <row r="48" spans="1:27" s="134" customFormat="1" ht="17.25" customHeight="1" x14ac:dyDescent="0.15">
      <c r="A48" s="3"/>
      <c r="B48" s="537" t="s">
        <v>2</v>
      </c>
      <c r="C48" s="538"/>
      <c r="D48" s="539"/>
      <c r="E48" s="303"/>
      <c r="F48" s="304"/>
      <c r="G48" s="304"/>
      <c r="H48" s="305"/>
      <c r="I48" s="303"/>
      <c r="J48" s="304">
        <v>1</v>
      </c>
      <c r="K48" s="304"/>
      <c r="L48" s="306" t="s">
        <v>168</v>
      </c>
      <c r="M48" s="305">
        <v>2</v>
      </c>
      <c r="N48" s="307"/>
      <c r="O48" s="308">
        <v>2</v>
      </c>
      <c r="P48" s="308"/>
      <c r="Q48" s="309"/>
      <c r="R48" s="308"/>
      <c r="S48" s="310"/>
      <c r="T48" s="307"/>
      <c r="U48" s="311">
        <f>SUM(E40:X40,E48:T48)</f>
        <v>151</v>
      </c>
      <c r="V48" s="109"/>
      <c r="W48" s="109"/>
      <c r="X48" s="302"/>
    </row>
    <row r="49" spans="1:27" s="134" customFormat="1" ht="17.25" customHeight="1" x14ac:dyDescent="0.15">
      <c r="A49" s="3"/>
      <c r="B49" s="483" t="s">
        <v>1</v>
      </c>
      <c r="C49" s="484"/>
      <c r="D49" s="540"/>
      <c r="E49" s="283">
        <v>13</v>
      </c>
      <c r="F49" s="279">
        <v>3</v>
      </c>
      <c r="G49" s="279">
        <v>6</v>
      </c>
      <c r="H49" s="280">
        <v>6</v>
      </c>
      <c r="I49" s="283">
        <v>19</v>
      </c>
      <c r="J49" s="279">
        <v>1097</v>
      </c>
      <c r="K49" s="279">
        <v>72</v>
      </c>
      <c r="L49" s="281">
        <v>55</v>
      </c>
      <c r="M49" s="280">
        <v>204</v>
      </c>
      <c r="N49" s="312">
        <v>8</v>
      </c>
      <c r="O49" s="286">
        <v>4</v>
      </c>
      <c r="P49" s="286"/>
      <c r="Q49" s="313"/>
      <c r="R49" s="286"/>
      <c r="S49" s="282"/>
      <c r="T49" s="286">
        <v>21</v>
      </c>
      <c r="U49" s="314">
        <f>SUM(E41:X41,E49:T49)</f>
        <v>2951</v>
      </c>
      <c r="V49" s="109"/>
      <c r="W49" s="109"/>
      <c r="X49" s="302"/>
    </row>
    <row r="50" spans="1:27" s="134" customFormat="1" x14ac:dyDescent="0.15">
      <c r="A50" s="3"/>
      <c r="B50" s="486" t="s">
        <v>3</v>
      </c>
      <c r="C50" s="487"/>
      <c r="D50" s="500"/>
      <c r="E50" s="292">
        <f t="shared" ref="E50:O50" si="17">SUM(E48:E49)</f>
        <v>13</v>
      </c>
      <c r="F50" s="288">
        <f t="shared" si="17"/>
        <v>3</v>
      </c>
      <c r="G50" s="288">
        <f t="shared" si="17"/>
        <v>6</v>
      </c>
      <c r="H50" s="289">
        <f t="shared" si="17"/>
        <v>6</v>
      </c>
      <c r="I50" s="292">
        <f t="shared" si="17"/>
        <v>19</v>
      </c>
      <c r="J50" s="288">
        <f t="shared" si="17"/>
        <v>1098</v>
      </c>
      <c r="K50" s="288">
        <f t="shared" si="17"/>
        <v>72</v>
      </c>
      <c r="L50" s="288">
        <f t="shared" si="17"/>
        <v>55</v>
      </c>
      <c r="M50" s="289">
        <f t="shared" si="17"/>
        <v>206</v>
      </c>
      <c r="N50" s="315">
        <f t="shared" si="17"/>
        <v>8</v>
      </c>
      <c r="O50" s="294">
        <f t="shared" si="17"/>
        <v>6</v>
      </c>
      <c r="P50" s="294">
        <f>SUM(P48:P49)</f>
        <v>0</v>
      </c>
      <c r="Q50" s="294">
        <f>SUM(Q48:Q49)</f>
        <v>0</v>
      </c>
      <c r="R50" s="294"/>
      <c r="S50" s="291"/>
      <c r="T50" s="315">
        <f>SUM(T48:T49)</f>
        <v>21</v>
      </c>
      <c r="U50" s="316">
        <f>SUM(U48:U49)</f>
        <v>3102</v>
      </c>
      <c r="V50" s="109"/>
      <c r="W50" s="109"/>
      <c r="X50" s="302"/>
      <c r="AA50" s="134">
        <f>SUM(E42:X42,E50:T50)</f>
        <v>3102</v>
      </c>
    </row>
    <row r="51" spans="1:27" s="134" customFormat="1" x14ac:dyDescent="0.15">
      <c r="A51" s="3"/>
      <c r="B51" s="497" t="s">
        <v>5</v>
      </c>
      <c r="C51" s="498"/>
      <c r="D51" s="541"/>
      <c r="E51" s="22">
        <f t="shared" ref="E51:T51" si="18">+IF(E50=0,"",+ROUND(E50/$U$50,3))</f>
        <v>4.0000000000000001E-3</v>
      </c>
      <c r="F51" s="20">
        <f t="shared" si="18"/>
        <v>1E-3</v>
      </c>
      <c r="G51" s="20">
        <f t="shared" si="18"/>
        <v>2E-3</v>
      </c>
      <c r="H51" s="21">
        <f t="shared" si="18"/>
        <v>2E-3</v>
      </c>
      <c r="I51" s="22">
        <f t="shared" si="18"/>
        <v>6.0000000000000001E-3</v>
      </c>
      <c r="J51" s="20">
        <f t="shared" si="18"/>
        <v>0.35399999999999998</v>
      </c>
      <c r="K51" s="20">
        <f t="shared" si="18"/>
        <v>2.3E-2</v>
      </c>
      <c r="L51" s="20">
        <f t="shared" si="18"/>
        <v>1.7999999999999999E-2</v>
      </c>
      <c r="M51" s="21">
        <f t="shared" si="18"/>
        <v>6.6000000000000003E-2</v>
      </c>
      <c r="N51" s="137">
        <f t="shared" si="18"/>
        <v>3.0000000000000001E-3</v>
      </c>
      <c r="O51" s="136">
        <f t="shared" si="18"/>
        <v>2E-3</v>
      </c>
      <c r="P51" s="136" t="str">
        <f>+IF(P50=0,"",+ROUND(P50/$U$50,3))</f>
        <v/>
      </c>
      <c r="Q51" s="136" t="str">
        <f>+IF(Q50=0,"",+ROUND(Q50/$U$50,3))</f>
        <v/>
      </c>
      <c r="R51" s="136" t="str">
        <f>+IF(R50=0,"",+ROUND(R50/$U$50,3))</f>
        <v/>
      </c>
      <c r="S51" s="135" t="str">
        <f>+IF(S50=0,"",+ROUND(S50/$U$50,3))</f>
        <v/>
      </c>
      <c r="T51" s="137">
        <f t="shared" si="18"/>
        <v>7.0000000000000001E-3</v>
      </c>
      <c r="U51" s="138"/>
      <c r="V51" s="3"/>
      <c r="W51" s="3"/>
    </row>
    <row r="52" spans="1:27" s="134" customFormat="1" x14ac:dyDescent="0.1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spans="1:27" s="3" customFormat="1" ht="17.25" customHeight="1" x14ac:dyDescent="0.15">
      <c r="B53" s="360" t="s">
        <v>179</v>
      </c>
      <c r="C53" s="360"/>
      <c r="D53" s="361"/>
      <c r="E53" s="361"/>
      <c r="F53" s="361"/>
      <c r="G53" s="361"/>
      <c r="H53" s="361"/>
      <c r="I53" s="361"/>
      <c r="R53" s="24" t="s">
        <v>81</v>
      </c>
      <c r="Y53" s="134"/>
    </row>
    <row r="54" spans="1:27" ht="57" customHeight="1" x14ac:dyDescent="0.15">
      <c r="B54" s="542" t="s">
        <v>11</v>
      </c>
      <c r="C54" s="543"/>
      <c r="D54" s="544"/>
      <c r="E54" s="15" t="s">
        <v>12</v>
      </c>
      <c r="F54" s="16" t="s">
        <v>13</v>
      </c>
      <c r="G54" s="16" t="s">
        <v>14</v>
      </c>
      <c r="H54" s="16" t="s">
        <v>15</v>
      </c>
      <c r="I54" s="16" t="s">
        <v>16</v>
      </c>
      <c r="J54" s="16" t="s">
        <v>17</v>
      </c>
      <c r="K54" s="16" t="s">
        <v>18</v>
      </c>
      <c r="L54" s="16" t="s">
        <v>19</v>
      </c>
      <c r="M54" s="17" t="s">
        <v>20</v>
      </c>
      <c r="N54" s="17" t="s">
        <v>21</v>
      </c>
      <c r="O54" s="16" t="s">
        <v>22</v>
      </c>
      <c r="P54" s="16" t="s">
        <v>23</v>
      </c>
      <c r="Q54" s="18" t="s">
        <v>0</v>
      </c>
      <c r="R54" s="19" t="s">
        <v>6</v>
      </c>
    </row>
    <row r="55" spans="1:27" ht="20.25" customHeight="1" x14ac:dyDescent="0.15">
      <c r="B55" s="545" t="s">
        <v>83</v>
      </c>
      <c r="C55" s="546"/>
      <c r="D55" s="547"/>
      <c r="E55" s="139">
        <v>2598</v>
      </c>
      <c r="F55" s="140">
        <v>78</v>
      </c>
      <c r="G55" s="140">
        <v>20</v>
      </c>
      <c r="H55" s="140">
        <v>1</v>
      </c>
      <c r="I55" s="140">
        <v>49</v>
      </c>
      <c r="J55" s="140">
        <v>70</v>
      </c>
      <c r="K55" s="140">
        <v>162</v>
      </c>
      <c r="L55" s="140">
        <v>15</v>
      </c>
      <c r="M55" s="140">
        <v>6</v>
      </c>
      <c r="N55" s="140">
        <v>5</v>
      </c>
      <c r="O55" s="140">
        <v>1</v>
      </c>
      <c r="P55" s="140">
        <v>90</v>
      </c>
      <c r="Q55" s="141">
        <v>7</v>
      </c>
      <c r="R55" s="7">
        <f>SUM(E55:Q55)</f>
        <v>3102</v>
      </c>
      <c r="AA55" s="1">
        <f>SUM(E55:Q55)</f>
        <v>3102</v>
      </c>
    </row>
    <row r="56" spans="1:27" ht="19.5" customHeight="1" thickBot="1" x14ac:dyDescent="0.2">
      <c r="B56" s="548" t="s">
        <v>5</v>
      </c>
      <c r="C56" s="549"/>
      <c r="D56" s="550"/>
      <c r="E56" s="142">
        <f t="shared" ref="E56:Q56" si="19">+IF(E55=0,"",ROUND(E55/$R55,3))</f>
        <v>0.83799999999999997</v>
      </c>
      <c r="F56" s="143">
        <f t="shared" si="19"/>
        <v>2.5000000000000001E-2</v>
      </c>
      <c r="G56" s="143">
        <f t="shared" si="19"/>
        <v>6.0000000000000001E-3</v>
      </c>
      <c r="H56" s="143">
        <f t="shared" si="19"/>
        <v>0</v>
      </c>
      <c r="I56" s="143">
        <f t="shared" si="19"/>
        <v>1.6E-2</v>
      </c>
      <c r="J56" s="143">
        <f t="shared" si="19"/>
        <v>2.3E-2</v>
      </c>
      <c r="K56" s="143">
        <f t="shared" si="19"/>
        <v>5.1999999999999998E-2</v>
      </c>
      <c r="L56" s="143">
        <f t="shared" si="19"/>
        <v>5.0000000000000001E-3</v>
      </c>
      <c r="M56" s="143">
        <f t="shared" si="19"/>
        <v>2E-3</v>
      </c>
      <c r="N56" s="143">
        <f t="shared" si="19"/>
        <v>2E-3</v>
      </c>
      <c r="O56" s="143">
        <f t="shared" si="19"/>
        <v>0</v>
      </c>
      <c r="P56" s="143">
        <f t="shared" si="19"/>
        <v>2.9000000000000001E-2</v>
      </c>
      <c r="Q56" s="144">
        <f t="shared" si="19"/>
        <v>2E-3</v>
      </c>
      <c r="R56" s="144"/>
      <c r="AA56" s="245">
        <f>SUM(E56:Q56)</f>
        <v>1</v>
      </c>
    </row>
    <row r="57" spans="1:27" ht="23.25" customHeight="1" x14ac:dyDescent="0.15">
      <c r="B57" s="551" t="s">
        <v>144</v>
      </c>
      <c r="C57" s="552"/>
      <c r="D57" s="553"/>
      <c r="E57" s="346">
        <v>544</v>
      </c>
      <c r="F57" s="145">
        <v>63</v>
      </c>
      <c r="G57" s="145">
        <v>11</v>
      </c>
      <c r="H57" s="145">
        <v>1</v>
      </c>
      <c r="I57" s="145">
        <v>46</v>
      </c>
      <c r="J57" s="145">
        <v>64</v>
      </c>
      <c r="K57" s="145">
        <v>125</v>
      </c>
      <c r="L57" s="145">
        <v>13</v>
      </c>
      <c r="M57" s="145">
        <v>3</v>
      </c>
      <c r="N57" s="145">
        <v>0</v>
      </c>
      <c r="O57" s="145">
        <v>1</v>
      </c>
      <c r="P57" s="145">
        <v>49</v>
      </c>
      <c r="Q57" s="146">
        <v>5</v>
      </c>
      <c r="R57" s="342">
        <f>SUM(E57:Q57)</f>
        <v>925</v>
      </c>
      <c r="AA57" s="1">
        <f>SUM(E57:Q57)</f>
        <v>925</v>
      </c>
    </row>
    <row r="58" spans="1:27" ht="21.75" customHeight="1" thickBot="1" x14ac:dyDescent="0.2">
      <c r="B58" s="554" t="s">
        <v>97</v>
      </c>
      <c r="C58" s="555"/>
      <c r="D58" s="556"/>
      <c r="E58" s="180">
        <f t="shared" ref="E58:Q58" si="20">+IF(E57=0,"",ROUND(E57/$R57,3))</f>
        <v>0.58799999999999997</v>
      </c>
      <c r="F58" s="147">
        <f t="shared" si="20"/>
        <v>6.8000000000000005E-2</v>
      </c>
      <c r="G58" s="147">
        <f t="shared" si="20"/>
        <v>1.2E-2</v>
      </c>
      <c r="H58" s="147">
        <f t="shared" si="20"/>
        <v>1E-3</v>
      </c>
      <c r="I58" s="147">
        <f t="shared" si="20"/>
        <v>0.05</v>
      </c>
      <c r="J58" s="147">
        <f t="shared" si="20"/>
        <v>6.9000000000000006E-2</v>
      </c>
      <c r="K58" s="147">
        <f t="shared" si="20"/>
        <v>0.13500000000000001</v>
      </c>
      <c r="L58" s="147">
        <f t="shared" si="20"/>
        <v>1.4E-2</v>
      </c>
      <c r="M58" s="147">
        <f t="shared" si="20"/>
        <v>3.0000000000000001E-3</v>
      </c>
      <c r="N58" s="147" t="str">
        <f t="shared" si="20"/>
        <v/>
      </c>
      <c r="O58" s="147">
        <f t="shared" si="20"/>
        <v>1E-3</v>
      </c>
      <c r="P58" s="147">
        <f t="shared" si="20"/>
        <v>5.2999999999999999E-2</v>
      </c>
      <c r="Q58" s="148">
        <f t="shared" si="20"/>
        <v>5.0000000000000001E-3</v>
      </c>
      <c r="R58" s="149"/>
      <c r="AA58" s="245">
        <f>SUM(E58:Q58)</f>
        <v>0.99900000000000011</v>
      </c>
    </row>
    <row r="59" spans="1:27" ht="19.5" customHeight="1" x14ac:dyDescent="0.15"/>
    <row r="60" spans="1:27" ht="21" customHeight="1" x14ac:dyDescent="0.15">
      <c r="B60" s="362" t="s">
        <v>180</v>
      </c>
      <c r="C60" s="362"/>
      <c r="D60" s="107"/>
      <c r="E60" s="107"/>
      <c r="F60" s="107"/>
      <c r="G60" s="107"/>
      <c r="H60" s="107"/>
      <c r="I60" s="107"/>
      <c r="J60" s="109"/>
      <c r="K60" s="109"/>
      <c r="L60" s="109"/>
      <c r="M60" s="109"/>
      <c r="N60" s="109"/>
      <c r="O60" s="109"/>
      <c r="P60" s="109"/>
      <c r="Q60" s="109"/>
      <c r="R60" s="109"/>
      <c r="S60" s="108" t="s">
        <v>81</v>
      </c>
    </row>
    <row r="61" spans="1:27" ht="37.5" customHeight="1" x14ac:dyDescent="0.15">
      <c r="B61" s="557" t="s">
        <v>51</v>
      </c>
      <c r="C61" s="558"/>
      <c r="D61" s="559"/>
      <c r="E61" s="110" t="s">
        <v>52</v>
      </c>
      <c r="F61" s="111" t="s">
        <v>53</v>
      </c>
      <c r="G61" s="111" t="s">
        <v>54</v>
      </c>
      <c r="H61" s="111" t="s">
        <v>55</v>
      </c>
      <c r="I61" s="111" t="s">
        <v>56</v>
      </c>
      <c r="J61" s="111" t="s">
        <v>57</v>
      </c>
      <c r="K61" s="111" t="s">
        <v>58</v>
      </c>
      <c r="L61" s="347" t="s">
        <v>59</v>
      </c>
      <c r="M61" s="150" t="s">
        <v>60</v>
      </c>
      <c r="N61" s="111" t="s">
        <v>61</v>
      </c>
      <c r="O61" s="111" t="s">
        <v>62</v>
      </c>
      <c r="P61" s="111" t="s">
        <v>63</v>
      </c>
      <c r="Q61" s="111" t="s">
        <v>64</v>
      </c>
      <c r="R61" s="150" t="s">
        <v>65</v>
      </c>
      <c r="S61" s="151" t="s">
        <v>66</v>
      </c>
    </row>
    <row r="62" spans="1:27" ht="17.25" customHeight="1" x14ac:dyDescent="0.15">
      <c r="B62" s="560" t="s">
        <v>2</v>
      </c>
      <c r="C62" s="561"/>
      <c r="D62" s="562"/>
      <c r="E62" s="152">
        <v>58</v>
      </c>
      <c r="F62" s="153">
        <v>1</v>
      </c>
      <c r="G62" s="153">
        <v>0</v>
      </c>
      <c r="H62" s="153">
        <v>0</v>
      </c>
      <c r="I62" s="153">
        <v>0</v>
      </c>
      <c r="J62" s="153">
        <v>0</v>
      </c>
      <c r="K62" s="153">
        <v>1</v>
      </c>
      <c r="L62" s="348">
        <v>0</v>
      </c>
      <c r="M62" s="154">
        <v>2</v>
      </c>
      <c r="N62" s="153">
        <v>4</v>
      </c>
      <c r="O62" s="153">
        <v>4</v>
      </c>
      <c r="P62" s="153">
        <v>3</v>
      </c>
      <c r="Q62" s="153">
        <v>0</v>
      </c>
      <c r="R62" s="154">
        <v>6</v>
      </c>
      <c r="S62" s="155">
        <f>SUM(E62:R62)</f>
        <v>79</v>
      </c>
      <c r="AA62" s="1">
        <f>SUM(E62:R62)</f>
        <v>79</v>
      </c>
    </row>
    <row r="63" spans="1:27" ht="17.25" customHeight="1" x14ac:dyDescent="0.15">
      <c r="B63" s="563" t="s">
        <v>1</v>
      </c>
      <c r="C63" s="564"/>
      <c r="D63" s="565"/>
      <c r="E63" s="156">
        <v>968</v>
      </c>
      <c r="F63" s="157">
        <v>54</v>
      </c>
      <c r="G63" s="157">
        <v>20</v>
      </c>
      <c r="H63" s="157">
        <v>19</v>
      </c>
      <c r="I63" s="157">
        <v>7</v>
      </c>
      <c r="J63" s="157">
        <v>16</v>
      </c>
      <c r="K63" s="157">
        <v>36</v>
      </c>
      <c r="L63" s="349">
        <v>60</v>
      </c>
      <c r="M63" s="158">
        <v>38</v>
      </c>
      <c r="N63" s="157">
        <v>18</v>
      </c>
      <c r="O63" s="157">
        <v>54</v>
      </c>
      <c r="P63" s="157">
        <v>15</v>
      </c>
      <c r="Q63" s="157">
        <v>20</v>
      </c>
      <c r="R63" s="158">
        <v>58</v>
      </c>
      <c r="S63" s="159">
        <f>SUM(E63:R63)</f>
        <v>1383</v>
      </c>
      <c r="AA63" s="1">
        <f>SUM(E63:R63)</f>
        <v>1383</v>
      </c>
    </row>
    <row r="64" spans="1:27" x14ac:dyDescent="0.15">
      <c r="B64" s="566" t="s">
        <v>3</v>
      </c>
      <c r="C64" s="567"/>
      <c r="D64" s="568"/>
      <c r="E64" s="160">
        <f>SUM(E62:E63)</f>
        <v>1026</v>
      </c>
      <c r="F64" s="161">
        <f>SUM(F62:F63)</f>
        <v>55</v>
      </c>
      <c r="G64" s="161">
        <f t="shared" ref="G64:R64" si="21">SUM(G62:G63)</f>
        <v>20</v>
      </c>
      <c r="H64" s="161">
        <f t="shared" si="21"/>
        <v>19</v>
      </c>
      <c r="I64" s="161">
        <f t="shared" si="21"/>
        <v>7</v>
      </c>
      <c r="J64" s="161">
        <f t="shared" si="21"/>
        <v>16</v>
      </c>
      <c r="K64" s="161">
        <f>SUM(K62:K63)</f>
        <v>37</v>
      </c>
      <c r="L64" s="350">
        <f>SUM(L62:L63)</f>
        <v>60</v>
      </c>
      <c r="M64" s="161">
        <f t="shared" si="21"/>
        <v>40</v>
      </c>
      <c r="N64" s="161">
        <f t="shared" si="21"/>
        <v>22</v>
      </c>
      <c r="O64" s="161">
        <f t="shared" si="21"/>
        <v>58</v>
      </c>
      <c r="P64" s="161">
        <f t="shared" si="21"/>
        <v>18</v>
      </c>
      <c r="Q64" s="161">
        <f t="shared" si="21"/>
        <v>20</v>
      </c>
      <c r="R64" s="162">
        <f t="shared" si="21"/>
        <v>64</v>
      </c>
      <c r="S64" s="163">
        <f>SUM(S62:S63)</f>
        <v>1462</v>
      </c>
      <c r="Z64" s="116"/>
      <c r="AA64" s="1">
        <f>SUM(E64:R64)</f>
        <v>1462</v>
      </c>
    </row>
    <row r="65" spans="2:27" ht="14.25" thickBot="1" x14ac:dyDescent="0.2">
      <c r="B65" s="569"/>
      <c r="C65" s="570"/>
      <c r="D65" s="571"/>
      <c r="E65" s="164">
        <f t="shared" ref="E65:S65" si="22">+ROUND(E64/$R74,3)</f>
        <v>0.33100000000000002</v>
      </c>
      <c r="F65" s="165">
        <f t="shared" si="22"/>
        <v>1.7999999999999999E-2</v>
      </c>
      <c r="G65" s="165">
        <f t="shared" si="22"/>
        <v>6.0000000000000001E-3</v>
      </c>
      <c r="H65" s="165">
        <f t="shared" si="22"/>
        <v>6.0000000000000001E-3</v>
      </c>
      <c r="I65" s="165">
        <f t="shared" si="22"/>
        <v>2E-3</v>
      </c>
      <c r="J65" s="165">
        <f t="shared" si="22"/>
        <v>5.0000000000000001E-3</v>
      </c>
      <c r="K65" s="165">
        <f t="shared" si="22"/>
        <v>1.2E-2</v>
      </c>
      <c r="L65" s="351">
        <f t="shared" si="22"/>
        <v>1.9E-2</v>
      </c>
      <c r="M65" s="165">
        <f t="shared" si="22"/>
        <v>1.2999999999999999E-2</v>
      </c>
      <c r="N65" s="165">
        <f t="shared" si="22"/>
        <v>7.0000000000000001E-3</v>
      </c>
      <c r="O65" s="165">
        <f t="shared" si="22"/>
        <v>1.9E-2</v>
      </c>
      <c r="P65" s="165">
        <f t="shared" si="22"/>
        <v>6.0000000000000001E-3</v>
      </c>
      <c r="Q65" s="165">
        <f t="shared" si="22"/>
        <v>6.0000000000000001E-3</v>
      </c>
      <c r="R65" s="166">
        <f t="shared" si="22"/>
        <v>2.1000000000000001E-2</v>
      </c>
      <c r="S65" s="167">
        <f t="shared" si="22"/>
        <v>0.47099999999999997</v>
      </c>
      <c r="AA65" s="245">
        <f t="shared" ref="AA65:AA71" si="23">SUM(E65:R65)</f>
        <v>0.47100000000000014</v>
      </c>
    </row>
    <row r="66" spans="2:27" ht="16.5" customHeight="1" x14ac:dyDescent="0.15">
      <c r="B66" s="572" t="s">
        <v>145</v>
      </c>
      <c r="C66" s="575" t="s">
        <v>2</v>
      </c>
      <c r="D66" s="576"/>
      <c r="E66" s="168">
        <f>47+1</f>
        <v>48</v>
      </c>
      <c r="F66" s="169">
        <v>1</v>
      </c>
      <c r="G66" s="169">
        <v>0</v>
      </c>
      <c r="H66" s="169">
        <v>0</v>
      </c>
      <c r="I66" s="169">
        <v>0</v>
      </c>
      <c r="J66" s="169">
        <v>0</v>
      </c>
      <c r="K66" s="169">
        <v>1</v>
      </c>
      <c r="L66" s="169">
        <v>0</v>
      </c>
      <c r="M66" s="169">
        <v>2</v>
      </c>
      <c r="N66" s="169">
        <v>4</v>
      </c>
      <c r="O66" s="169">
        <v>4</v>
      </c>
      <c r="P66" s="169">
        <v>1</v>
      </c>
      <c r="Q66" s="169">
        <v>0</v>
      </c>
      <c r="R66" s="170">
        <v>5</v>
      </c>
      <c r="S66" s="171">
        <f>SUM(E66:R66)</f>
        <v>66</v>
      </c>
      <c r="AA66" s="1">
        <f t="shared" si="23"/>
        <v>66</v>
      </c>
    </row>
    <row r="67" spans="2:27" ht="16.5" customHeight="1" x14ac:dyDescent="0.15">
      <c r="B67" s="573"/>
      <c r="C67" s="577" t="s">
        <v>1</v>
      </c>
      <c r="D67" s="578"/>
      <c r="E67" s="211">
        <f>276+10</f>
        <v>286</v>
      </c>
      <c r="F67" s="172">
        <v>21</v>
      </c>
      <c r="G67" s="172">
        <v>7</v>
      </c>
      <c r="H67" s="172">
        <v>9</v>
      </c>
      <c r="I67" s="172">
        <v>2</v>
      </c>
      <c r="J67" s="172">
        <v>7</v>
      </c>
      <c r="K67" s="172">
        <f>19+1</f>
        <v>20</v>
      </c>
      <c r="L67" s="172">
        <v>11</v>
      </c>
      <c r="M67" s="172">
        <f>19+1</f>
        <v>20</v>
      </c>
      <c r="N67" s="172">
        <f>9+1</f>
        <v>10</v>
      </c>
      <c r="O67" s="172">
        <f>25+1</f>
        <v>26</v>
      </c>
      <c r="P67" s="172">
        <v>7</v>
      </c>
      <c r="Q67" s="172">
        <v>10</v>
      </c>
      <c r="R67" s="173">
        <f>24+2</f>
        <v>26</v>
      </c>
      <c r="S67" s="214">
        <f>SUM(E67:R67)</f>
        <v>462</v>
      </c>
      <c r="AA67" s="1">
        <f t="shared" si="23"/>
        <v>462</v>
      </c>
    </row>
    <row r="68" spans="2:27" x14ac:dyDescent="0.15">
      <c r="B68" s="573"/>
      <c r="C68" s="579" t="s">
        <v>10</v>
      </c>
      <c r="D68" s="580"/>
      <c r="E68" s="218">
        <f t="shared" ref="E68:S68" si="24">SUM(E66:E67)</f>
        <v>334</v>
      </c>
      <c r="F68" s="174">
        <f t="shared" si="24"/>
        <v>22</v>
      </c>
      <c r="G68" s="174">
        <f t="shared" si="24"/>
        <v>7</v>
      </c>
      <c r="H68" s="174">
        <f t="shared" si="24"/>
        <v>9</v>
      </c>
      <c r="I68" s="174">
        <f t="shared" si="24"/>
        <v>2</v>
      </c>
      <c r="J68" s="174">
        <f t="shared" si="24"/>
        <v>7</v>
      </c>
      <c r="K68" s="174">
        <f t="shared" si="24"/>
        <v>21</v>
      </c>
      <c r="L68" s="174">
        <f t="shared" si="24"/>
        <v>11</v>
      </c>
      <c r="M68" s="174">
        <f t="shared" si="24"/>
        <v>22</v>
      </c>
      <c r="N68" s="174">
        <f t="shared" si="24"/>
        <v>14</v>
      </c>
      <c r="O68" s="174">
        <f t="shared" si="24"/>
        <v>30</v>
      </c>
      <c r="P68" s="174">
        <f t="shared" si="24"/>
        <v>8</v>
      </c>
      <c r="Q68" s="174">
        <f t="shared" si="24"/>
        <v>10</v>
      </c>
      <c r="R68" s="175">
        <f t="shared" si="24"/>
        <v>31</v>
      </c>
      <c r="S68" s="221">
        <f t="shared" si="24"/>
        <v>528</v>
      </c>
      <c r="AA68" s="1">
        <f t="shared" si="23"/>
        <v>528</v>
      </c>
    </row>
    <row r="69" spans="2:27" ht="14.25" thickBot="1" x14ac:dyDescent="0.2">
      <c r="B69" s="574"/>
      <c r="C69" s="581" t="s">
        <v>5</v>
      </c>
      <c r="D69" s="582"/>
      <c r="E69" s="176">
        <f t="shared" ref="E69:S69" si="25">+ROUND(E68/$R78,3)</f>
        <v>0.36099999999999999</v>
      </c>
      <c r="F69" s="177">
        <f t="shared" si="25"/>
        <v>2.4E-2</v>
      </c>
      <c r="G69" s="177">
        <f t="shared" si="25"/>
        <v>8.0000000000000002E-3</v>
      </c>
      <c r="H69" s="177">
        <f t="shared" si="25"/>
        <v>0.01</v>
      </c>
      <c r="I69" s="177">
        <f t="shared" si="25"/>
        <v>2E-3</v>
      </c>
      <c r="J69" s="177">
        <f t="shared" si="25"/>
        <v>8.0000000000000002E-3</v>
      </c>
      <c r="K69" s="181">
        <v>2.7E-2</v>
      </c>
      <c r="L69" s="177">
        <f t="shared" si="25"/>
        <v>1.2E-2</v>
      </c>
      <c r="M69" s="177">
        <f t="shared" si="25"/>
        <v>2.4E-2</v>
      </c>
      <c r="N69" s="177">
        <f t="shared" si="25"/>
        <v>1.4999999999999999E-2</v>
      </c>
      <c r="O69" s="177">
        <f t="shared" si="25"/>
        <v>3.2000000000000001E-2</v>
      </c>
      <c r="P69" s="177">
        <f t="shared" si="25"/>
        <v>8.9999999999999993E-3</v>
      </c>
      <c r="Q69" s="177">
        <f t="shared" si="25"/>
        <v>1.0999999999999999E-2</v>
      </c>
      <c r="R69" s="178">
        <f t="shared" si="25"/>
        <v>3.4000000000000002E-2</v>
      </c>
      <c r="S69" s="179">
        <f t="shared" si="25"/>
        <v>0.57099999999999995</v>
      </c>
      <c r="AA69" s="245">
        <f t="shared" si="23"/>
        <v>0.57700000000000018</v>
      </c>
    </row>
    <row r="70" spans="2:27" x14ac:dyDescent="0.15">
      <c r="AA70" s="245">
        <f t="shared" si="23"/>
        <v>0</v>
      </c>
    </row>
    <row r="71" spans="2:27" ht="36" customHeight="1" x14ac:dyDescent="0.15">
      <c r="B71" s="542" t="s">
        <v>51</v>
      </c>
      <c r="C71" s="543"/>
      <c r="D71" s="583"/>
      <c r="E71" s="28" t="s">
        <v>67</v>
      </c>
      <c r="F71" s="26" t="s">
        <v>68</v>
      </c>
      <c r="G71" s="26" t="s">
        <v>69</v>
      </c>
      <c r="H71" s="26" t="s">
        <v>70</v>
      </c>
      <c r="I71" s="26" t="s">
        <v>71</v>
      </c>
      <c r="J71" s="26" t="s">
        <v>72</v>
      </c>
      <c r="K71" s="26" t="s">
        <v>73</v>
      </c>
      <c r="L71" s="26" t="s">
        <v>74</v>
      </c>
      <c r="M71" s="29" t="s">
        <v>75</v>
      </c>
      <c r="N71" s="30" t="s">
        <v>76</v>
      </c>
      <c r="O71" s="122" t="s">
        <v>86</v>
      </c>
      <c r="P71" s="113" t="s">
        <v>77</v>
      </c>
      <c r="Q71" s="352" t="s">
        <v>78</v>
      </c>
      <c r="R71" s="31" t="s">
        <v>79</v>
      </c>
      <c r="AA71" s="246">
        <f t="shared" si="23"/>
        <v>0</v>
      </c>
    </row>
    <row r="72" spans="2:27" ht="17.25" customHeight="1" x14ac:dyDescent="0.15">
      <c r="B72" s="584" t="s">
        <v>2</v>
      </c>
      <c r="C72" s="585"/>
      <c r="D72" s="586"/>
      <c r="E72" s="182">
        <v>0</v>
      </c>
      <c r="F72" s="183">
        <v>1</v>
      </c>
      <c r="G72" s="183">
        <v>16</v>
      </c>
      <c r="H72" s="183">
        <v>4</v>
      </c>
      <c r="I72" s="183">
        <v>36</v>
      </c>
      <c r="J72" s="183">
        <v>0</v>
      </c>
      <c r="K72" s="183">
        <v>0</v>
      </c>
      <c r="L72" s="183">
        <v>2</v>
      </c>
      <c r="M72" s="183">
        <v>0</v>
      </c>
      <c r="N72" s="184">
        <f>SUM(E72:M72)</f>
        <v>59</v>
      </c>
      <c r="O72" s="185">
        <v>13</v>
      </c>
      <c r="P72" s="186">
        <v>0</v>
      </c>
      <c r="Q72" s="353">
        <v>0</v>
      </c>
      <c r="R72" s="187">
        <f>S62+N72+SUM(O72:Q72)</f>
        <v>151</v>
      </c>
      <c r="S72" s="3"/>
      <c r="AA72" s="247">
        <f>SUM(N72:Q72,S62)</f>
        <v>151</v>
      </c>
    </row>
    <row r="73" spans="2:27" ht="17.25" customHeight="1" x14ac:dyDescent="0.15">
      <c r="B73" s="431" t="s">
        <v>1</v>
      </c>
      <c r="C73" s="432"/>
      <c r="D73" s="433"/>
      <c r="E73" s="188">
        <v>0</v>
      </c>
      <c r="F73" s="189">
        <v>425</v>
      </c>
      <c r="G73" s="189">
        <v>315</v>
      </c>
      <c r="H73" s="189">
        <v>42</v>
      </c>
      <c r="I73" s="189">
        <v>194</v>
      </c>
      <c r="J73" s="189">
        <v>5</v>
      </c>
      <c r="K73" s="189">
        <v>4</v>
      </c>
      <c r="L73" s="189">
        <v>29</v>
      </c>
      <c r="M73" s="189">
        <v>1</v>
      </c>
      <c r="N73" s="190">
        <f>SUM(E73:M73)</f>
        <v>1015</v>
      </c>
      <c r="O73" s="191">
        <v>161</v>
      </c>
      <c r="P73" s="192">
        <v>2</v>
      </c>
      <c r="Q73" s="354">
        <f>145+245</f>
        <v>390</v>
      </c>
      <c r="R73" s="193">
        <f>S63+N73+SUM(O73:Q73)</f>
        <v>2951</v>
      </c>
      <c r="S73" s="3"/>
      <c r="AA73" s="247">
        <f t="shared" ref="AA73:AA79" si="26">SUM(N73:Q73,S63)</f>
        <v>2951</v>
      </c>
    </row>
    <row r="74" spans="2:27" x14ac:dyDescent="0.15">
      <c r="B74" s="587" t="s">
        <v>3</v>
      </c>
      <c r="C74" s="588"/>
      <c r="D74" s="589"/>
      <c r="E74" s="194">
        <f t="shared" ref="E74:M74" si="27">SUM(E72:E73)</f>
        <v>0</v>
      </c>
      <c r="F74" s="13">
        <f t="shared" si="27"/>
        <v>426</v>
      </c>
      <c r="G74" s="13">
        <f t="shared" si="27"/>
        <v>331</v>
      </c>
      <c r="H74" s="13">
        <f t="shared" si="27"/>
        <v>46</v>
      </c>
      <c r="I74" s="13">
        <f t="shared" si="27"/>
        <v>230</v>
      </c>
      <c r="J74" s="13">
        <f t="shared" si="27"/>
        <v>5</v>
      </c>
      <c r="K74" s="13">
        <f t="shared" si="27"/>
        <v>4</v>
      </c>
      <c r="L74" s="13">
        <f t="shared" si="27"/>
        <v>31</v>
      </c>
      <c r="M74" s="13">
        <f t="shared" si="27"/>
        <v>1</v>
      </c>
      <c r="N74" s="195">
        <f>SUM(E74:M74)</f>
        <v>1074</v>
      </c>
      <c r="O74" s="196">
        <f>SUM(O72:O73)</f>
        <v>174</v>
      </c>
      <c r="P74" s="196">
        <f>SUM(P72:P73)</f>
        <v>2</v>
      </c>
      <c r="Q74" s="355">
        <f>SUM(Q72:Q73)</f>
        <v>390</v>
      </c>
      <c r="R74" s="197">
        <f>S64+N74+SUM(O74:Q74)</f>
        <v>3102</v>
      </c>
      <c r="S74" s="3"/>
      <c r="AA74" s="247">
        <f t="shared" si="26"/>
        <v>3102</v>
      </c>
    </row>
    <row r="75" spans="2:27" ht="14.25" thickBot="1" x14ac:dyDescent="0.2">
      <c r="B75" s="590"/>
      <c r="C75" s="591"/>
      <c r="D75" s="592"/>
      <c r="E75" s="198">
        <f t="shared" ref="E75:Q75" si="28">+ROUND(E74/$R74,3)</f>
        <v>0</v>
      </c>
      <c r="F75" s="198">
        <f t="shared" si="28"/>
        <v>0.13700000000000001</v>
      </c>
      <c r="G75" s="198">
        <f t="shared" si="28"/>
        <v>0.107</v>
      </c>
      <c r="H75" s="198">
        <f t="shared" si="28"/>
        <v>1.4999999999999999E-2</v>
      </c>
      <c r="I75" s="198">
        <f t="shared" si="28"/>
        <v>7.3999999999999996E-2</v>
      </c>
      <c r="J75" s="198">
        <f t="shared" si="28"/>
        <v>2E-3</v>
      </c>
      <c r="K75" s="198">
        <f t="shared" si="28"/>
        <v>1E-3</v>
      </c>
      <c r="L75" s="198">
        <f t="shared" si="28"/>
        <v>0.01</v>
      </c>
      <c r="M75" s="198">
        <f t="shared" si="28"/>
        <v>0</v>
      </c>
      <c r="N75" s="199">
        <f t="shared" si="28"/>
        <v>0.34599999999999997</v>
      </c>
      <c r="O75" s="200">
        <f t="shared" si="28"/>
        <v>5.6000000000000001E-2</v>
      </c>
      <c r="P75" s="201">
        <f t="shared" si="28"/>
        <v>1E-3</v>
      </c>
      <c r="Q75" s="356">
        <f t="shared" si="28"/>
        <v>0.126</v>
      </c>
      <c r="R75" s="202"/>
      <c r="S75" s="3"/>
      <c r="AA75" s="245">
        <f t="shared" si="26"/>
        <v>0.99999999999999989</v>
      </c>
    </row>
    <row r="76" spans="2:27" ht="18" customHeight="1" x14ac:dyDescent="0.15">
      <c r="B76" s="593" t="s">
        <v>145</v>
      </c>
      <c r="C76" s="596" t="s">
        <v>2</v>
      </c>
      <c r="D76" s="597"/>
      <c r="E76" s="203"/>
      <c r="F76" s="204">
        <v>1</v>
      </c>
      <c r="G76" s="204">
        <v>10</v>
      </c>
      <c r="H76" s="204">
        <v>4</v>
      </c>
      <c r="I76" s="204">
        <v>29</v>
      </c>
      <c r="J76" s="204">
        <v>0</v>
      </c>
      <c r="K76" s="204">
        <v>0</v>
      </c>
      <c r="L76" s="204">
        <v>1</v>
      </c>
      <c r="M76" s="205">
        <v>0</v>
      </c>
      <c r="N76" s="206">
        <f>SUM(E76:M76)</f>
        <v>45</v>
      </c>
      <c r="O76" s="207">
        <v>13</v>
      </c>
      <c r="P76" s="208">
        <v>0</v>
      </c>
      <c r="Q76" s="209">
        <v>0</v>
      </c>
      <c r="R76" s="210">
        <f>S66+N76+SUM(O76:Q76)</f>
        <v>124</v>
      </c>
      <c r="S76" s="3"/>
      <c r="AA76" s="247">
        <f t="shared" si="26"/>
        <v>124</v>
      </c>
    </row>
    <row r="77" spans="2:27" ht="18" customHeight="1" x14ac:dyDescent="0.15">
      <c r="B77" s="594"/>
      <c r="C77" s="598" t="s">
        <v>1</v>
      </c>
      <c r="D77" s="599"/>
      <c r="E77" s="211"/>
      <c r="F77" s="212">
        <f>12+1</f>
        <v>13</v>
      </c>
      <c r="G77" s="212">
        <f>95+3</f>
        <v>98</v>
      </c>
      <c r="H77" s="212">
        <f>30+1</f>
        <v>31</v>
      </c>
      <c r="I77" s="212">
        <f>77+4</f>
        <v>81</v>
      </c>
      <c r="J77" s="212">
        <v>1</v>
      </c>
      <c r="K77" s="212">
        <v>3</v>
      </c>
      <c r="L77" s="212">
        <f>12+1</f>
        <v>13</v>
      </c>
      <c r="M77" s="213">
        <v>0</v>
      </c>
      <c r="N77" s="214">
        <f>SUM(E77:M77)</f>
        <v>240</v>
      </c>
      <c r="O77" s="215">
        <f>59+1</f>
        <v>60</v>
      </c>
      <c r="P77" s="216">
        <v>0</v>
      </c>
      <c r="Q77" s="217">
        <v>39</v>
      </c>
      <c r="R77" s="343">
        <f>S67+N77+SUM(O77:Q77)</f>
        <v>801</v>
      </c>
      <c r="S77" s="3"/>
      <c r="AA77" s="247">
        <f t="shared" si="26"/>
        <v>801</v>
      </c>
    </row>
    <row r="78" spans="2:27" x14ac:dyDescent="0.15">
      <c r="B78" s="594"/>
      <c r="C78" s="600" t="s">
        <v>10</v>
      </c>
      <c r="D78" s="601"/>
      <c r="E78" s="218">
        <f t="shared" ref="E78:M78" si="29">SUM(E76:E77)</f>
        <v>0</v>
      </c>
      <c r="F78" s="219">
        <f t="shared" si="29"/>
        <v>14</v>
      </c>
      <c r="G78" s="219">
        <f t="shared" si="29"/>
        <v>108</v>
      </c>
      <c r="H78" s="219">
        <f t="shared" si="29"/>
        <v>35</v>
      </c>
      <c r="I78" s="219">
        <f t="shared" si="29"/>
        <v>110</v>
      </c>
      <c r="J78" s="219">
        <f t="shared" si="29"/>
        <v>1</v>
      </c>
      <c r="K78" s="219">
        <f t="shared" si="29"/>
        <v>3</v>
      </c>
      <c r="L78" s="219">
        <f t="shared" si="29"/>
        <v>14</v>
      </c>
      <c r="M78" s="220">
        <f t="shared" si="29"/>
        <v>0</v>
      </c>
      <c r="N78" s="221">
        <f>SUM(E78:M78)</f>
        <v>285</v>
      </c>
      <c r="O78" s="222">
        <f>SUM(O76:O77)</f>
        <v>73</v>
      </c>
      <c r="P78" s="223">
        <f>SUM(P76:P77)</f>
        <v>0</v>
      </c>
      <c r="Q78" s="224">
        <f>SUM(Q76:Q77)</f>
        <v>39</v>
      </c>
      <c r="R78" s="344">
        <f>S68+N78+SUM(O78:Q78)</f>
        <v>925</v>
      </c>
      <c r="S78" s="3"/>
      <c r="AA78" s="247">
        <f t="shared" si="26"/>
        <v>925</v>
      </c>
    </row>
    <row r="79" spans="2:27" ht="14.25" thickBot="1" x14ac:dyDescent="0.2">
      <c r="B79" s="595"/>
      <c r="C79" s="461" t="s">
        <v>5</v>
      </c>
      <c r="D79" s="462"/>
      <c r="E79" s="225">
        <f t="shared" ref="E79:Q79" si="30">+ROUND(E78/$R78,3)</f>
        <v>0</v>
      </c>
      <c r="F79" s="226">
        <f t="shared" si="30"/>
        <v>1.4999999999999999E-2</v>
      </c>
      <c r="G79" s="226">
        <f t="shared" si="30"/>
        <v>0.11700000000000001</v>
      </c>
      <c r="H79" s="226">
        <f t="shared" si="30"/>
        <v>3.7999999999999999E-2</v>
      </c>
      <c r="I79" s="226">
        <f t="shared" si="30"/>
        <v>0.11899999999999999</v>
      </c>
      <c r="J79" s="226">
        <f t="shared" si="30"/>
        <v>1E-3</v>
      </c>
      <c r="K79" s="226">
        <f t="shared" si="30"/>
        <v>3.0000000000000001E-3</v>
      </c>
      <c r="L79" s="226">
        <f t="shared" si="30"/>
        <v>1.4999999999999999E-2</v>
      </c>
      <c r="M79" s="227">
        <f t="shared" si="30"/>
        <v>0</v>
      </c>
      <c r="N79" s="228">
        <f t="shared" si="30"/>
        <v>0.308</v>
      </c>
      <c r="O79" s="229">
        <f t="shared" si="30"/>
        <v>7.9000000000000001E-2</v>
      </c>
      <c r="P79" s="181">
        <f t="shared" si="30"/>
        <v>0</v>
      </c>
      <c r="Q79" s="230">
        <f t="shared" si="30"/>
        <v>4.2000000000000003E-2</v>
      </c>
      <c r="R79" s="231"/>
      <c r="S79" s="116"/>
      <c r="AA79" s="245">
        <f t="shared" si="26"/>
        <v>1</v>
      </c>
    </row>
    <row r="83" spans="2:26" ht="23.25" customHeight="1" x14ac:dyDescent="0.15">
      <c r="B83" s="409" t="s">
        <v>181</v>
      </c>
      <c r="C83" s="3"/>
      <c r="D83" s="3"/>
      <c r="E83" s="3"/>
      <c r="F83" s="3"/>
      <c r="G83" s="3"/>
      <c r="H83" s="3"/>
      <c r="I83" s="3"/>
      <c r="J83" s="361"/>
      <c r="K83" s="3"/>
      <c r="L83" s="3"/>
      <c r="M83" s="24" t="s">
        <v>81</v>
      </c>
      <c r="N83" s="3"/>
      <c r="O83" s="3"/>
    </row>
    <row r="84" spans="2:26" ht="30" customHeight="1" x14ac:dyDescent="0.15">
      <c r="B84" s="602"/>
      <c r="C84" s="602"/>
      <c r="D84" s="602"/>
      <c r="E84" s="35" t="s">
        <v>80</v>
      </c>
      <c r="F84" s="17" t="s">
        <v>113</v>
      </c>
      <c r="G84" s="17" t="s">
        <v>114</v>
      </c>
      <c r="H84" s="17" t="s">
        <v>115</v>
      </c>
      <c r="I84" s="17" t="s">
        <v>116</v>
      </c>
      <c r="J84" s="317" t="s">
        <v>99</v>
      </c>
      <c r="K84" s="317" t="s">
        <v>162</v>
      </c>
      <c r="L84" s="27" t="s">
        <v>163</v>
      </c>
      <c r="M84" s="36" t="s">
        <v>93</v>
      </c>
      <c r="N84" s="26" t="s">
        <v>6</v>
      </c>
      <c r="O84" s="3"/>
      <c r="P84" s="3"/>
      <c r="Y84" s="1"/>
      <c r="Z84" s="14"/>
    </row>
    <row r="85" spans="2:26" ht="21" customHeight="1" x14ac:dyDescent="0.15">
      <c r="B85" s="603" t="s">
        <v>92</v>
      </c>
      <c r="C85" s="603"/>
      <c r="D85" s="603"/>
      <c r="E85" s="232">
        <v>78</v>
      </c>
      <c r="F85" s="233">
        <f>246+6</f>
        <v>252</v>
      </c>
      <c r="G85" s="233">
        <v>750</v>
      </c>
      <c r="H85" s="233">
        <v>333</v>
      </c>
      <c r="I85" s="233">
        <f>596+4</f>
        <v>600</v>
      </c>
      <c r="J85" s="233">
        <f>126</f>
        <v>126</v>
      </c>
      <c r="K85" s="233">
        <v>77</v>
      </c>
      <c r="L85" s="233">
        <v>25</v>
      </c>
      <c r="M85" s="234">
        <v>861</v>
      </c>
      <c r="N85" s="13">
        <f>SUM(E85:M85)</f>
        <v>3102</v>
      </c>
      <c r="O85" s="3"/>
      <c r="P85" s="3"/>
      <c r="Y85" s="1"/>
      <c r="Z85" s="14"/>
    </row>
    <row r="86" spans="2:26" ht="21" customHeight="1" thickBot="1" x14ac:dyDescent="0.2">
      <c r="B86" s="604" t="s">
        <v>5</v>
      </c>
      <c r="C86" s="604"/>
      <c r="D86" s="604"/>
      <c r="E86" s="235">
        <f t="shared" ref="E86:M86" si="31">+ROUND(E85/$N85,3)</f>
        <v>2.5000000000000001E-2</v>
      </c>
      <c r="F86" s="236">
        <f t="shared" si="31"/>
        <v>8.1000000000000003E-2</v>
      </c>
      <c r="G86" s="236">
        <f t="shared" si="31"/>
        <v>0.24199999999999999</v>
      </c>
      <c r="H86" s="236">
        <f t="shared" si="31"/>
        <v>0.107</v>
      </c>
      <c r="I86" s="236">
        <f t="shared" si="31"/>
        <v>0.193</v>
      </c>
      <c r="J86" s="236">
        <f t="shared" si="31"/>
        <v>4.1000000000000002E-2</v>
      </c>
      <c r="K86" s="236">
        <f t="shared" si="31"/>
        <v>2.5000000000000001E-2</v>
      </c>
      <c r="L86" s="236">
        <f t="shared" si="31"/>
        <v>8.0000000000000002E-3</v>
      </c>
      <c r="M86" s="236">
        <f t="shared" si="31"/>
        <v>0.27800000000000002</v>
      </c>
      <c r="N86" s="237"/>
      <c r="O86" s="3"/>
      <c r="P86" s="3"/>
      <c r="Y86" s="1"/>
      <c r="Z86" s="14"/>
    </row>
    <row r="87" spans="2:26" ht="21" customHeight="1" x14ac:dyDescent="0.15">
      <c r="B87" s="57"/>
      <c r="C87" s="605" t="s">
        <v>146</v>
      </c>
      <c r="D87" s="606"/>
      <c r="E87" s="238">
        <v>2</v>
      </c>
      <c r="F87" s="239">
        <v>158</v>
      </c>
      <c r="G87" s="239">
        <v>296</v>
      </c>
      <c r="H87" s="239">
        <f>125+2</f>
        <v>127</v>
      </c>
      <c r="I87" s="239">
        <f>110+4</f>
        <v>114</v>
      </c>
      <c r="J87" s="239">
        <f>14</f>
        <v>14</v>
      </c>
      <c r="K87" s="239">
        <f>34+4</f>
        <v>38</v>
      </c>
      <c r="L87" s="239">
        <v>10</v>
      </c>
      <c r="M87" s="240">
        <v>166</v>
      </c>
      <c r="N87" s="345">
        <f>SUM(E87:M87)</f>
        <v>925</v>
      </c>
      <c r="O87" s="3"/>
      <c r="P87" s="3"/>
      <c r="Y87" s="1"/>
      <c r="Z87" s="14"/>
    </row>
    <row r="88" spans="2:26" ht="21" customHeight="1" thickBot="1" x14ac:dyDescent="0.2">
      <c r="B88" s="33"/>
      <c r="C88" s="607" t="s">
        <v>5</v>
      </c>
      <c r="D88" s="462"/>
      <c r="E88" s="241">
        <f t="shared" ref="E88:M88" si="32">+ROUND(E87/$N87,3)</f>
        <v>2E-3</v>
      </c>
      <c r="F88" s="242">
        <f t="shared" si="32"/>
        <v>0.17100000000000001</v>
      </c>
      <c r="G88" s="242">
        <f t="shared" si="32"/>
        <v>0.32</v>
      </c>
      <c r="H88" s="242">
        <f t="shared" si="32"/>
        <v>0.13700000000000001</v>
      </c>
      <c r="I88" s="242">
        <f t="shared" si="32"/>
        <v>0.123</v>
      </c>
      <c r="J88" s="242">
        <f t="shared" si="32"/>
        <v>1.4999999999999999E-2</v>
      </c>
      <c r="K88" s="242">
        <f t="shared" si="32"/>
        <v>4.1000000000000002E-2</v>
      </c>
      <c r="L88" s="242">
        <f t="shared" si="32"/>
        <v>1.0999999999999999E-2</v>
      </c>
      <c r="M88" s="242">
        <f t="shared" si="32"/>
        <v>0.17899999999999999</v>
      </c>
      <c r="N88" s="243"/>
      <c r="O88" s="3"/>
      <c r="P88" s="3"/>
      <c r="Y88" s="1"/>
      <c r="Z88" s="14"/>
    </row>
    <row r="89" spans="2:26" ht="37.5" customHeight="1" x14ac:dyDescent="0.15"/>
    <row r="90" spans="2:26" ht="21" customHeight="1" x14ac:dyDescent="0.15">
      <c r="B90" s="2" t="s">
        <v>182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24" t="s">
        <v>81</v>
      </c>
      <c r="Q90" s="3"/>
    </row>
    <row r="91" spans="2:26" ht="22.5" customHeight="1" x14ac:dyDescent="0.15">
      <c r="B91" s="602"/>
      <c r="C91" s="602"/>
      <c r="D91" s="602"/>
      <c r="E91" s="610" t="s">
        <v>87</v>
      </c>
      <c r="F91" s="611"/>
      <c r="G91" s="611" t="s">
        <v>88</v>
      </c>
      <c r="H91" s="611"/>
      <c r="I91" s="611" t="s">
        <v>89</v>
      </c>
      <c r="J91" s="611"/>
      <c r="K91" s="611" t="s">
        <v>90</v>
      </c>
      <c r="L91" s="611"/>
      <c r="M91" s="611" t="s">
        <v>91</v>
      </c>
      <c r="N91" s="612"/>
      <c r="O91" s="543" t="s">
        <v>6</v>
      </c>
      <c r="P91" s="544"/>
      <c r="Q91" s="3"/>
    </row>
    <row r="92" spans="2:26" ht="16.5" customHeight="1" x14ac:dyDescent="0.15">
      <c r="B92" s="620" t="s">
        <v>92</v>
      </c>
      <c r="C92" s="620"/>
      <c r="D92" s="620"/>
      <c r="E92" s="621">
        <v>727</v>
      </c>
      <c r="F92" s="608"/>
      <c r="G92" s="608">
        <v>1636</v>
      </c>
      <c r="H92" s="608"/>
      <c r="I92" s="608">
        <v>271</v>
      </c>
      <c r="J92" s="608"/>
      <c r="K92" s="608">
        <v>21</v>
      </c>
      <c r="L92" s="608"/>
      <c r="M92" s="608">
        <v>447</v>
      </c>
      <c r="N92" s="609"/>
      <c r="O92" s="613">
        <f>SUM(E92:N92)</f>
        <v>3102</v>
      </c>
      <c r="P92" s="614"/>
      <c r="Q92" s="3"/>
    </row>
    <row r="93" spans="2:26" ht="16.5" customHeight="1" thickBot="1" x14ac:dyDescent="0.2">
      <c r="B93" s="604" t="s">
        <v>5</v>
      </c>
      <c r="C93" s="604"/>
      <c r="D93" s="604"/>
      <c r="E93" s="615">
        <f>+ROUND(E92/$O92,3)</f>
        <v>0.23400000000000001</v>
      </c>
      <c r="F93" s="616"/>
      <c r="G93" s="616">
        <f>+ROUND(G92/$O92,3)</f>
        <v>0.52700000000000002</v>
      </c>
      <c r="H93" s="616"/>
      <c r="I93" s="616">
        <f>+ROUND(I92/$O92,3)</f>
        <v>8.6999999999999994E-2</v>
      </c>
      <c r="J93" s="616"/>
      <c r="K93" s="616">
        <f>+ROUND(K92/$O92,3)</f>
        <v>7.0000000000000001E-3</v>
      </c>
      <c r="L93" s="616"/>
      <c r="M93" s="616">
        <f>+ROUND(M92/$O92,3)</f>
        <v>0.14399999999999999</v>
      </c>
      <c r="N93" s="617"/>
      <c r="O93" s="618"/>
      <c r="P93" s="619"/>
      <c r="Q93" s="3"/>
    </row>
    <row r="94" spans="2:26" ht="16.5" customHeight="1" x14ac:dyDescent="0.15">
      <c r="B94" s="57"/>
      <c r="C94" s="605" t="s">
        <v>147</v>
      </c>
      <c r="D94" s="606"/>
      <c r="E94" s="624">
        <v>51</v>
      </c>
      <c r="F94" s="625"/>
      <c r="G94" s="625">
        <v>806</v>
      </c>
      <c r="H94" s="625"/>
      <c r="I94" s="625">
        <v>37</v>
      </c>
      <c r="J94" s="625"/>
      <c r="K94" s="625">
        <v>0</v>
      </c>
      <c r="L94" s="625"/>
      <c r="M94" s="625">
        <v>31</v>
      </c>
      <c r="N94" s="634"/>
      <c r="O94" s="630">
        <f>SUM(E94:N94)</f>
        <v>925</v>
      </c>
      <c r="P94" s="631"/>
      <c r="Q94" s="3"/>
    </row>
    <row r="95" spans="2:26" ht="16.5" customHeight="1" thickBot="1" x14ac:dyDescent="0.2">
      <c r="B95" s="33"/>
      <c r="C95" s="607" t="s">
        <v>5</v>
      </c>
      <c r="D95" s="462"/>
      <c r="E95" s="632">
        <f>+ROUND(E94/$O94,3)</f>
        <v>5.5E-2</v>
      </c>
      <c r="F95" s="633"/>
      <c r="G95" s="633">
        <f>+ROUND(G94/$O94,3)</f>
        <v>0.871</v>
      </c>
      <c r="H95" s="633"/>
      <c r="I95" s="633">
        <f>+ROUND(I94/$O94,3)</f>
        <v>0.04</v>
      </c>
      <c r="J95" s="633"/>
      <c r="K95" s="633">
        <f>+ROUND(K94/$O94,3)</f>
        <v>0</v>
      </c>
      <c r="L95" s="633"/>
      <c r="M95" s="633">
        <f>+ROUND(M94/$O94,3)</f>
        <v>3.4000000000000002E-2</v>
      </c>
      <c r="N95" s="635"/>
      <c r="O95" s="622"/>
      <c r="P95" s="623"/>
      <c r="Q95" s="3"/>
    </row>
    <row r="97" spans="2:23" x14ac:dyDescent="0.15">
      <c r="B97" s="34"/>
      <c r="C97" s="37"/>
      <c r="D97" s="37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</row>
    <row r="98" spans="2:23" ht="23.25" customHeight="1" thickBot="1" x14ac:dyDescent="0.2">
      <c r="B98" s="2" t="s">
        <v>98</v>
      </c>
      <c r="C98" s="2"/>
    </row>
    <row r="99" spans="2:23" ht="18.75" customHeight="1" x14ac:dyDescent="0.15">
      <c r="B99" s="626"/>
      <c r="C99" s="626"/>
      <c r="D99" s="626"/>
      <c r="E99" s="105" t="s">
        <v>148</v>
      </c>
      <c r="F99" s="105" t="s">
        <v>149</v>
      </c>
      <c r="G99" s="105" t="s">
        <v>150</v>
      </c>
      <c r="H99" s="105" t="s">
        <v>151</v>
      </c>
      <c r="I99" s="105" t="s">
        <v>129</v>
      </c>
      <c r="J99" s="105" t="s">
        <v>130</v>
      </c>
      <c r="K99" s="105" t="s">
        <v>131</v>
      </c>
      <c r="L99" s="392" t="s">
        <v>152</v>
      </c>
      <c r="M99" s="105" t="s">
        <v>153</v>
      </c>
      <c r="N99" s="105" t="s">
        <v>109</v>
      </c>
      <c r="O99" s="105" t="s">
        <v>154</v>
      </c>
      <c r="P99" s="105" t="s">
        <v>110</v>
      </c>
      <c r="Q99" s="105" t="s">
        <v>156</v>
      </c>
      <c r="R99" s="105" t="s">
        <v>158</v>
      </c>
      <c r="S99" s="250" t="s">
        <v>160</v>
      </c>
      <c r="T99" s="250" t="s">
        <v>164</v>
      </c>
      <c r="U99" s="77" t="s">
        <v>166</v>
      </c>
      <c r="V99" s="77" t="s">
        <v>169</v>
      </c>
      <c r="W99" s="378" t="s">
        <v>172</v>
      </c>
    </row>
    <row r="100" spans="2:23" ht="18.75" customHeight="1" thickBot="1" x14ac:dyDescent="0.2">
      <c r="B100" s="627" t="s">
        <v>4</v>
      </c>
      <c r="C100" s="628"/>
      <c r="D100" s="629"/>
      <c r="E100" s="106">
        <v>23</v>
      </c>
      <c r="F100" s="106">
        <v>33</v>
      </c>
      <c r="G100" s="106">
        <v>43</v>
      </c>
      <c r="H100" s="106">
        <v>25</v>
      </c>
      <c r="I100" s="106">
        <v>27</v>
      </c>
      <c r="J100" s="106">
        <v>37</v>
      </c>
      <c r="K100" s="106">
        <v>10</v>
      </c>
      <c r="L100" s="106">
        <v>12</v>
      </c>
      <c r="M100" s="106">
        <v>10</v>
      </c>
      <c r="N100" s="106">
        <v>13</v>
      </c>
      <c r="O100" s="106">
        <v>11</v>
      </c>
      <c r="P100" s="106">
        <v>7</v>
      </c>
      <c r="Q100" s="106">
        <v>5</v>
      </c>
      <c r="R100" s="106">
        <v>2</v>
      </c>
      <c r="S100" s="248">
        <v>7</v>
      </c>
      <c r="T100" s="248">
        <v>4</v>
      </c>
      <c r="U100" s="377">
        <v>2</v>
      </c>
      <c r="V100" s="377">
        <v>2</v>
      </c>
      <c r="W100" s="379">
        <v>2</v>
      </c>
    </row>
  </sheetData>
  <mergeCells count="137">
    <mergeCell ref="B99:D99"/>
    <mergeCell ref="B100:D100"/>
    <mergeCell ref="O94:P94"/>
    <mergeCell ref="C95:D95"/>
    <mergeCell ref="E95:F95"/>
    <mergeCell ref="G95:H95"/>
    <mergeCell ref="M94:N94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O92:P92"/>
    <mergeCell ref="B93:D93"/>
    <mergeCell ref="E93:F93"/>
    <mergeCell ref="G93:H93"/>
    <mergeCell ref="I93:J93"/>
    <mergeCell ref="K93:L93"/>
    <mergeCell ref="M93:N93"/>
    <mergeCell ref="O93:P93"/>
    <mergeCell ref="B92:D92"/>
    <mergeCell ref="E92:F92"/>
    <mergeCell ref="G92:H92"/>
    <mergeCell ref="I92:J92"/>
    <mergeCell ref="K92:L92"/>
    <mergeCell ref="M92:N92"/>
    <mergeCell ref="E91:F91"/>
    <mergeCell ref="G91:H91"/>
    <mergeCell ref="I91:J91"/>
    <mergeCell ref="K91:L91"/>
    <mergeCell ref="M91:N91"/>
    <mergeCell ref="O91:P91"/>
    <mergeCell ref="B84:D84"/>
    <mergeCell ref="B85:D85"/>
    <mergeCell ref="B86:D86"/>
    <mergeCell ref="C87:D87"/>
    <mergeCell ref="C88:D88"/>
    <mergeCell ref="B91:D91"/>
    <mergeCell ref="B71:D71"/>
    <mergeCell ref="B72:D72"/>
    <mergeCell ref="B73:D73"/>
    <mergeCell ref="B74:D74"/>
    <mergeCell ref="B75:D75"/>
    <mergeCell ref="B76:B79"/>
    <mergeCell ref="C76:D76"/>
    <mergeCell ref="C77:D77"/>
    <mergeCell ref="C78:D78"/>
    <mergeCell ref="C79:D79"/>
    <mergeCell ref="B64:D64"/>
    <mergeCell ref="B65:D65"/>
    <mergeCell ref="B66:B69"/>
    <mergeCell ref="C66:D66"/>
    <mergeCell ref="C67:D67"/>
    <mergeCell ref="C68:D68"/>
    <mergeCell ref="C69:D69"/>
    <mergeCell ref="B56:D56"/>
    <mergeCell ref="B57:D57"/>
    <mergeCell ref="B58:D58"/>
    <mergeCell ref="B61:D61"/>
    <mergeCell ref="B62:D62"/>
    <mergeCell ref="B63:D63"/>
    <mergeCell ref="B48:D48"/>
    <mergeCell ref="B49:D49"/>
    <mergeCell ref="B50:D50"/>
    <mergeCell ref="B51:D51"/>
    <mergeCell ref="B54:D54"/>
    <mergeCell ref="B55:D55"/>
    <mergeCell ref="U45:U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O45:O47"/>
    <mergeCell ref="P45:P47"/>
    <mergeCell ref="Q45:Q47"/>
    <mergeCell ref="R45:R47"/>
    <mergeCell ref="S45:S47"/>
    <mergeCell ref="T45:T47"/>
    <mergeCell ref="B42:D42"/>
    <mergeCell ref="B43:D43"/>
    <mergeCell ref="B45:D47"/>
    <mergeCell ref="E45:H45"/>
    <mergeCell ref="I45:M45"/>
    <mergeCell ref="N45:N47"/>
    <mergeCell ref="V37:V39"/>
    <mergeCell ref="W37:W39"/>
    <mergeCell ref="X37:X39"/>
    <mergeCell ref="J38:K38"/>
    <mergeCell ref="B40:D40"/>
    <mergeCell ref="B41:D41"/>
    <mergeCell ref="B36:D39"/>
    <mergeCell ref="E36:X36"/>
    <mergeCell ref="E37:H38"/>
    <mergeCell ref="I37:I39"/>
    <mergeCell ref="J37:L37"/>
    <mergeCell ref="M37:M39"/>
    <mergeCell ref="N37:P38"/>
    <mergeCell ref="Q37:S38"/>
    <mergeCell ref="T37:T39"/>
    <mergeCell ref="U37:U39"/>
    <mergeCell ref="B21:U21"/>
    <mergeCell ref="AC8:AH11"/>
    <mergeCell ref="C10:D11"/>
    <mergeCell ref="AA10:AB11"/>
    <mergeCell ref="C12:D12"/>
    <mergeCell ref="AA12:AB12"/>
    <mergeCell ref="V15:W15"/>
    <mergeCell ref="AA8:AB9"/>
    <mergeCell ref="C13:D13"/>
    <mergeCell ref="AA13:AB13"/>
    <mergeCell ref="AC5:AD6"/>
    <mergeCell ref="B6:D6"/>
    <mergeCell ref="Z6:AB6"/>
    <mergeCell ref="B8:B13"/>
    <mergeCell ref="C8:D9"/>
    <mergeCell ref="Z8:Z13"/>
    <mergeCell ref="A1:X1"/>
    <mergeCell ref="B4:D4"/>
    <mergeCell ref="Z4:AB4"/>
    <mergeCell ref="B5:D5"/>
    <mergeCell ref="Z5:AB5"/>
    <mergeCell ref="B14:U14"/>
    <mergeCell ref="B19:D19"/>
    <mergeCell ref="B18:D18"/>
    <mergeCell ref="B7:D7"/>
    <mergeCell ref="Z7:AB7"/>
    <mergeCell ref="B16:D16"/>
    <mergeCell ref="B17:D17"/>
  </mergeCells>
  <phoneticPr fontId="2"/>
  <printOptions horizontalCentered="1"/>
  <pageMargins left="0.33" right="0.16" top="0.51" bottom="0.33" header="0.39370078740157483" footer="0.23622047244094491"/>
  <pageSetup paperSize="9" scale="82" firstPageNumber="3" fitToHeight="0" orientation="portrait" r:id="rId1"/>
  <headerFooter alignWithMargins="0"/>
  <rowBreaks count="1" manualBreakCount="1">
    <brk id="52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　相談状況  </vt:lpstr>
      <vt:lpstr>'１　相談状況  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2100025</cp:lastModifiedBy>
  <cp:lastPrinted>2023-05-29T13:14:42Z</cp:lastPrinted>
  <dcterms:created xsi:type="dcterms:W3CDTF">2008-05-20T06:48:10Z</dcterms:created>
  <dcterms:modified xsi:type="dcterms:W3CDTF">2023-12-19T08:23:31Z</dcterms:modified>
</cp:coreProperties>
</file>