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3.xml" ContentType="application/vnd.openxmlformats-officedocument.spreadsheetml.comment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omments4.xml" ContentType="application/vnd.openxmlformats-officedocument.spreadsheetml.comment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0251551\0251551（H31）\R1市町村税政の状況\R０１\R01年度版\PDF\"/>
    </mc:Choice>
  </mc:AlternateContent>
  <bookViews>
    <workbookView xWindow="3000" yWindow="630" windowWidth="9960" windowHeight="5985" tabRatio="683" activeTab="7"/>
  </bookViews>
  <sheets>
    <sheet name="第１表" sheetId="1" r:id="rId1"/>
    <sheet name="第２・３表" sheetId="2" r:id="rId2"/>
    <sheet name="第４・５表" sheetId="10" r:id="rId3"/>
    <sheet name="第６表" sheetId="12" r:id="rId4"/>
    <sheet name="第７表" sheetId="13" r:id="rId5"/>
    <sheet name="第８表" sheetId="6" r:id="rId6"/>
    <sheet name="第９表" sheetId="5" r:id="rId7"/>
    <sheet name="第１０表" sheetId="4" r:id="rId8"/>
  </sheets>
  <definedNames>
    <definedName name="_xlnm.Print_Area" localSheetId="7">第１０表!$A$1:$I$15</definedName>
    <definedName name="_xlnm.Print_Area" localSheetId="0">第１表!$A$1:$J$28</definedName>
    <definedName name="_xlnm.Print_Area" localSheetId="1">第２・３表!$A$1:$H$15</definedName>
    <definedName name="_xlnm.Print_Area" localSheetId="2">第４・５表!$A$1:$K$32</definedName>
    <definedName name="_xlnm.Print_Area" localSheetId="3">第６表!$A$1:$L$24</definedName>
    <definedName name="_xlnm.Print_Area" localSheetId="4">第７表!$A$1:$L$24</definedName>
    <definedName name="_xlnm.Print_Area" localSheetId="5">第８表!$A$1:$J$16</definedName>
    <definedName name="_xlnm.Print_Area" localSheetId="6">第９表!$A$1:$L$24</definedName>
  </definedNames>
  <calcPr calcId="162913"/>
</workbook>
</file>

<file path=xl/calcChain.xml><?xml version="1.0" encoding="utf-8"?>
<calcChain xmlns="http://schemas.openxmlformats.org/spreadsheetml/2006/main">
  <c r="B15" i="4" l="1"/>
  <c r="K15" i="13" l="1"/>
  <c r="C6" i="10" l="1"/>
  <c r="D6" i="10"/>
  <c r="E6" i="10"/>
  <c r="F6" i="10"/>
  <c r="G6" i="10"/>
  <c r="H6" i="10"/>
  <c r="I6" i="10"/>
  <c r="J6" i="10"/>
  <c r="C7" i="10"/>
  <c r="D7" i="10"/>
  <c r="E7" i="10"/>
  <c r="F7" i="10"/>
  <c r="G7" i="10"/>
  <c r="H7" i="10"/>
  <c r="I7" i="10"/>
  <c r="J7" i="10"/>
  <c r="H29" i="1" l="1"/>
  <c r="M15" i="5" l="1"/>
  <c r="B19" i="13" l="1"/>
  <c r="C19" i="13"/>
  <c r="D19" i="13"/>
  <c r="E19" i="13"/>
  <c r="B19" i="12" l="1"/>
  <c r="C19" i="12"/>
  <c r="D19" i="12"/>
  <c r="E19" i="12"/>
  <c r="F15" i="4" l="1"/>
  <c r="F14" i="4" l="1"/>
  <c r="F13" i="4"/>
  <c r="F12" i="4"/>
  <c r="F11" i="4"/>
  <c r="F10" i="4"/>
  <c r="F9" i="4"/>
  <c r="F8" i="4"/>
  <c r="F7" i="4"/>
  <c r="F6" i="4"/>
  <c r="G16" i="6"/>
  <c r="D16" i="6"/>
  <c r="G15" i="6" l="1"/>
  <c r="D15" i="6"/>
  <c r="G14" i="6"/>
  <c r="D14" i="6"/>
  <c r="G13" i="6"/>
  <c r="D13" i="6"/>
  <c r="G12" i="6"/>
  <c r="D12" i="6"/>
  <c r="G11" i="6"/>
  <c r="D11" i="6"/>
  <c r="G10" i="6"/>
  <c r="D10" i="6"/>
  <c r="G9" i="6"/>
  <c r="D9" i="6"/>
  <c r="G8" i="6"/>
  <c r="D8" i="6"/>
  <c r="G7" i="6"/>
  <c r="D7" i="6"/>
  <c r="F19" i="13" l="1"/>
  <c r="J5" i="13"/>
  <c r="I5" i="13"/>
  <c r="H5" i="13"/>
  <c r="G5" i="13"/>
  <c r="L14" i="13" l="1"/>
  <c r="F19" i="12"/>
  <c r="C8" i="2" l="1"/>
  <c r="C6" i="2"/>
  <c r="D6" i="2"/>
  <c r="C7" i="2"/>
  <c r="D7" i="2"/>
  <c r="D8" i="2"/>
  <c r="C9" i="2"/>
  <c r="D9" i="2"/>
  <c r="C10" i="2"/>
  <c r="D10" i="2"/>
  <c r="C11" i="2"/>
  <c r="D11" i="2"/>
  <c r="C12" i="2"/>
  <c r="D12" i="2"/>
  <c r="C13" i="2"/>
  <c r="D13" i="2"/>
  <c r="F27" i="1" l="1"/>
  <c r="F26" i="1"/>
  <c r="F25" i="1"/>
  <c r="F24" i="1"/>
  <c r="F23" i="1"/>
  <c r="F22" i="1"/>
  <c r="F21" i="1"/>
  <c r="F20" i="1"/>
  <c r="F19" i="1"/>
  <c r="F18" i="1"/>
  <c r="F17" i="1"/>
  <c r="F16" i="1"/>
  <c r="F15" i="1"/>
  <c r="F14" i="1"/>
  <c r="F13" i="1"/>
  <c r="F12" i="1"/>
  <c r="F11" i="1"/>
  <c r="F10" i="1"/>
  <c r="F9" i="1"/>
  <c r="F8" i="1"/>
  <c r="F7" i="1"/>
  <c r="F6" i="1"/>
  <c r="D7" i="1" l="1"/>
  <c r="D8" i="1"/>
  <c r="D9" i="1"/>
  <c r="D10" i="1"/>
  <c r="D11" i="1"/>
  <c r="D12" i="1"/>
  <c r="D13" i="1"/>
  <c r="D14" i="1"/>
  <c r="D15" i="1"/>
  <c r="D16" i="1"/>
  <c r="D17" i="1"/>
  <c r="D18" i="1"/>
  <c r="D19" i="1"/>
  <c r="D20" i="1"/>
  <c r="D21" i="1"/>
  <c r="D22" i="1"/>
  <c r="D23" i="1"/>
  <c r="D24" i="1"/>
  <c r="D25" i="1"/>
  <c r="D26" i="1"/>
  <c r="D27" i="1"/>
  <c r="D28" i="1"/>
  <c r="D6" i="1"/>
  <c r="G28" i="1" l="1"/>
  <c r="F28" i="1"/>
  <c r="G27" i="1"/>
  <c r="G26" i="1"/>
  <c r="G25" i="1"/>
  <c r="G24" i="1"/>
  <c r="G23" i="1"/>
  <c r="G22" i="1"/>
  <c r="G21" i="1"/>
  <c r="G20" i="1"/>
  <c r="G19" i="1"/>
  <c r="G18" i="1"/>
  <c r="G17" i="1"/>
  <c r="G16" i="1"/>
  <c r="G15" i="1"/>
  <c r="G14" i="1"/>
  <c r="G13" i="1"/>
  <c r="G12" i="1"/>
  <c r="G11" i="1"/>
  <c r="G10" i="1"/>
  <c r="G9" i="1"/>
  <c r="G8" i="1"/>
  <c r="G7" i="1"/>
  <c r="G6" i="1"/>
  <c r="C28" i="1"/>
  <c r="C27" i="1"/>
  <c r="C26" i="1"/>
  <c r="C25" i="1"/>
  <c r="C24" i="1"/>
  <c r="C23" i="1"/>
  <c r="C22" i="1"/>
  <c r="C21" i="1"/>
  <c r="C20" i="1"/>
  <c r="C19" i="1"/>
  <c r="C18" i="1"/>
  <c r="C17" i="1"/>
  <c r="C16" i="1"/>
  <c r="C15" i="1"/>
  <c r="C14" i="1"/>
  <c r="C13" i="1"/>
  <c r="C12" i="1"/>
  <c r="C11" i="1"/>
  <c r="C10" i="1"/>
  <c r="C9" i="1"/>
  <c r="C8" i="1"/>
  <c r="C7" i="1"/>
  <c r="C6" i="1"/>
  <c r="M19" i="5" l="1"/>
  <c r="M23" i="5"/>
  <c r="L6" i="13" l="1"/>
  <c r="H23" i="13"/>
  <c r="H6" i="13"/>
  <c r="H6" i="12" l="1"/>
  <c r="I28" i="1" l="1"/>
  <c r="L28" i="1"/>
  <c r="L12" i="1"/>
  <c r="B29" i="1"/>
  <c r="L18" i="12" l="1"/>
  <c r="L17" i="12"/>
  <c r="L16" i="12"/>
  <c r="L15" i="12"/>
  <c r="L14" i="12"/>
  <c r="L13" i="12"/>
  <c r="L12" i="12"/>
  <c r="L11" i="12"/>
  <c r="L10" i="12"/>
  <c r="L9" i="12"/>
  <c r="L8" i="12"/>
  <c r="L7" i="12"/>
  <c r="L6" i="12"/>
  <c r="L18" i="13"/>
  <c r="L17" i="13"/>
  <c r="L16" i="13"/>
  <c r="L15" i="13"/>
  <c r="L13" i="13"/>
  <c r="L12" i="13"/>
  <c r="L11" i="13"/>
  <c r="L10" i="13"/>
  <c r="L9" i="13"/>
  <c r="L8" i="13"/>
  <c r="L7" i="13"/>
  <c r="L19" i="13" l="1"/>
  <c r="L19" i="12"/>
  <c r="L4" i="12" l="1"/>
  <c r="L4" i="13"/>
  <c r="A15" i="2"/>
  <c r="A8" i="10"/>
  <c r="K5" i="12"/>
  <c r="J5" i="12"/>
  <c r="I5" i="12"/>
  <c r="H5" i="12"/>
  <c r="G5" i="12"/>
  <c r="K5" i="13"/>
  <c r="C31" i="5" l="1"/>
  <c r="D31" i="5"/>
  <c r="C30" i="5"/>
  <c r="D30" i="5"/>
  <c r="C29" i="5"/>
  <c r="D29" i="5"/>
  <c r="C28" i="5"/>
  <c r="D28" i="5"/>
  <c r="C27" i="5"/>
  <c r="D27" i="5"/>
  <c r="C26" i="5"/>
  <c r="D26" i="5"/>
  <c r="B31" i="5"/>
  <c r="B30" i="5"/>
  <c r="B29" i="5"/>
  <c r="B28" i="5"/>
  <c r="B27" i="5"/>
  <c r="G17" i="4"/>
  <c r="F17" i="4"/>
  <c r="G22" i="4"/>
  <c r="G21" i="4"/>
  <c r="G20" i="4"/>
  <c r="G19" i="4"/>
  <c r="G18" i="4"/>
  <c r="A22" i="4"/>
  <c r="A21" i="4"/>
  <c r="A20" i="4"/>
  <c r="A19" i="4"/>
  <c r="A18" i="4"/>
  <c r="F30" i="12"/>
  <c r="E30" i="12"/>
  <c r="D30" i="12"/>
  <c r="S52" i="12" s="1"/>
  <c r="C30" i="12"/>
  <c r="Q51" i="12" s="1"/>
  <c r="B30" i="12"/>
  <c r="F28" i="12"/>
  <c r="E28" i="12"/>
  <c r="D28" i="12"/>
  <c r="C28" i="12"/>
  <c r="B28" i="12"/>
  <c r="A28" i="12"/>
  <c r="F27" i="12"/>
  <c r="E27" i="12"/>
  <c r="D27" i="12"/>
  <c r="C27" i="12"/>
  <c r="B27" i="12"/>
  <c r="A27" i="12"/>
  <c r="F26" i="12"/>
  <c r="E26" i="12"/>
  <c r="D26" i="12"/>
  <c r="C26" i="12"/>
  <c r="B26" i="12"/>
  <c r="A26" i="12"/>
  <c r="F25" i="12"/>
  <c r="E25" i="12"/>
  <c r="D25" i="12"/>
  <c r="C25" i="12"/>
  <c r="B25" i="12"/>
  <c r="F30" i="13"/>
  <c r="W49" i="13" s="1"/>
  <c r="E30" i="13"/>
  <c r="U50" i="13" s="1"/>
  <c r="D30" i="13"/>
  <c r="S51" i="13" s="1"/>
  <c r="C30" i="13"/>
  <c r="Q50" i="13" s="1"/>
  <c r="B30" i="13"/>
  <c r="O50" i="13" s="1"/>
  <c r="F25" i="13"/>
  <c r="K25" i="13" s="1"/>
  <c r="E25" i="13"/>
  <c r="J25" i="13" s="1"/>
  <c r="D25" i="13"/>
  <c r="I25" i="13" s="1"/>
  <c r="C25" i="13"/>
  <c r="H25" i="13" s="1"/>
  <c r="B25" i="13"/>
  <c r="G25" i="13" s="1"/>
  <c r="F26" i="13"/>
  <c r="E26" i="13"/>
  <c r="D26" i="13"/>
  <c r="C26" i="13"/>
  <c r="B26" i="13"/>
  <c r="F28" i="13"/>
  <c r="E28" i="13"/>
  <c r="D28" i="13"/>
  <c r="C28" i="13"/>
  <c r="B28" i="13"/>
  <c r="F27" i="13"/>
  <c r="E27" i="13"/>
  <c r="D27" i="13"/>
  <c r="C27" i="13"/>
  <c r="B27" i="13"/>
  <c r="A26" i="13"/>
  <c r="A28" i="13"/>
  <c r="A27" i="13"/>
  <c r="E29" i="1"/>
  <c r="L7" i="1"/>
  <c r="I7" i="1" s="1"/>
  <c r="L9" i="1"/>
  <c r="I9" i="1" s="1"/>
  <c r="L8" i="1"/>
  <c r="I8" i="1" s="1"/>
  <c r="L27" i="1"/>
  <c r="I27" i="1" s="1"/>
  <c r="L25" i="1"/>
  <c r="I25" i="1" s="1"/>
  <c r="L24" i="1"/>
  <c r="I24" i="1" s="1"/>
  <c r="L23" i="1"/>
  <c r="I23" i="1" s="1"/>
  <c r="L21" i="1"/>
  <c r="I21" i="1" s="1"/>
  <c r="L20" i="1"/>
  <c r="I20" i="1" s="1"/>
  <c r="L19" i="1"/>
  <c r="I19" i="1" s="1"/>
  <c r="L17" i="1"/>
  <c r="I17" i="1" s="1"/>
  <c r="L16" i="1"/>
  <c r="I16" i="1" s="1"/>
  <c r="L15" i="1"/>
  <c r="I15" i="1" s="1"/>
  <c r="L13" i="1"/>
  <c r="I13" i="1" s="1"/>
  <c r="I12" i="1"/>
  <c r="L11" i="1"/>
  <c r="I11" i="1" s="1"/>
  <c r="L5" i="10"/>
  <c r="K5" i="10" s="1"/>
  <c r="F20" i="4"/>
  <c r="F18" i="4"/>
  <c r="H11" i="4"/>
  <c r="I11" i="4" s="1"/>
  <c r="H10" i="4"/>
  <c r="I10" i="4" s="1"/>
  <c r="H8" i="4"/>
  <c r="I8" i="4" s="1"/>
  <c r="H7" i="4"/>
  <c r="I7" i="4" s="1"/>
  <c r="H6" i="4"/>
  <c r="I6" i="4" s="1"/>
  <c r="L6" i="1"/>
  <c r="I6" i="1" s="1"/>
  <c r="D14" i="2"/>
  <c r="C29" i="1"/>
  <c r="K23" i="13"/>
  <c r="J23" i="13"/>
  <c r="I23" i="13"/>
  <c r="K23" i="12"/>
  <c r="J23" i="12"/>
  <c r="I23" i="12"/>
  <c r="H23" i="12"/>
  <c r="M18" i="5"/>
  <c r="M17" i="5"/>
  <c r="M16" i="5"/>
  <c r="M14" i="5"/>
  <c r="M13" i="5"/>
  <c r="M12" i="5"/>
  <c r="M11" i="5"/>
  <c r="M10" i="5"/>
  <c r="M9" i="5"/>
  <c r="M8" i="5"/>
  <c r="M6" i="5"/>
  <c r="M7" i="5"/>
  <c r="H9" i="4"/>
  <c r="I9" i="4" s="1"/>
  <c r="J13" i="6"/>
  <c r="J10" i="6"/>
  <c r="J8" i="6"/>
  <c r="J7" i="6"/>
  <c r="I6" i="12"/>
  <c r="H19" i="12"/>
  <c r="K6" i="13"/>
  <c r="H7" i="12"/>
  <c r="I7" i="12"/>
  <c r="J7" i="12"/>
  <c r="H8" i="12"/>
  <c r="I8" i="12"/>
  <c r="J8" i="12"/>
  <c r="H9" i="12"/>
  <c r="I9" i="12"/>
  <c r="J9" i="12"/>
  <c r="H10" i="12"/>
  <c r="I10" i="12"/>
  <c r="J10" i="12"/>
  <c r="H11" i="12"/>
  <c r="I11" i="12"/>
  <c r="J11" i="12"/>
  <c r="H12" i="12"/>
  <c r="I12" i="12"/>
  <c r="J12" i="12"/>
  <c r="H13" i="12"/>
  <c r="I13" i="12"/>
  <c r="J13" i="12"/>
  <c r="H14" i="12"/>
  <c r="I14" i="12"/>
  <c r="J14" i="12"/>
  <c r="H15" i="12"/>
  <c r="I15" i="12"/>
  <c r="J15" i="12"/>
  <c r="H16" i="12"/>
  <c r="I16" i="12"/>
  <c r="J16" i="12"/>
  <c r="H17" i="12"/>
  <c r="I17" i="12"/>
  <c r="J17" i="12"/>
  <c r="H18" i="12"/>
  <c r="I18" i="12"/>
  <c r="J18" i="12"/>
  <c r="I18" i="13"/>
  <c r="K13" i="12"/>
  <c r="K7" i="12"/>
  <c r="K8" i="12"/>
  <c r="K10" i="12"/>
  <c r="K11" i="12"/>
  <c r="K12" i="12"/>
  <c r="K14" i="12"/>
  <c r="K15" i="12"/>
  <c r="K16" i="12"/>
  <c r="K17" i="12"/>
  <c r="K18" i="12"/>
  <c r="J6" i="13"/>
  <c r="I6" i="13"/>
  <c r="H7" i="13"/>
  <c r="I7" i="13"/>
  <c r="J7" i="13"/>
  <c r="K7" i="13"/>
  <c r="H8" i="13"/>
  <c r="I8" i="13"/>
  <c r="J8" i="13"/>
  <c r="K8" i="13"/>
  <c r="J9" i="13"/>
  <c r="H9" i="13"/>
  <c r="I9" i="13"/>
  <c r="K9" i="13"/>
  <c r="H10" i="13"/>
  <c r="I10" i="13"/>
  <c r="J10" i="13"/>
  <c r="K10" i="13"/>
  <c r="H11" i="13"/>
  <c r="I11" i="13"/>
  <c r="J11" i="13"/>
  <c r="K11" i="13"/>
  <c r="H12" i="13"/>
  <c r="I12" i="13"/>
  <c r="J12" i="13"/>
  <c r="K12" i="13"/>
  <c r="H13" i="13"/>
  <c r="I13" i="13"/>
  <c r="J13" i="13"/>
  <c r="K13" i="13"/>
  <c r="H14" i="13"/>
  <c r="I14" i="13"/>
  <c r="J14" i="13"/>
  <c r="K14" i="13"/>
  <c r="H15" i="13"/>
  <c r="I15" i="13"/>
  <c r="H16" i="13"/>
  <c r="I16" i="13"/>
  <c r="J16" i="13"/>
  <c r="K16" i="13"/>
  <c r="H17" i="13"/>
  <c r="I17" i="13"/>
  <c r="J17" i="13"/>
  <c r="K17" i="13"/>
  <c r="H18" i="13"/>
  <c r="J18" i="13"/>
  <c r="K18" i="13"/>
  <c r="C14" i="2"/>
  <c r="I15" i="6"/>
  <c r="H15" i="6"/>
  <c r="I14" i="6"/>
  <c r="H14" i="6"/>
  <c r="I13" i="6"/>
  <c r="H13" i="6"/>
  <c r="I12" i="6"/>
  <c r="H12" i="6"/>
  <c r="I11" i="6"/>
  <c r="H11" i="6"/>
  <c r="I10" i="6"/>
  <c r="H10" i="6"/>
  <c r="I9" i="6"/>
  <c r="H9" i="6"/>
  <c r="I8" i="6"/>
  <c r="H8" i="6"/>
  <c r="I7" i="6"/>
  <c r="H7" i="6"/>
  <c r="J6" i="1"/>
  <c r="J27" i="1"/>
  <c r="J26" i="1"/>
  <c r="J25" i="1"/>
  <c r="J24" i="1"/>
  <c r="J23" i="1"/>
  <c r="J22" i="1"/>
  <c r="J21" i="1"/>
  <c r="J20" i="1"/>
  <c r="J19" i="1"/>
  <c r="J18" i="1"/>
  <c r="J17" i="1"/>
  <c r="J16" i="1"/>
  <c r="J15" i="1"/>
  <c r="J14" i="1"/>
  <c r="J13" i="1"/>
  <c r="J11" i="1"/>
  <c r="J12" i="1"/>
  <c r="J10" i="1"/>
  <c r="J9" i="1"/>
  <c r="J8" i="1"/>
  <c r="J7" i="1"/>
  <c r="I16" i="6"/>
  <c r="H16" i="6"/>
  <c r="M18" i="12"/>
  <c r="L30" i="10" s="1"/>
  <c r="K30" i="10" s="1"/>
  <c r="M10" i="12"/>
  <c r="K6" i="12"/>
  <c r="K9" i="12"/>
  <c r="J6" i="12"/>
  <c r="H19" i="13"/>
  <c r="I19" i="13"/>
  <c r="J19" i="13"/>
  <c r="J19" i="12"/>
  <c r="I19" i="12"/>
  <c r="M10" i="13"/>
  <c r="M6" i="13"/>
  <c r="M8" i="13"/>
  <c r="M15" i="13"/>
  <c r="M16" i="13"/>
  <c r="M18" i="13"/>
  <c r="K19" i="13"/>
  <c r="M11" i="13"/>
  <c r="M12" i="13"/>
  <c r="M7" i="13"/>
  <c r="M6" i="12"/>
  <c r="L23" i="10" s="1"/>
  <c r="M11" i="12"/>
  <c r="M16" i="12"/>
  <c r="M12" i="12"/>
  <c r="L27" i="10" s="1"/>
  <c r="K27" i="10" s="1"/>
  <c r="K19" i="12"/>
  <c r="M7" i="12"/>
  <c r="L24" i="10" s="1"/>
  <c r="K24" i="10" s="1"/>
  <c r="M17" i="12"/>
  <c r="M9" i="12"/>
  <c r="L26" i="10" s="1"/>
  <c r="K26" i="10" s="1"/>
  <c r="M13" i="12"/>
  <c r="L28" i="10" s="1"/>
  <c r="K28" i="10" s="1"/>
  <c r="J11" i="6"/>
  <c r="J12" i="6"/>
  <c r="J9" i="6"/>
  <c r="M14" i="12"/>
  <c r="M8" i="12"/>
  <c r="L25" i="10" s="1"/>
  <c r="K25" i="10" s="1"/>
  <c r="M15" i="12"/>
  <c r="L29" i="10" s="1"/>
  <c r="K29" i="10" s="1"/>
  <c r="M17" i="13"/>
  <c r="M14" i="13"/>
  <c r="M9" i="13"/>
  <c r="M13" i="13"/>
  <c r="J28" i="1"/>
  <c r="L10" i="1"/>
  <c r="I10" i="1" s="1"/>
  <c r="L14" i="1"/>
  <c r="I14" i="1" s="1"/>
  <c r="L18" i="1"/>
  <c r="I18" i="1" s="1"/>
  <c r="L22" i="1"/>
  <c r="I22" i="1" s="1"/>
  <c r="L26" i="1"/>
  <c r="I26" i="1" s="1"/>
  <c r="K23" i="10" l="1"/>
  <c r="L31" i="10"/>
  <c r="F29" i="1"/>
  <c r="H15" i="4"/>
  <c r="I15" i="4" s="1"/>
  <c r="F22" i="4"/>
  <c r="H13" i="4"/>
  <c r="I13" i="4" s="1"/>
  <c r="H14" i="4"/>
  <c r="I14" i="4" s="1"/>
  <c r="F21" i="4"/>
  <c r="H12" i="4"/>
  <c r="I12" i="4" s="1"/>
  <c r="F19" i="4"/>
  <c r="J16" i="6"/>
  <c r="J14" i="6"/>
  <c r="J15" i="6"/>
  <c r="M19" i="13"/>
  <c r="K7" i="10"/>
  <c r="K6" i="10"/>
  <c r="I29" i="1"/>
  <c r="M19" i="12"/>
  <c r="J32" i="12"/>
  <c r="J26" i="12"/>
  <c r="U89" i="12" s="1"/>
  <c r="H33" i="12"/>
  <c r="H27" i="12"/>
  <c r="Q68" i="12" s="1"/>
  <c r="J34" i="12"/>
  <c r="J28" i="12"/>
  <c r="U64" i="12" s="1"/>
  <c r="K32" i="12"/>
  <c r="K26" i="12"/>
  <c r="W89" i="12" s="1"/>
  <c r="G34" i="12"/>
  <c r="G28" i="12"/>
  <c r="O62" i="12" s="1"/>
  <c r="K34" i="12"/>
  <c r="K28" i="12"/>
  <c r="W63" i="12" s="1"/>
  <c r="H32" i="12"/>
  <c r="H26" i="12"/>
  <c r="Q87" i="12" s="1"/>
  <c r="J33" i="12"/>
  <c r="J27" i="12"/>
  <c r="U69" i="12" s="1"/>
  <c r="H34" i="12"/>
  <c r="H28" i="12"/>
  <c r="Q63" i="12" s="1"/>
  <c r="B29" i="12"/>
  <c r="O51" i="12"/>
  <c r="F29" i="12"/>
  <c r="W52" i="12"/>
  <c r="G32" i="12"/>
  <c r="G26" i="12"/>
  <c r="I33" i="12"/>
  <c r="I27" i="12"/>
  <c r="S69" i="12" s="1"/>
  <c r="E29" i="12"/>
  <c r="U53" i="12"/>
  <c r="I32" i="12"/>
  <c r="I26" i="12"/>
  <c r="G33" i="12"/>
  <c r="G27" i="12"/>
  <c r="O68" i="12" s="1"/>
  <c r="K33" i="12"/>
  <c r="K27" i="12"/>
  <c r="W69" i="12" s="1"/>
  <c r="I34" i="12"/>
  <c r="I28" i="12"/>
  <c r="S64" i="12" s="1"/>
  <c r="G33" i="13"/>
  <c r="G27" i="13"/>
  <c r="O68" i="13" s="1"/>
  <c r="K33" i="13"/>
  <c r="K27" i="13"/>
  <c r="W68" i="13" s="1"/>
  <c r="J34" i="13"/>
  <c r="J28" i="13"/>
  <c r="U62" i="13" s="1"/>
  <c r="I32" i="13"/>
  <c r="I26" i="13"/>
  <c r="S90" i="13" s="1"/>
  <c r="E29" i="13"/>
  <c r="H33" i="13"/>
  <c r="H27" i="13"/>
  <c r="Q68" i="13" s="1"/>
  <c r="G34" i="13"/>
  <c r="G28" i="13"/>
  <c r="O62" i="13" s="1"/>
  <c r="K34" i="13"/>
  <c r="K28" i="13"/>
  <c r="W60" i="13" s="1"/>
  <c r="J32" i="13"/>
  <c r="J26" i="13"/>
  <c r="U90" i="13" s="1"/>
  <c r="B29" i="13"/>
  <c r="F29" i="13"/>
  <c r="I33" i="13"/>
  <c r="I27" i="13"/>
  <c r="S69" i="13" s="1"/>
  <c r="H34" i="13"/>
  <c r="H28" i="13"/>
  <c r="Q62" i="13" s="1"/>
  <c r="G32" i="13"/>
  <c r="G26" i="13"/>
  <c r="O88" i="13" s="1"/>
  <c r="K32" i="13"/>
  <c r="K26" i="13"/>
  <c r="W89" i="13" s="1"/>
  <c r="C29" i="13"/>
  <c r="J33" i="13"/>
  <c r="J27" i="13"/>
  <c r="U69" i="13" s="1"/>
  <c r="I34" i="13"/>
  <c r="I28" i="13"/>
  <c r="S63" i="13" s="1"/>
  <c r="H32" i="13"/>
  <c r="H26" i="13"/>
  <c r="Q88" i="13" s="1"/>
  <c r="D29" i="13"/>
  <c r="I29" i="13" s="1"/>
  <c r="K31" i="10"/>
  <c r="K32" i="10" s="1"/>
  <c r="C29" i="12"/>
  <c r="D29" i="12"/>
  <c r="H35" i="12" l="1"/>
  <c r="H29" i="12"/>
  <c r="Q56" i="12" s="1"/>
  <c r="J35" i="12"/>
  <c r="J29" i="12"/>
  <c r="J30" i="12" s="1"/>
  <c r="K35" i="12"/>
  <c r="K29" i="12"/>
  <c r="K30" i="12" s="1"/>
  <c r="I35" i="12"/>
  <c r="I29" i="12"/>
  <c r="I30" i="12" s="1"/>
  <c r="S89" i="12"/>
  <c r="G35" i="12"/>
  <c r="G29" i="12"/>
  <c r="G30" i="12" s="1"/>
  <c r="O87" i="12"/>
  <c r="I35" i="13"/>
  <c r="I30" i="13"/>
  <c r="K35" i="13"/>
  <c r="K29" i="13"/>
  <c r="K30" i="13" s="1"/>
  <c r="G35" i="13"/>
  <c r="G29" i="13"/>
  <c r="O54" i="13" s="1"/>
  <c r="J35" i="13"/>
  <c r="J29" i="13"/>
  <c r="J30" i="13" s="1"/>
  <c r="H35" i="13"/>
  <c r="H29" i="13"/>
  <c r="H30" i="13" s="1"/>
  <c r="L32" i="10"/>
  <c r="U56" i="12" l="1"/>
  <c r="W53" i="13"/>
  <c r="G30" i="13"/>
  <c r="S55" i="13"/>
  <c r="U54" i="13"/>
  <c r="Q54" i="13"/>
  <c r="H30" i="12"/>
  <c r="W56" i="12"/>
  <c r="O55" i="12"/>
  <c r="S57" i="12"/>
</calcChain>
</file>

<file path=xl/comments1.xml><?xml version="1.0" encoding="utf-8"?>
<comments xmlns="http://schemas.openxmlformats.org/spreadsheetml/2006/main">
  <authors>
    <author>栃木県</author>
  </authors>
  <commentList>
    <comment ref="G9" authorId="0" shapeId="0">
      <text>
        <r>
          <rPr>
            <b/>
            <sz val="9"/>
            <color indexed="81"/>
            <rFont val="ＭＳ Ｐゴシック"/>
            <family val="3"/>
            <charset val="128"/>
          </rPr>
          <t>グラフの折線部分を右クリック→データの選択→各要素の編集で系列値のセル範囲（開始行）を修正</t>
        </r>
      </text>
    </comment>
  </commentList>
</comments>
</file>

<file path=xl/comments2.xml><?xml version="1.0" encoding="utf-8"?>
<comments xmlns="http://schemas.openxmlformats.org/spreadsheetml/2006/main">
  <authors>
    <author>栃木県</author>
  </authors>
  <commentList>
    <comment ref="K22" authorId="0" shapeId="0">
      <text>
        <r>
          <rPr>
            <sz val="9"/>
            <color indexed="81"/>
            <rFont val="ＭＳ Ｐゴシック"/>
            <family val="3"/>
            <charset val="128"/>
          </rPr>
          <t>第６表より</t>
        </r>
      </text>
    </comment>
  </commentList>
</comments>
</file>

<file path=xl/comments3.xml><?xml version="1.0" encoding="utf-8"?>
<comments xmlns="http://schemas.openxmlformats.org/spreadsheetml/2006/main">
  <authors>
    <author>栃木県</author>
  </authors>
  <commentList>
    <comment ref="N40" authorId="0" shapeId="0">
      <text>
        <r>
          <rPr>
            <b/>
            <sz val="9"/>
            <color indexed="81"/>
            <rFont val="ＭＳ Ｐゴシック"/>
            <family val="3"/>
            <charset val="128"/>
          </rPr>
          <t>41～121行N～X列の範囲をカメラ機能でコピーし、ワードのグラフ上で右クリック→形式選択貼付けで右から２つめの「図」で貼付け</t>
        </r>
      </text>
    </comment>
  </commentList>
</comments>
</file>

<file path=xl/comments4.xml><?xml version="1.0" encoding="utf-8"?>
<comments xmlns="http://schemas.openxmlformats.org/spreadsheetml/2006/main">
  <authors>
    <author>栃木県</author>
  </authors>
  <commentList>
    <comment ref="J6" authorId="0" shapeId="0">
      <text>
        <r>
          <rPr>
            <b/>
            <sz val="9"/>
            <color indexed="81"/>
            <rFont val="ＭＳ Ｐゴシック"/>
            <family val="3"/>
            <charset val="128"/>
          </rPr>
          <t>年度末に総務省がHP公表する徴収実績調を確認し記入(記入済みの数値は自治財政局の生データで東京都徴収分等が未計上）→H28.3.29総務省HP掲載データに修正済み</t>
        </r>
      </text>
    </comment>
    <comment ref="L6" authorId="0" shapeId="0">
      <text>
        <r>
          <rPr>
            <b/>
            <sz val="9"/>
            <color indexed="81"/>
            <rFont val="ＭＳ Ｐゴシック"/>
            <family val="3"/>
            <charset val="128"/>
          </rPr>
          <t>年度末に総務省がHP公表する徴収実績調を確認し記入(記入済みの数値は自治財政局の生データで東京都徴収分等が未計上）→H28.3.29総務省HP掲載データに修正済み</t>
        </r>
      </text>
    </comment>
  </commentList>
</comments>
</file>

<file path=xl/sharedStrings.xml><?xml version="1.0" encoding="utf-8"?>
<sst xmlns="http://schemas.openxmlformats.org/spreadsheetml/2006/main" count="316" uniqueCount="192">
  <si>
    <t>　</t>
  </si>
  <si>
    <t>対前年比</t>
  </si>
  <si>
    <t>国有提供施設等所在市町村助成交付金</t>
  </si>
  <si>
    <t xml:space="preserve"> </t>
  </si>
  <si>
    <t>（単位 :千円・％）</t>
  </si>
  <si>
    <t>構成比</t>
  </si>
  <si>
    <t>地方税</t>
  </si>
  <si>
    <t>地方譲与税</t>
  </si>
  <si>
    <t>利子割交付金</t>
  </si>
  <si>
    <t>ゴルフ場利用税交付金</t>
  </si>
  <si>
    <t>地方消費税交付金</t>
  </si>
  <si>
    <t>地方特例交付金</t>
  </si>
  <si>
    <t>地方交付税</t>
  </si>
  <si>
    <t>交通安全対策特別交付金</t>
  </si>
  <si>
    <t>分担金・負担金</t>
  </si>
  <si>
    <t>国庫支出金</t>
  </si>
  <si>
    <t>県支出金</t>
  </si>
  <si>
    <t>財産収入</t>
  </si>
  <si>
    <t>寄附金</t>
  </si>
  <si>
    <t>繰入金</t>
  </si>
  <si>
    <t>繰越金</t>
  </si>
  <si>
    <t>諸収入</t>
  </si>
  <si>
    <t>地方債</t>
  </si>
  <si>
    <t>　　　　</t>
  </si>
  <si>
    <t>対前年度比</t>
  </si>
  <si>
    <t>（単位：千円・％）</t>
  </si>
  <si>
    <t>収入額</t>
    <phoneticPr fontId="2"/>
  </si>
  <si>
    <t>（単位：％）</t>
  </si>
  <si>
    <t>第２表　市町村税の収入額の推移</t>
    <rPh sb="0" eb="1">
      <t>ダイ</t>
    </rPh>
    <rPh sb="2" eb="3">
      <t>ヒョウ</t>
    </rPh>
    <rPh sb="4" eb="7">
      <t>シチョウソン</t>
    </rPh>
    <rPh sb="7" eb="11">
      <t>ゼイシュウニュウ</t>
    </rPh>
    <rPh sb="11" eb="12">
      <t>ガク</t>
    </rPh>
    <rPh sb="13" eb="15">
      <t>スイイ</t>
    </rPh>
    <phoneticPr fontId="2"/>
  </si>
  <si>
    <t>その他</t>
  </si>
  <si>
    <t>第４表　住民１人当たり市町村税負担額の推移</t>
    <phoneticPr fontId="2"/>
  </si>
  <si>
    <t>（単位：円・％）</t>
  </si>
  <si>
    <t>科　　　　　目</t>
    <phoneticPr fontId="2"/>
  </si>
  <si>
    <t>決算額</t>
    <phoneticPr fontId="2"/>
  </si>
  <si>
    <t>構成比</t>
    <phoneticPr fontId="2"/>
  </si>
  <si>
    <t>対前年比</t>
    <phoneticPr fontId="2"/>
  </si>
  <si>
    <t>第３表　歳入に占める市町村税の割合</t>
    <phoneticPr fontId="2"/>
  </si>
  <si>
    <t>年　　度</t>
    <phoneticPr fontId="2"/>
  </si>
  <si>
    <t xml:space="preserve">　   </t>
  </si>
  <si>
    <t xml:space="preserve">　固定資産税　                   </t>
  </si>
  <si>
    <t>第７表　税目別収入額の対前年度比の推移</t>
    <phoneticPr fontId="2"/>
  </si>
  <si>
    <t>（単位: 千円・％）</t>
  </si>
  <si>
    <t>第８表　徴収実績の推移</t>
    <phoneticPr fontId="2"/>
  </si>
  <si>
    <t>Ａ</t>
    <phoneticPr fontId="2"/>
  </si>
  <si>
    <t>Ｂ</t>
    <phoneticPr fontId="2"/>
  </si>
  <si>
    <t>Ｃ</t>
    <phoneticPr fontId="2"/>
  </si>
  <si>
    <t xml:space="preserve">Ｄ </t>
    <phoneticPr fontId="2"/>
  </si>
  <si>
    <t>Ｅ</t>
    <phoneticPr fontId="2"/>
  </si>
  <si>
    <t>Ｆ</t>
    <phoneticPr fontId="2"/>
  </si>
  <si>
    <t>現年課税分</t>
    <phoneticPr fontId="2"/>
  </si>
  <si>
    <t>滞納繰越分</t>
    <phoneticPr fontId="2"/>
  </si>
  <si>
    <t>調　　定　　額</t>
    <phoneticPr fontId="2"/>
  </si>
  <si>
    <t>収　　入　　額</t>
    <phoneticPr fontId="2"/>
  </si>
  <si>
    <t>合　　計</t>
    <phoneticPr fontId="2"/>
  </si>
  <si>
    <t>徴　　収　　率</t>
    <phoneticPr fontId="2"/>
  </si>
  <si>
    <t>栃木県</t>
  </si>
  <si>
    <t>(D)</t>
  </si>
  <si>
    <t>計(B)</t>
  </si>
  <si>
    <t>(C)</t>
  </si>
  <si>
    <t>(B)-(C)</t>
  </si>
  <si>
    <t>(A)</t>
  </si>
  <si>
    <t>徴税費</t>
  </si>
  <si>
    <t>需用費</t>
  </si>
  <si>
    <t>市町村税収入額</t>
    <rPh sb="4" eb="7">
      <t>シュウニュウガク</t>
    </rPh>
    <phoneticPr fontId="2"/>
  </si>
  <si>
    <t>人件費</t>
    <phoneticPr fontId="2"/>
  </si>
  <si>
    <t>個人県民税
徴収取扱費</t>
    <phoneticPr fontId="2"/>
  </si>
  <si>
    <t>第１０表　徴収に要する経費</t>
    <phoneticPr fontId="2"/>
  </si>
  <si>
    <t>第１表　市町村の歳入状況</t>
    <phoneticPr fontId="2"/>
  </si>
  <si>
    <t>第５表　税目別構成比の推移（調定額）　　　　　　　　</t>
    <phoneticPr fontId="2"/>
  </si>
  <si>
    <t>第６表　税目別調定額の対前年度比の推移</t>
    <phoneticPr fontId="2"/>
  </si>
  <si>
    <t>税　　目</t>
    <phoneticPr fontId="2"/>
  </si>
  <si>
    <t>合　　計</t>
    <phoneticPr fontId="2"/>
  </si>
  <si>
    <t>年　　度</t>
    <phoneticPr fontId="2"/>
  </si>
  <si>
    <t>調　定　額</t>
  </si>
  <si>
    <t>　市町村民税</t>
    <phoneticPr fontId="2"/>
  </si>
  <si>
    <t>　固定資産税</t>
    <rPh sb="3" eb="6">
      <t>シサンゼイ</t>
    </rPh>
    <phoneticPr fontId="2"/>
  </si>
  <si>
    <t>　軽自動車税</t>
    <rPh sb="4" eb="5">
      <t>シャ</t>
    </rPh>
    <rPh sb="5" eb="6">
      <t>ゼイ</t>
    </rPh>
    <phoneticPr fontId="2"/>
  </si>
  <si>
    <t>　市町村たばこ税</t>
    <rPh sb="7" eb="8">
      <t>ゼイ</t>
    </rPh>
    <phoneticPr fontId="2"/>
  </si>
  <si>
    <t>　特別土地保有税</t>
    <rPh sb="3" eb="5">
      <t>トチ</t>
    </rPh>
    <rPh sb="5" eb="8">
      <t>ホユウゼイ</t>
    </rPh>
    <phoneticPr fontId="2"/>
  </si>
  <si>
    <t>　都市計画税</t>
    <rPh sb="3" eb="5">
      <t>ケイカク</t>
    </rPh>
    <rPh sb="5" eb="6">
      <t>ゼイ</t>
    </rPh>
    <phoneticPr fontId="2"/>
  </si>
  <si>
    <t>　その他の税</t>
    <rPh sb="5" eb="6">
      <t>ゼイ</t>
    </rPh>
    <phoneticPr fontId="2"/>
  </si>
  <si>
    <t>　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</si>
  <si>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</si>
  <si>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</si>
  <si>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</si>
  <si>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</si>
  <si>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</si>
  <si>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</si>
  <si>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</si>
  <si>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自動車取得税交付金</t>
    <phoneticPr fontId="2"/>
  </si>
  <si>
    <t>栃木県</t>
    <phoneticPr fontId="2"/>
  </si>
  <si>
    <t>全　国</t>
    <phoneticPr fontId="2"/>
  </si>
  <si>
    <t>年　度</t>
    <phoneticPr fontId="2"/>
  </si>
  <si>
    <t>指　数</t>
    <phoneticPr fontId="2"/>
  </si>
  <si>
    <t>全　国</t>
    <phoneticPr fontId="2"/>
  </si>
  <si>
    <t>割　合</t>
    <phoneticPr fontId="2"/>
  </si>
  <si>
    <t>合　　　　　計</t>
    <phoneticPr fontId="2"/>
  </si>
  <si>
    <t>（単位：％）</t>
    <phoneticPr fontId="2"/>
  </si>
  <si>
    <t>　　個人市町村民税</t>
    <rPh sb="2" eb="4">
      <t>コジン</t>
    </rPh>
    <rPh sb="4" eb="7">
      <t>シチョウソン</t>
    </rPh>
    <rPh sb="7" eb="8">
      <t>ミン</t>
    </rPh>
    <rPh sb="8" eb="9">
      <t>ジュウミンゼイ</t>
    </rPh>
    <phoneticPr fontId="2"/>
  </si>
  <si>
    <t>　　法人市町村民税</t>
    <rPh sb="2" eb="4">
      <t>ホウジン</t>
    </rPh>
    <rPh sb="4" eb="7">
      <t>シチョウソン</t>
    </rPh>
    <rPh sb="7" eb="8">
      <t>ミン</t>
    </rPh>
    <rPh sb="8" eb="9">
      <t>ジュウミンゼイ</t>
    </rPh>
    <phoneticPr fontId="2"/>
  </si>
  <si>
    <t>配当割交付金</t>
    <rPh sb="0" eb="2">
      <t>ハイトウ</t>
    </rPh>
    <rPh sb="2" eb="3">
      <t>ワリ</t>
    </rPh>
    <rPh sb="3" eb="6">
      <t>コウフキン</t>
    </rPh>
    <phoneticPr fontId="4"/>
  </si>
  <si>
    <t>株式等譲渡所得交付金</t>
    <rPh sb="0" eb="3">
      <t>カブシキナド</t>
    </rPh>
    <rPh sb="3" eb="5">
      <t>ジョウト</t>
    </rPh>
    <rPh sb="5" eb="7">
      <t>ショトク</t>
    </rPh>
    <rPh sb="7" eb="10">
      <t>コウフキン</t>
    </rPh>
    <phoneticPr fontId="4"/>
  </si>
  <si>
    <t>収　入　額</t>
    <rPh sb="0" eb="1">
      <t>オサム</t>
    </rPh>
    <rPh sb="2" eb="3">
      <t>イリ</t>
    </rPh>
    <rPh sb="4" eb="5">
      <t>ガク</t>
    </rPh>
    <phoneticPr fontId="2"/>
  </si>
  <si>
    <t>負　担　額</t>
    <phoneticPr fontId="2"/>
  </si>
  <si>
    <t>対前年度比</t>
    <phoneticPr fontId="2"/>
  </si>
  <si>
    <t>指　　　数</t>
    <phoneticPr fontId="2"/>
  </si>
  <si>
    <t>計</t>
    <rPh sb="0" eb="1">
      <t>ケイ</t>
    </rPh>
    <phoneticPr fontId="2"/>
  </si>
  <si>
    <t>決算額</t>
    <phoneticPr fontId="2"/>
  </si>
  <si>
    <t>第９表　税目別徴収率の推移と栃木県平均・全国平均との比較</t>
    <phoneticPr fontId="2"/>
  </si>
  <si>
    <t>調整</t>
    <rPh sb="0" eb="2">
      <t>チョウセイ</t>
    </rPh>
    <phoneticPr fontId="2"/>
  </si>
  <si>
    <t>(1)個人市町村民税</t>
    <phoneticPr fontId="2"/>
  </si>
  <si>
    <t>(2)法人市町村民税</t>
    <phoneticPr fontId="2"/>
  </si>
  <si>
    <t>(1)純固定資産税</t>
    <phoneticPr fontId="2"/>
  </si>
  <si>
    <t>税　　　目</t>
    <phoneticPr fontId="2"/>
  </si>
  <si>
    <t>合　　　計</t>
    <rPh sb="0" eb="5">
      <t>ゴウケイ</t>
    </rPh>
    <phoneticPr fontId="2"/>
  </si>
  <si>
    <t>調　定　額</t>
    <phoneticPr fontId="2"/>
  </si>
  <si>
    <t>構成比</t>
    <phoneticPr fontId="2"/>
  </si>
  <si>
    <t xml:space="preserve">　市町村民税　                   </t>
    <phoneticPr fontId="2"/>
  </si>
  <si>
    <t>　 （1）個人市町村民税</t>
    <phoneticPr fontId="2"/>
  </si>
  <si>
    <t>　 （2）法人市町村民税</t>
    <phoneticPr fontId="2"/>
  </si>
  <si>
    <t>　 （1）純固定資産税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</si>
  <si>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</si>
  <si>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</si>
  <si>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</si>
  <si>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</si>
  <si>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</si>
  <si>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</si>
  <si>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</si>
  <si>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構成比</t>
    <phoneticPr fontId="2"/>
  </si>
  <si>
    <t>合      計</t>
    <phoneticPr fontId="2"/>
  </si>
  <si>
    <t>対前年度比（伸び率）</t>
    <rPh sb="6" eb="7">
      <t>ノ</t>
    </rPh>
    <rPh sb="8" eb="9">
      <t>リツ</t>
    </rPh>
    <phoneticPr fontId="2"/>
  </si>
  <si>
    <t>２，０１０，９３４人</t>
    <rPh sb="9" eb="10">
      <t>ニン</t>
    </rPh>
    <phoneticPr fontId="2"/>
  </si>
  <si>
    <r>
      <t>　　　　　　　　　　　　　　　平成２５年３月３１日現在の住民基本台帳人口</t>
    </r>
    <r>
      <rPr>
        <sz val="10"/>
        <color indexed="10"/>
        <rFont val="ＭＳ 明朝"/>
        <family val="1"/>
        <charset val="128"/>
      </rPr>
      <t>（外国人含む）</t>
    </r>
    <rPh sb="37" eb="40">
      <t>ガイコクジン</t>
    </rPh>
    <rPh sb="40" eb="41">
      <t>フク</t>
    </rPh>
    <phoneticPr fontId="2"/>
  </si>
  <si>
    <t>H21</t>
  </si>
  <si>
    <t>H22</t>
  </si>
  <si>
    <t>H23</t>
  </si>
  <si>
    <t>　 （2）交付金※</t>
    <phoneticPr fontId="2"/>
  </si>
  <si>
    <t>（注1）滞納繰越分を含む。</t>
    <rPh sb="10" eb="11">
      <t>フク</t>
    </rPh>
    <phoneticPr fontId="2"/>
  </si>
  <si>
    <t>（注2）※国有資産等所在市町村交付金</t>
    <rPh sb="1" eb="2">
      <t>チュウ</t>
    </rPh>
    <rPh sb="5" eb="7">
      <t>コクユウ</t>
    </rPh>
    <rPh sb="7" eb="9">
      <t>シサン</t>
    </rPh>
    <rPh sb="9" eb="10">
      <t>トウ</t>
    </rPh>
    <rPh sb="10" eb="12">
      <t>ショザイ</t>
    </rPh>
    <rPh sb="12" eb="15">
      <t>シチョウソン</t>
    </rPh>
    <rPh sb="15" eb="18">
      <t>コウフキン</t>
    </rPh>
    <phoneticPr fontId="2"/>
  </si>
  <si>
    <t>(2)交付金※</t>
    <phoneticPr fontId="2"/>
  </si>
  <si>
    <t>（注１）滞納繰越分を含む。</t>
    <phoneticPr fontId="2"/>
  </si>
  <si>
    <t>（注２）※国有資産等所在市町村交付金</t>
    <rPh sb="5" eb="7">
      <t>コクユウ</t>
    </rPh>
    <rPh sb="7" eb="9">
      <t>シサン</t>
    </rPh>
    <rPh sb="9" eb="10">
      <t>トウ</t>
    </rPh>
    <rPh sb="10" eb="12">
      <t>ショザイ</t>
    </rPh>
    <rPh sb="12" eb="15">
      <t>シチョウソン</t>
    </rPh>
    <rPh sb="15" eb="18">
      <t>コウフキン</t>
    </rPh>
    <phoneticPr fontId="2"/>
  </si>
  <si>
    <r>
      <t>　　　　　　　　　　　　　　　平成２５年３月３１日現在の住民基本台帳人口</t>
    </r>
    <r>
      <rPr>
        <sz val="10"/>
        <color indexed="10"/>
        <rFont val="ＭＳ 明朝"/>
        <family val="1"/>
        <charset val="128"/>
      </rPr>
      <t>（外国人除く）</t>
    </r>
    <rPh sb="37" eb="40">
      <t>ガイコクジン</t>
    </rPh>
    <rPh sb="40" eb="41">
      <t>ノゾ</t>
    </rPh>
    <phoneticPr fontId="2"/>
  </si>
  <si>
    <t>１，９８１，５８４人</t>
    <rPh sb="9" eb="10">
      <t>ニン</t>
    </rPh>
    <phoneticPr fontId="2"/>
  </si>
  <si>
    <t>　　　　　　　　　　　　　　　　</t>
    <phoneticPr fontId="2"/>
  </si>
  <si>
    <t>　　　　　　　　　　　　　　　　　　　　　　　　　　　　　　　各年度末現在の住民基本台帳人口（外国人除く）</t>
    <rPh sb="47" eb="50">
      <t>ガイコクジン</t>
    </rPh>
    <rPh sb="50" eb="51">
      <t>ノゾ</t>
    </rPh>
    <phoneticPr fontId="2"/>
  </si>
  <si>
    <t xml:space="preserve">  　　　　　　　　　　　　　　住民１人当たり市町村税負担額＝───────────────────────　　　　　　　　　　　　　　　　　　　　　　　　　　</t>
    <phoneticPr fontId="2"/>
  </si>
  <si>
    <t>　　　　　　　　　　　　　　　　　　　　　　　　　　　　　　　　　　　　各年度市町村税収入済額</t>
    <phoneticPr fontId="2"/>
  </si>
  <si>
    <t>（注2）住民１人当たり市町村税負担額は、各年度市町村税収入済額を各年度末の住民基本台帳人口で除したものである。</t>
    <rPh sb="1" eb="2">
      <t>チュウ</t>
    </rPh>
    <rPh sb="4" eb="6">
      <t>ジュウミン</t>
    </rPh>
    <rPh sb="7" eb="8">
      <t>ニン</t>
    </rPh>
    <rPh sb="8" eb="9">
      <t>ア</t>
    </rPh>
    <rPh sb="11" eb="14">
      <t>シチョウソン</t>
    </rPh>
    <rPh sb="14" eb="15">
      <t>ゼイ</t>
    </rPh>
    <rPh sb="15" eb="18">
      <t>フタンガク</t>
    </rPh>
    <rPh sb="20" eb="23">
      <t>カクネンド</t>
    </rPh>
    <rPh sb="23" eb="26">
      <t>シチョウソン</t>
    </rPh>
    <rPh sb="26" eb="27">
      <t>ゼイ</t>
    </rPh>
    <rPh sb="27" eb="29">
      <t>シュウニュウ</t>
    </rPh>
    <rPh sb="29" eb="30">
      <t>ズ</t>
    </rPh>
    <rPh sb="30" eb="31">
      <t>ガク</t>
    </rPh>
    <rPh sb="32" eb="33">
      <t>カク</t>
    </rPh>
    <rPh sb="33" eb="36">
      <t>ネンドマツ</t>
    </rPh>
    <rPh sb="37" eb="39">
      <t>ジュウミン</t>
    </rPh>
    <rPh sb="39" eb="41">
      <t>キホン</t>
    </rPh>
    <rPh sb="41" eb="43">
      <t>ダイチョウ</t>
    </rPh>
    <rPh sb="43" eb="45">
      <t>ジンコウ</t>
    </rPh>
    <rPh sb="46" eb="47">
      <t>ジョ</t>
    </rPh>
    <phoneticPr fontId="2"/>
  </si>
  <si>
    <t>使用料・手数料</t>
    <rPh sb="4" eb="7">
      <t>テスウリョウ</t>
    </rPh>
    <phoneticPr fontId="2"/>
  </si>
  <si>
    <t>平成26年度</t>
    <rPh sb="0" eb="2">
      <t>ヘイセイ</t>
    </rPh>
    <rPh sb="4" eb="6">
      <t>ネンド</t>
    </rPh>
    <phoneticPr fontId="2"/>
  </si>
  <si>
    <t>H24</t>
  </si>
  <si>
    <t>　国民健康保険税・料</t>
    <rPh sb="1" eb="3">
      <t>コクミン</t>
    </rPh>
    <rPh sb="3" eb="5">
      <t>ケンコウ</t>
    </rPh>
    <rPh sb="5" eb="8">
      <t>ホケンゼイ</t>
    </rPh>
    <rPh sb="9" eb="10">
      <t>リョウ</t>
    </rPh>
    <phoneticPr fontId="2"/>
  </si>
  <si>
    <t>当該年度</t>
    <rPh sb="0" eb="2">
      <t>トウガイ</t>
    </rPh>
    <rPh sb="2" eb="4">
      <t>ネンド</t>
    </rPh>
    <phoneticPr fontId="2"/>
  </si>
  <si>
    <t>構成比</t>
    <rPh sb="0" eb="3">
      <t>コウセイヒ</t>
    </rPh>
    <phoneticPr fontId="2"/>
  </si>
  <si>
    <t>H26</t>
  </si>
  <si>
    <t>H25</t>
  </si>
  <si>
    <t>その他</t>
    <rPh sb="2" eb="3">
      <t>タ</t>
    </rPh>
    <phoneticPr fontId="2"/>
  </si>
  <si>
    <t>（注3）住民基本台帳法の改正により、平成24年度末以降の住民基本台帳人口は外国人住民を含む。</t>
    <rPh sb="4" eb="6">
      <t>ジュウミン</t>
    </rPh>
    <rPh sb="6" eb="8">
      <t>キホン</t>
    </rPh>
    <rPh sb="8" eb="10">
      <t>ダイチョウ</t>
    </rPh>
    <rPh sb="10" eb="11">
      <t>ホウ</t>
    </rPh>
    <rPh sb="12" eb="14">
      <t>カイセイ</t>
    </rPh>
    <rPh sb="18" eb="20">
      <t>ヘイセイ</t>
    </rPh>
    <rPh sb="22" eb="24">
      <t>ネンド</t>
    </rPh>
    <rPh sb="24" eb="25">
      <t>マツ</t>
    </rPh>
    <rPh sb="25" eb="27">
      <t>イコウ</t>
    </rPh>
    <rPh sb="28" eb="30">
      <t>ジュウミン</t>
    </rPh>
    <rPh sb="30" eb="32">
      <t>キホン</t>
    </rPh>
    <rPh sb="32" eb="34">
      <t>ダイチョウ</t>
    </rPh>
    <rPh sb="34" eb="36">
      <t>ジンコウ</t>
    </rPh>
    <rPh sb="37" eb="40">
      <t>ガイコクジン</t>
    </rPh>
    <rPh sb="40" eb="42">
      <t>ジュウミン</t>
    </rPh>
    <rPh sb="43" eb="44">
      <t>フク</t>
    </rPh>
    <phoneticPr fontId="2"/>
  </si>
  <si>
    <t>Ｄ／Ａ×100</t>
    <phoneticPr fontId="2"/>
  </si>
  <si>
    <t>Ｅ／Ｂ×100</t>
    <phoneticPr fontId="2"/>
  </si>
  <si>
    <t>Ｆ／Ｃ×100</t>
    <phoneticPr fontId="2"/>
  </si>
  <si>
    <t>(D)/(A)×100</t>
    <phoneticPr fontId="2"/>
  </si>
  <si>
    <t>調整</t>
    <rPh sb="0" eb="2">
      <t>チョウセイ</t>
    </rPh>
    <phoneticPr fontId="2"/>
  </si>
  <si>
    <t>端数確認</t>
    <rPh sb="0" eb="2">
      <t>ハスウ</t>
    </rPh>
    <rPh sb="2" eb="4">
      <t>カクニン</t>
    </rPh>
    <phoneticPr fontId="2"/>
  </si>
  <si>
    <t>平成27年度</t>
    <rPh sb="0" eb="2">
      <t>ヘイセイ</t>
    </rPh>
    <rPh sb="4" eb="6">
      <t>ネンド</t>
    </rPh>
    <phoneticPr fontId="2"/>
  </si>
  <si>
    <t>　</t>
    <phoneticPr fontId="2"/>
  </si>
  <si>
    <t>H27</t>
  </si>
  <si>
    <t>H28</t>
  </si>
  <si>
    <t>平成28年度</t>
    <rPh sb="0" eb="2">
      <t>ヘイセイ</t>
    </rPh>
    <rPh sb="4" eb="6">
      <t>ネンド</t>
    </rPh>
    <phoneticPr fontId="2"/>
  </si>
  <si>
    <t>平成２９年度</t>
    <phoneticPr fontId="2"/>
  </si>
  <si>
    <t>H29</t>
    <phoneticPr fontId="2"/>
  </si>
  <si>
    <t>平成27年度</t>
    <phoneticPr fontId="2"/>
  </si>
  <si>
    <t>平成29年度</t>
    <rPh sb="0" eb="2">
      <t>ヘイセイ</t>
    </rPh>
    <rPh sb="4" eb="6">
      <t>ネンド</t>
    </rPh>
    <phoneticPr fontId="2"/>
  </si>
  <si>
    <t>平成２８年度</t>
    <phoneticPr fontId="2"/>
  </si>
  <si>
    <t>平成３０年度</t>
    <phoneticPr fontId="2"/>
  </si>
  <si>
    <t>H29</t>
  </si>
  <si>
    <t>H30</t>
    <phoneticPr fontId="2"/>
  </si>
  <si>
    <t>H30</t>
    <phoneticPr fontId="2"/>
  </si>
  <si>
    <t>H31.3末住民基本台帳人口↓</t>
    <phoneticPr fontId="2"/>
  </si>
  <si>
    <t>平成26年度</t>
  </si>
  <si>
    <t>平成27年度</t>
  </si>
  <si>
    <t>平成28年度</t>
  </si>
  <si>
    <t>平成29年度</t>
  </si>
  <si>
    <t>平成30年度</t>
    <phoneticPr fontId="2"/>
  </si>
  <si>
    <t>平成30年度</t>
    <rPh sb="0" eb="2">
      <t>ヘイセイ</t>
    </rPh>
    <rPh sb="4" eb="6">
      <t>ネンド</t>
    </rPh>
    <phoneticPr fontId="2"/>
  </si>
  <si>
    <t>皆増</t>
    <rPh sb="0" eb="1">
      <t>ミナ</t>
    </rPh>
    <rPh sb="1" eb="2">
      <t>ゾウ</t>
    </rPh>
    <phoneticPr fontId="2"/>
  </si>
  <si>
    <t>H30</t>
    <phoneticPr fontId="2"/>
  </si>
  <si>
    <t>平成２６年度</t>
    <phoneticPr fontId="2"/>
  </si>
  <si>
    <t>平成２７年度</t>
    <phoneticPr fontId="2"/>
  </si>
  <si>
    <t>平成２８年度</t>
    <phoneticPr fontId="2"/>
  </si>
  <si>
    <t>平成２９年度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</si>
</sst>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76" formatCode="#,##0;&quot;△ &quot;#,##0"/>
    <numFmt numFmtId="177" formatCode="#,##0.0;&quot;△ &quot;#,##0.0"/>
    <numFmt numFmtId="178" formatCode="0.0"/>
    <numFmt numFmtId="179" formatCode="#,##0_);[Red]\(#,##0\)"/>
    <numFmt numFmtId="180" formatCode="#,##0.0_);[Red]\(#,##0.0\)"/>
    <numFmt numFmtId="181" formatCode="#,##0;&quot;▲ &quot;#,##0"/>
    <numFmt numFmtId="182" formatCode="#,##0_ ;[Red]\-#,##0\ "/>
    <numFmt numFmtId="183" formatCode="#,##0_ "/>
    <numFmt numFmtId="184" formatCode="#,##0.0_ "/>
    <numFmt numFmtId="185" formatCode="#,##0.0_);&quot;△ &quot;#,##0.0_)"/>
    <numFmt numFmtId="186" formatCode="0.0_ "/>
    <numFmt numFmtId="187" formatCode="0.0_);[Red]\(0.0\)"/>
    <numFmt numFmtId="188" formatCode="#,##0.0;[Red]\-#,##0.0"/>
    <numFmt numFmtId="189" formatCode="#,##0.000_ "/>
    <numFmt numFmtId="190" formatCode="#,##0.000;&quot;▲ &quot;#,##0.000"/>
    <numFmt numFmtId="191" formatCode="0.0%"/>
    <numFmt numFmtId="192" formatCode="0.000%"/>
    <numFmt numFmtId="193" formatCode="\(0.0%\)"/>
  </numFmts>
  <fonts count="17" x14ac:knownFonts="1">
    <font>
      <sz val="12"/>
      <name val="ＭＳ ゴシック"/>
      <family val="3"/>
      <charset val="128"/>
    </font>
    <font>
      <sz val="12"/>
      <name val="ＭＳ ゴシック"/>
      <family val="3"/>
      <charset val="128"/>
    </font>
    <font>
      <sz val="6"/>
      <name val="ＭＳ Ｐゴシック"/>
      <family val="3"/>
      <charset val="128"/>
    </font>
    <font>
      <sz val="12"/>
      <name val="ＭＳ 明朝"/>
      <family val="1"/>
      <charset val="128"/>
    </font>
    <font>
      <sz val="10"/>
      <name val="ＭＳ 明朝"/>
      <family val="1"/>
      <charset val="128"/>
    </font>
    <font>
      <sz val="14"/>
      <name val="ＭＳ 明朝"/>
      <family val="1"/>
      <charset val="128"/>
    </font>
    <font>
      <sz val="11"/>
      <name val="ＭＳ 明朝"/>
      <family val="1"/>
      <charset val="128"/>
    </font>
    <font>
      <sz val="14"/>
      <name val="ＭＳ ゴシック"/>
      <family val="3"/>
      <charset val="128"/>
    </font>
    <font>
      <sz val="12"/>
      <name val="ＭＳ ゴシック"/>
      <family val="3"/>
      <charset val="128"/>
    </font>
    <font>
      <sz val="9"/>
      <color indexed="81"/>
      <name val="ＭＳ Ｐゴシック"/>
      <family val="3"/>
      <charset val="128"/>
    </font>
    <font>
      <sz val="10"/>
      <name val="ＭＳ ゴシック"/>
      <family val="3"/>
      <charset val="128"/>
    </font>
    <font>
      <sz val="10"/>
      <color indexed="10"/>
      <name val="ＭＳ 明朝"/>
      <family val="1"/>
      <charset val="128"/>
    </font>
    <font>
      <b/>
      <sz val="10"/>
      <name val="ＭＳ ゴシック"/>
      <family val="3"/>
      <charset val="128"/>
    </font>
    <font>
      <b/>
      <sz val="9"/>
      <color indexed="81"/>
      <name val="ＭＳ Ｐゴシック"/>
      <family val="3"/>
      <charset val="128"/>
    </font>
    <font>
      <sz val="11"/>
      <color rgb="FFFF0000"/>
      <name val="ＭＳ 明朝"/>
      <family val="1"/>
      <charset val="128"/>
    </font>
    <font>
      <sz val="8"/>
      <name val="ＭＳ ゴシック"/>
      <family val="3"/>
      <charset val="128"/>
    </font>
    <font>
      <sz val="6"/>
      <name val="ＭＳ ゴシック"/>
      <family val="3"/>
      <charset val="128"/>
    </font>
  </fonts>
  <fills count="2">
    <fill>
      <patternFill patternType="none"/>
    </fill>
    <fill>
      <patternFill patternType="gray125"/>
    </fill>
  </fills>
  <borders count="8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diagonal/>
    </border>
    <border>
      <left style="medium">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hair">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hair">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hair">
        <color indexed="64"/>
      </left>
      <right/>
      <top style="thin">
        <color indexed="64"/>
      </top>
      <bottom/>
      <diagonal/>
    </border>
    <border>
      <left style="hair">
        <color indexed="64"/>
      </left>
      <right style="medium">
        <color indexed="64"/>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s>
  <cellStyleXfs count="2">
    <xf numFmtId="0" fontId="0" fillId="0" borderId="0"/>
    <xf numFmtId="38" fontId="1" fillId="0" borderId="0" applyFont="0" applyFill="0" applyBorder="0" applyAlignment="0" applyProtection="0"/>
  </cellStyleXfs>
  <cellXfs count="306">
    <xf numFmtId="0" fontId="0" fillId="0" borderId="0" xfId="0"/>
    <xf numFmtId="0" fontId="3" fillId="0" borderId="0" xfId="0" applyFont="1" applyAlignme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5" fillId="0" borderId="0" xfId="0" applyFont="1"/>
    <xf numFmtId="0" fontId="3" fillId="0" borderId="4" xfId="0" applyFont="1" applyBorder="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vertical="center"/>
    </xf>
    <xf numFmtId="0" fontId="6" fillId="0" borderId="0" xfId="0" applyFont="1" applyAlignment="1">
      <alignment vertical="center"/>
    </xf>
    <xf numFmtId="0" fontId="6" fillId="0" borderId="4" xfId="0" applyFont="1" applyBorder="1" applyAlignment="1">
      <alignment horizontal="center" vertical="center"/>
    </xf>
    <xf numFmtId="0" fontId="3" fillId="0" borderId="0" xfId="0" applyFont="1"/>
    <xf numFmtId="0" fontId="3" fillId="0" borderId="8" xfId="0" applyFont="1" applyBorder="1" applyAlignment="1">
      <alignment vertical="center"/>
    </xf>
    <xf numFmtId="0" fontId="3" fillId="0" borderId="6" xfId="0" applyFont="1" applyBorder="1" applyAlignment="1">
      <alignment vertical="center"/>
    </xf>
    <xf numFmtId="0" fontId="3" fillId="0" borderId="10" xfId="0" applyFont="1" applyBorder="1" applyAlignment="1">
      <alignment horizontal="center" vertical="center"/>
    </xf>
    <xf numFmtId="0" fontId="3" fillId="0" borderId="8" xfId="0" applyFont="1" applyBorder="1" applyAlignment="1">
      <alignment horizontal="center" vertical="center"/>
    </xf>
    <xf numFmtId="0" fontId="7" fillId="0" borderId="0" xfId="0" applyFont="1"/>
    <xf numFmtId="0" fontId="3" fillId="0" borderId="12" xfId="0" applyFont="1" applyBorder="1" applyAlignment="1">
      <alignment horizontal="center" vertical="center"/>
    </xf>
    <xf numFmtId="0" fontId="3" fillId="0" borderId="10"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3" fillId="0" borderId="0" xfId="0" applyFont="1" applyAlignment="1">
      <alignment horizontal="right"/>
    </xf>
    <xf numFmtId="0" fontId="3" fillId="0" borderId="13" xfId="0" applyFont="1" applyBorder="1" applyAlignment="1">
      <alignment horizontal="center" vertical="center"/>
    </xf>
    <xf numFmtId="0" fontId="3" fillId="0" borderId="14" xfId="0" applyFont="1" applyBorder="1" applyAlignment="1">
      <alignment vertical="center"/>
    </xf>
    <xf numFmtId="0" fontId="3" fillId="0" borderId="1" xfId="0" applyFont="1" applyBorder="1" applyAlignment="1">
      <alignment vertical="center"/>
    </xf>
    <xf numFmtId="180" fontId="3" fillId="0" borderId="5" xfId="0" applyNumberFormat="1"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180" fontId="3" fillId="0" borderId="6" xfId="0" applyNumberFormat="1" applyFont="1" applyBorder="1" applyAlignment="1">
      <alignment vertical="center"/>
    </xf>
    <xf numFmtId="180" fontId="3" fillId="0" borderId="17" xfId="0" applyNumberFormat="1"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180" fontId="3" fillId="0" borderId="7" xfId="0" applyNumberFormat="1"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9" fontId="6" fillId="0" borderId="24" xfId="0" applyNumberFormat="1"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vertical="center"/>
    </xf>
    <xf numFmtId="0" fontId="4" fillId="0" borderId="0" xfId="0" applyFont="1"/>
    <xf numFmtId="179" fontId="3" fillId="0" borderId="21" xfId="0" applyNumberFormat="1" applyFont="1" applyBorder="1" applyAlignment="1">
      <alignment vertical="center"/>
    </xf>
    <xf numFmtId="179" fontId="3" fillId="0" borderId="6" xfId="0" applyNumberFormat="1" applyFont="1" applyBorder="1" applyAlignment="1">
      <alignment vertical="center"/>
    </xf>
    <xf numFmtId="180" fontId="3" fillId="0" borderId="27" xfId="0" applyNumberFormat="1" applyFont="1" applyBorder="1" applyAlignment="1">
      <alignment vertical="center"/>
    </xf>
    <xf numFmtId="178" fontId="6" fillId="0" borderId="28" xfId="0" applyNumberFormat="1" applyFont="1" applyBorder="1" applyAlignment="1">
      <alignment vertical="center"/>
    </xf>
    <xf numFmtId="0" fontId="3" fillId="0" borderId="25" xfId="0" applyFont="1" applyBorder="1" applyAlignment="1">
      <alignment horizontal="center" vertical="center"/>
    </xf>
    <xf numFmtId="0" fontId="3" fillId="0" borderId="29" xfId="0" applyFont="1" applyBorder="1" applyAlignment="1">
      <alignment horizontal="center" vertical="center"/>
    </xf>
    <xf numFmtId="0" fontId="6" fillId="0" borderId="11" xfId="0" applyFont="1" applyBorder="1" applyAlignment="1">
      <alignment horizontal="left" vertical="center" indent="1"/>
    </xf>
    <xf numFmtId="0" fontId="6" fillId="0" borderId="8" xfId="0" applyFont="1" applyBorder="1" applyAlignment="1">
      <alignment horizontal="left" vertical="center" indent="1"/>
    </xf>
    <xf numFmtId="180" fontId="3" fillId="0" borderId="6" xfId="0" applyNumberFormat="1" applyFont="1" applyBorder="1" applyAlignment="1">
      <alignment horizontal="center" vertical="center"/>
    </xf>
    <xf numFmtId="182" fontId="3" fillId="0" borderId="30" xfId="0" applyNumberFormat="1" applyFont="1" applyBorder="1" applyAlignment="1">
      <alignment vertical="center"/>
    </xf>
    <xf numFmtId="182" fontId="3" fillId="0" borderId="17" xfId="0" applyNumberFormat="1" applyFont="1" applyBorder="1" applyAlignment="1">
      <alignment vertical="center"/>
    </xf>
    <xf numFmtId="183" fontId="3" fillId="0" borderId="6" xfId="0" applyNumberFormat="1" applyFont="1" applyBorder="1" applyAlignment="1">
      <alignment vertical="center"/>
    </xf>
    <xf numFmtId="180" fontId="6" fillId="0" borderId="24" xfId="0" applyNumberFormat="1" applyFont="1" applyBorder="1" applyAlignment="1">
      <alignment vertical="center"/>
    </xf>
    <xf numFmtId="180" fontId="6" fillId="0" borderId="31" xfId="0" applyNumberFormat="1" applyFont="1" applyBorder="1" applyAlignment="1">
      <alignment vertical="center"/>
    </xf>
    <xf numFmtId="180" fontId="6" fillId="0" borderId="28" xfId="0" applyNumberFormat="1" applyFont="1" applyBorder="1" applyAlignment="1">
      <alignment vertical="center"/>
    </xf>
    <xf numFmtId="180" fontId="6" fillId="0" borderId="32" xfId="0" applyNumberFormat="1" applyFont="1" applyBorder="1" applyAlignment="1">
      <alignment vertical="center"/>
    </xf>
    <xf numFmtId="0" fontId="7" fillId="0" borderId="0" xfId="0" applyNumberFormat="1" applyFont="1" applyAlignment="1">
      <alignment vertical="center"/>
    </xf>
    <xf numFmtId="183" fontId="3" fillId="0" borderId="0" xfId="0" applyNumberFormat="1" applyFont="1" applyAlignment="1">
      <alignment vertical="center"/>
    </xf>
    <xf numFmtId="183" fontId="3" fillId="0" borderId="6" xfId="0" applyNumberFormat="1" applyFont="1" applyFill="1" applyBorder="1" applyAlignment="1">
      <alignment vertical="center"/>
    </xf>
    <xf numFmtId="187" fontId="6" fillId="0" borderId="33" xfId="0" applyNumberFormat="1" applyFont="1" applyBorder="1" applyAlignment="1">
      <alignment vertical="center"/>
    </xf>
    <xf numFmtId="187" fontId="6" fillId="0" borderId="24" xfId="0" applyNumberFormat="1" applyFont="1" applyBorder="1" applyAlignment="1">
      <alignment vertical="center"/>
    </xf>
    <xf numFmtId="187" fontId="6" fillId="0" borderId="34" xfId="0" applyNumberFormat="1" applyFont="1" applyBorder="1" applyAlignment="1">
      <alignment vertical="center"/>
    </xf>
    <xf numFmtId="0" fontId="3" fillId="0" borderId="35" xfId="0" applyFont="1" applyBorder="1" applyAlignment="1">
      <alignment horizontal="center" vertical="center"/>
    </xf>
    <xf numFmtId="182" fontId="3" fillId="0" borderId="36" xfId="0" applyNumberFormat="1" applyFont="1" applyBorder="1" applyAlignment="1">
      <alignment vertical="center"/>
    </xf>
    <xf numFmtId="0" fontId="6" fillId="0" borderId="37" xfId="0" applyFont="1" applyBorder="1" applyAlignment="1">
      <alignment horizontal="center" vertical="center"/>
    </xf>
    <xf numFmtId="0" fontId="6" fillId="0" borderId="38" xfId="0" applyFont="1" applyBorder="1" applyAlignment="1">
      <alignment vertical="center"/>
    </xf>
    <xf numFmtId="0" fontId="6" fillId="0" borderId="39" xfId="0" applyFont="1" applyBorder="1" applyAlignment="1">
      <alignment vertical="center"/>
    </xf>
    <xf numFmtId="0" fontId="6" fillId="0" borderId="40" xfId="0" applyFont="1" applyBorder="1" applyAlignment="1">
      <alignment vertical="center" wrapText="1"/>
    </xf>
    <xf numFmtId="0" fontId="6" fillId="0" borderId="40" xfId="0" applyFont="1" applyBorder="1" applyAlignment="1">
      <alignment vertical="center"/>
    </xf>
    <xf numFmtId="0" fontId="6" fillId="0" borderId="41" xfId="0" applyFont="1" applyBorder="1" applyAlignment="1">
      <alignment horizontal="center" vertical="center"/>
    </xf>
    <xf numFmtId="180" fontId="6" fillId="0" borderId="42" xfId="0" applyNumberFormat="1" applyFont="1" applyBorder="1" applyAlignment="1">
      <alignment vertical="center"/>
    </xf>
    <xf numFmtId="180" fontId="3" fillId="0" borderId="43" xfId="0" applyNumberFormat="1" applyFont="1" applyBorder="1" applyAlignment="1">
      <alignment vertical="center"/>
    </xf>
    <xf numFmtId="180" fontId="3" fillId="0" borderId="36" xfId="0" applyNumberFormat="1" applyFont="1" applyBorder="1" applyAlignment="1">
      <alignment vertical="center"/>
    </xf>
    <xf numFmtId="187" fontId="6" fillId="0" borderId="44" xfId="0" applyNumberFormat="1" applyFont="1" applyBorder="1" applyAlignment="1">
      <alignment vertical="center"/>
    </xf>
    <xf numFmtId="38" fontId="8" fillId="0" borderId="0" xfId="1" applyFont="1" applyAlignment="1">
      <alignment vertical="center"/>
    </xf>
    <xf numFmtId="38" fontId="3" fillId="0" borderId="0" xfId="1" applyFont="1" applyAlignment="1">
      <alignment vertical="center"/>
    </xf>
    <xf numFmtId="38" fontId="6" fillId="0" borderId="0" xfId="1" applyFont="1" applyAlignment="1">
      <alignment vertical="center"/>
    </xf>
    <xf numFmtId="38" fontId="6" fillId="0" borderId="3" xfId="1" applyFont="1" applyBorder="1" applyAlignment="1">
      <alignment horizontal="center" vertical="center"/>
    </xf>
    <xf numFmtId="38" fontId="6" fillId="0" borderId="5" xfId="1" applyFont="1" applyBorder="1" applyAlignment="1">
      <alignment vertical="center"/>
    </xf>
    <xf numFmtId="38" fontId="6" fillId="0" borderId="6" xfId="1" applyFont="1" applyBorder="1" applyAlignment="1">
      <alignment vertical="center"/>
    </xf>
    <xf numFmtId="38" fontId="6" fillId="0" borderId="7" xfId="1" applyFont="1" applyBorder="1" applyAlignment="1">
      <alignment vertical="center"/>
    </xf>
    <xf numFmtId="184" fontId="8" fillId="0" borderId="0" xfId="0" applyNumberFormat="1" applyFont="1" applyAlignment="1">
      <alignment vertical="center"/>
    </xf>
    <xf numFmtId="184" fontId="3" fillId="0" borderId="0" xfId="0" applyNumberFormat="1" applyFont="1" applyAlignment="1">
      <alignment vertical="center"/>
    </xf>
    <xf numFmtId="184" fontId="6" fillId="0" borderId="0" xfId="0" applyNumberFormat="1" applyFont="1" applyAlignment="1">
      <alignment vertical="center"/>
    </xf>
    <xf numFmtId="184" fontId="6" fillId="0" borderId="3" xfId="0" applyNumberFormat="1" applyFont="1" applyBorder="1" applyAlignment="1">
      <alignment horizontal="center" vertical="center"/>
    </xf>
    <xf numFmtId="184" fontId="6" fillId="0" borderId="5" xfId="0" applyNumberFormat="1" applyFont="1" applyBorder="1" applyAlignment="1">
      <alignment vertical="center"/>
    </xf>
    <xf numFmtId="184" fontId="6" fillId="0" borderId="6" xfId="0" applyNumberFormat="1" applyFont="1" applyBorder="1" applyAlignment="1">
      <alignment vertical="center"/>
    </xf>
    <xf numFmtId="184" fontId="6" fillId="0" borderId="7" xfId="0" applyNumberFormat="1" applyFont="1" applyBorder="1" applyAlignment="1">
      <alignment vertical="center"/>
    </xf>
    <xf numFmtId="177" fontId="8" fillId="0" borderId="0" xfId="0" applyNumberFormat="1" applyFont="1" applyAlignment="1">
      <alignment vertical="center"/>
    </xf>
    <xf numFmtId="177" fontId="3" fillId="0" borderId="0" xfId="0" applyNumberFormat="1" applyFont="1" applyAlignment="1">
      <alignment vertical="center"/>
    </xf>
    <xf numFmtId="177" fontId="6" fillId="0" borderId="0" xfId="0" applyNumberFormat="1" applyFont="1" applyAlignment="1">
      <alignment horizontal="right" vertical="center"/>
    </xf>
    <xf numFmtId="177" fontId="6" fillId="0" borderId="13" xfId="0" applyNumberFormat="1" applyFont="1" applyBorder="1" applyAlignment="1">
      <alignment horizontal="center" vertical="center"/>
    </xf>
    <xf numFmtId="177" fontId="6" fillId="0" borderId="30" xfId="0" applyNumberFormat="1" applyFont="1" applyBorder="1" applyAlignment="1">
      <alignment vertical="center"/>
    </xf>
    <xf numFmtId="177" fontId="6" fillId="0" borderId="17" xfId="0" applyNumberFormat="1" applyFont="1" applyBorder="1" applyAlignment="1">
      <alignment vertical="center"/>
    </xf>
    <xf numFmtId="177" fontId="6" fillId="0" borderId="45" xfId="0" applyNumberFormat="1" applyFont="1" applyBorder="1" applyAlignment="1">
      <alignment vertical="center"/>
    </xf>
    <xf numFmtId="177" fontId="6" fillId="0" borderId="0" xfId="0" applyNumberFormat="1" applyFont="1" applyAlignment="1">
      <alignment vertical="center"/>
    </xf>
    <xf numFmtId="180" fontId="7" fillId="0" borderId="0" xfId="0" applyNumberFormat="1" applyFont="1" applyAlignment="1">
      <alignment vertical="center"/>
    </xf>
    <xf numFmtId="180" fontId="5" fillId="0" borderId="0" xfId="0" applyNumberFormat="1" applyFont="1" applyAlignment="1">
      <alignment vertical="center"/>
    </xf>
    <xf numFmtId="180" fontId="3" fillId="0" borderId="0" xfId="0" applyNumberFormat="1" applyFont="1" applyAlignment="1">
      <alignment vertical="center"/>
    </xf>
    <xf numFmtId="180" fontId="3" fillId="0" borderId="46" xfId="0" applyNumberFormat="1" applyFont="1" applyBorder="1" applyAlignment="1">
      <alignment horizontal="center" vertical="center"/>
    </xf>
    <xf numFmtId="180" fontId="5" fillId="0" borderId="0" xfId="0" applyNumberFormat="1" applyFont="1"/>
    <xf numFmtId="180" fontId="3" fillId="0" borderId="0" xfId="0" applyNumberFormat="1" applyFont="1" applyAlignment="1">
      <alignment horizontal="right" vertical="center"/>
    </xf>
    <xf numFmtId="180" fontId="3" fillId="0" borderId="29" xfId="0" applyNumberFormat="1" applyFont="1" applyBorder="1" applyAlignment="1">
      <alignment horizontal="center" vertical="center"/>
    </xf>
    <xf numFmtId="180" fontId="3" fillId="0" borderId="17" xfId="0" applyNumberFormat="1" applyFont="1" applyBorder="1" applyAlignment="1">
      <alignment horizontal="center" vertical="center"/>
    </xf>
    <xf numFmtId="177" fontId="7" fillId="0" borderId="0" xfId="0" applyNumberFormat="1" applyFont="1" applyAlignment="1">
      <alignment vertical="center"/>
    </xf>
    <xf numFmtId="177" fontId="3" fillId="0" borderId="46" xfId="0" applyNumberFormat="1" applyFont="1" applyBorder="1" applyAlignment="1">
      <alignment horizontal="center" vertical="center"/>
    </xf>
    <xf numFmtId="177" fontId="3" fillId="0" borderId="5" xfId="0" applyNumberFormat="1" applyFont="1" applyBorder="1" applyAlignment="1">
      <alignment vertical="center"/>
    </xf>
    <xf numFmtId="177" fontId="3" fillId="0" borderId="6" xfId="0" applyNumberFormat="1" applyFont="1" applyBorder="1" applyAlignment="1">
      <alignment vertical="center"/>
    </xf>
    <xf numFmtId="177" fontId="3" fillId="0" borderId="43" xfId="0" applyNumberFormat="1" applyFont="1" applyBorder="1" applyAlignment="1">
      <alignment vertical="center"/>
    </xf>
    <xf numFmtId="177" fontId="4" fillId="0" borderId="0" xfId="0" applyNumberFormat="1" applyFont="1" applyAlignment="1">
      <alignment vertical="center"/>
    </xf>
    <xf numFmtId="179" fontId="7" fillId="0" borderId="0" xfId="0" applyNumberFormat="1" applyFont="1" applyAlignment="1">
      <alignment vertical="center"/>
    </xf>
    <xf numFmtId="179" fontId="3" fillId="0" borderId="0" xfId="0" applyNumberFormat="1" applyFont="1" applyAlignment="1">
      <alignment vertical="center"/>
    </xf>
    <xf numFmtId="179" fontId="3" fillId="0" borderId="46" xfId="0" applyNumberFormat="1" applyFont="1" applyBorder="1" applyAlignment="1">
      <alignment horizontal="center" vertical="center"/>
    </xf>
    <xf numFmtId="179" fontId="4" fillId="0" borderId="0" xfId="0" applyNumberFormat="1" applyFont="1" applyAlignment="1">
      <alignment vertical="center"/>
    </xf>
    <xf numFmtId="183" fontId="3" fillId="0" borderId="0" xfId="0" applyNumberFormat="1" applyFont="1"/>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49" xfId="0" applyFont="1" applyBorder="1" applyAlignment="1">
      <alignment horizontal="center" vertical="center"/>
    </xf>
    <xf numFmtId="177" fontId="6" fillId="0" borderId="6" xfId="0" applyNumberFormat="1" applyFont="1" applyBorder="1" applyAlignment="1">
      <alignment vertical="center"/>
    </xf>
    <xf numFmtId="186" fontId="6" fillId="0" borderId="24" xfId="0" applyNumberFormat="1" applyFont="1" applyBorder="1" applyAlignment="1">
      <alignment vertical="center"/>
    </xf>
    <xf numFmtId="0" fontId="4" fillId="0" borderId="0" xfId="0" applyFont="1" applyFill="1" applyAlignment="1">
      <alignment vertical="center"/>
    </xf>
    <xf numFmtId="38" fontId="6" fillId="0" borderId="6" xfId="1" applyFont="1" applyFill="1" applyBorder="1" applyAlignment="1">
      <alignment vertical="center"/>
    </xf>
    <xf numFmtId="184" fontId="5" fillId="0" borderId="0" xfId="0" applyNumberFormat="1" applyFont="1" applyAlignment="1">
      <alignment vertical="center"/>
    </xf>
    <xf numFmtId="180" fontId="3" fillId="0" borderId="5" xfId="0" applyNumberFormat="1" applyFont="1" applyFill="1" applyBorder="1" applyAlignment="1">
      <alignment vertical="center"/>
    </xf>
    <xf numFmtId="180" fontId="3" fillId="0" borderId="6" xfId="0" applyNumberFormat="1" applyFont="1" applyFill="1" applyBorder="1" applyAlignment="1">
      <alignment vertical="center"/>
    </xf>
    <xf numFmtId="180" fontId="3" fillId="0" borderId="7" xfId="0" applyNumberFormat="1" applyFont="1" applyFill="1" applyBorder="1" applyAlignment="1">
      <alignment vertical="center"/>
    </xf>
    <xf numFmtId="180" fontId="3" fillId="0" borderId="43" xfId="0" applyNumberFormat="1" applyFont="1" applyFill="1" applyBorder="1" applyAlignment="1">
      <alignment horizontal="center" vertical="center"/>
    </xf>
    <xf numFmtId="180" fontId="3" fillId="0" borderId="36" xfId="0" applyNumberFormat="1" applyFont="1" applyFill="1" applyBorder="1" applyAlignment="1">
      <alignment horizontal="center" vertical="center"/>
    </xf>
    <xf numFmtId="38" fontId="6" fillId="0" borderId="5" xfId="1" applyFont="1" applyFill="1" applyBorder="1" applyAlignment="1">
      <alignment vertical="center"/>
    </xf>
    <xf numFmtId="0" fontId="3" fillId="0" borderId="50" xfId="0" applyFont="1" applyBorder="1" applyAlignment="1">
      <alignment vertical="center"/>
    </xf>
    <xf numFmtId="0" fontId="3" fillId="0" borderId="35" xfId="0" applyFont="1" applyBorder="1" applyAlignment="1">
      <alignment vertical="center"/>
    </xf>
    <xf numFmtId="179" fontId="3" fillId="0" borderId="51" xfId="0" applyNumberFormat="1" applyFont="1" applyBorder="1" applyAlignment="1">
      <alignment vertical="center"/>
    </xf>
    <xf numFmtId="179" fontId="3" fillId="0" borderId="6" xfId="0" applyNumberFormat="1" applyFont="1" applyFill="1" applyBorder="1" applyAlignment="1">
      <alignment vertical="center"/>
    </xf>
    <xf numFmtId="0" fontId="4" fillId="0" borderId="0" xfId="0" applyFont="1" applyFill="1"/>
    <xf numFmtId="0" fontId="3" fillId="0" borderId="0" xfId="0" applyFont="1" applyFill="1"/>
    <xf numFmtId="0" fontId="4" fillId="0" borderId="10" xfId="0" applyFont="1" applyBorder="1" applyAlignment="1">
      <alignment horizontal="center" vertical="center"/>
    </xf>
    <xf numFmtId="0" fontId="4" fillId="0" borderId="0" xfId="0" applyFont="1" applyAlignment="1">
      <alignment horizontal="right"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52" xfId="0" applyFont="1" applyBorder="1" applyAlignment="1">
      <alignment vertical="center"/>
    </xf>
    <xf numFmtId="0" fontId="4" fillId="0" borderId="3" xfId="0" applyFont="1" applyBorder="1" applyAlignment="1">
      <alignment vertical="center"/>
    </xf>
    <xf numFmtId="0" fontId="4" fillId="0" borderId="11" xfId="0" applyFont="1" applyBorder="1" applyAlignment="1">
      <alignment vertical="center"/>
    </xf>
    <xf numFmtId="183" fontId="4" fillId="0" borderId="21" xfId="0" applyNumberFormat="1" applyFont="1" applyBorder="1" applyAlignment="1">
      <alignment vertical="center"/>
    </xf>
    <xf numFmtId="183" fontId="4" fillId="0" borderId="5" xfId="0" applyNumberFormat="1" applyFont="1" applyBorder="1" applyAlignment="1">
      <alignment vertical="center"/>
    </xf>
    <xf numFmtId="185" fontId="4" fillId="0" borderId="21" xfId="0" applyNumberFormat="1" applyFont="1" applyBorder="1" applyAlignment="1">
      <alignment vertical="center"/>
    </xf>
    <xf numFmtId="184" fontId="4" fillId="0" borderId="30" xfId="0" applyNumberFormat="1" applyFont="1" applyBorder="1" applyAlignment="1">
      <alignment vertical="center"/>
    </xf>
    <xf numFmtId="0" fontId="4" fillId="0" borderId="8" xfId="0" applyFont="1" applyBorder="1" applyAlignment="1">
      <alignment vertical="center"/>
    </xf>
    <xf numFmtId="183" fontId="4" fillId="0" borderId="6" xfId="0" applyNumberFormat="1" applyFont="1" applyFill="1" applyBorder="1" applyAlignment="1">
      <alignment vertical="center"/>
    </xf>
    <xf numFmtId="185" fontId="4" fillId="0" borderId="6" xfId="0" applyNumberFormat="1" applyFont="1" applyBorder="1" applyAlignment="1">
      <alignment vertical="center"/>
    </xf>
    <xf numFmtId="184" fontId="4" fillId="0" borderId="17" xfId="0" applyNumberFormat="1" applyFont="1" applyBorder="1" applyAlignment="1">
      <alignment vertical="center"/>
    </xf>
    <xf numFmtId="0" fontId="4" fillId="0" borderId="4" xfId="0" applyFont="1" applyBorder="1" applyAlignment="1">
      <alignment horizontal="center" vertical="center"/>
    </xf>
    <xf numFmtId="185" fontId="4" fillId="0" borderId="7" xfId="0" applyNumberFormat="1" applyFont="1" applyBorder="1" applyAlignment="1">
      <alignment vertical="center"/>
    </xf>
    <xf numFmtId="184" fontId="4" fillId="0" borderId="45" xfId="0" applyNumberFormat="1" applyFont="1" applyBorder="1" applyAlignment="1">
      <alignment vertical="center"/>
    </xf>
    <xf numFmtId="183" fontId="4" fillId="0" borderId="2" xfId="0" applyNumberFormat="1" applyFont="1" applyBorder="1" applyAlignment="1">
      <alignment horizontal="center" vertical="center"/>
    </xf>
    <xf numFmtId="179" fontId="4" fillId="0" borderId="5" xfId="0" applyNumberFormat="1" applyFont="1" applyBorder="1" applyAlignment="1">
      <alignment vertical="center"/>
    </xf>
    <xf numFmtId="183" fontId="4" fillId="0" borderId="21" xfId="0" applyNumberFormat="1" applyFont="1" applyFill="1" applyBorder="1" applyAlignment="1">
      <alignment vertical="center"/>
    </xf>
    <xf numFmtId="185" fontId="4" fillId="0" borderId="5" xfId="0" applyNumberFormat="1" applyFont="1" applyBorder="1" applyAlignment="1">
      <alignment horizontal="right" vertical="center"/>
    </xf>
    <xf numFmtId="180" fontId="4" fillId="0" borderId="30" xfId="0" applyNumberFormat="1" applyFont="1" applyFill="1" applyBorder="1" applyAlignment="1">
      <alignment vertical="center"/>
    </xf>
    <xf numFmtId="179" fontId="4" fillId="0" borderId="6" xfId="0" applyNumberFormat="1" applyFont="1" applyBorder="1" applyAlignment="1">
      <alignment vertical="center"/>
    </xf>
    <xf numFmtId="185" fontId="4" fillId="0" borderId="6" xfId="0" applyNumberFormat="1" applyFont="1" applyBorder="1" applyAlignment="1">
      <alignment horizontal="right" vertical="center"/>
    </xf>
    <xf numFmtId="180" fontId="4" fillId="0" borderId="17" xfId="0" applyNumberFormat="1" applyFont="1" applyBorder="1" applyAlignment="1">
      <alignment vertical="center"/>
    </xf>
    <xf numFmtId="185" fontId="4" fillId="0" borderId="7" xfId="0" applyNumberFormat="1" applyFont="1" applyBorder="1" applyAlignment="1">
      <alignment horizontal="right" vertical="center"/>
    </xf>
    <xf numFmtId="183" fontId="4" fillId="0" borderId="0" xfId="0" applyNumberFormat="1" applyFont="1"/>
    <xf numFmtId="0" fontId="10" fillId="0" borderId="0" xfId="0" applyFont="1"/>
    <xf numFmtId="38" fontId="4" fillId="0" borderId="0" xfId="1" applyFont="1"/>
    <xf numFmtId="188" fontId="3" fillId="0" borderId="0" xfId="1" applyNumberFormat="1" applyFont="1"/>
    <xf numFmtId="0" fontId="3" fillId="0" borderId="20" xfId="0" applyFont="1" applyBorder="1" applyAlignment="1">
      <alignment horizontal="center" vertical="center"/>
    </xf>
    <xf numFmtId="180" fontId="3" fillId="0" borderId="6" xfId="0" applyNumberFormat="1" applyFont="1" applyFill="1" applyBorder="1" applyAlignment="1">
      <alignment horizontal="center" vertical="center"/>
    </xf>
    <xf numFmtId="180" fontId="3" fillId="0" borderId="17" xfId="0" applyNumberFormat="1" applyFont="1" applyFill="1" applyBorder="1" applyAlignment="1">
      <alignment horizontal="center" vertical="center"/>
    </xf>
    <xf numFmtId="177" fontId="3" fillId="0" borderId="51" xfId="0" applyNumberFormat="1" applyFont="1" applyBorder="1" applyAlignment="1">
      <alignment vertical="center"/>
    </xf>
    <xf numFmtId="183" fontId="3" fillId="0" borderId="53" xfId="0" applyNumberFormat="1" applyFont="1" applyBorder="1" applyAlignment="1">
      <alignment vertical="center"/>
    </xf>
    <xf numFmtId="183" fontId="3" fillId="0" borderId="17" xfId="0" applyNumberFormat="1" applyFont="1" applyBorder="1" applyAlignment="1">
      <alignment vertical="center"/>
    </xf>
    <xf numFmtId="179" fontId="6" fillId="0" borderId="24" xfId="1" applyNumberFormat="1" applyFont="1" applyFill="1" applyBorder="1" applyAlignment="1">
      <alignment vertical="center"/>
    </xf>
    <xf numFmtId="184" fontId="6" fillId="0" borderId="54" xfId="0" applyNumberFormat="1" applyFont="1" applyBorder="1" applyAlignment="1">
      <alignment vertical="center"/>
    </xf>
    <xf numFmtId="184" fontId="6" fillId="0" borderId="55" xfId="0" applyNumberFormat="1" applyFont="1" applyBorder="1" applyAlignment="1">
      <alignment vertical="center"/>
    </xf>
    <xf numFmtId="184" fontId="6" fillId="0" borderId="56" xfId="0" applyNumberFormat="1" applyFont="1" applyBorder="1" applyAlignment="1">
      <alignment vertical="center"/>
    </xf>
    <xf numFmtId="184" fontId="6" fillId="0" borderId="57" xfId="0" applyNumberFormat="1" applyFont="1" applyBorder="1" applyAlignment="1">
      <alignment vertical="center"/>
    </xf>
    <xf numFmtId="184" fontId="6" fillId="0" borderId="33" xfId="0" applyNumberFormat="1" applyFont="1" applyBorder="1" applyAlignment="1">
      <alignment vertical="center"/>
    </xf>
    <xf numFmtId="184" fontId="6" fillId="0" borderId="44" xfId="0" applyNumberFormat="1" applyFont="1" applyBorder="1" applyAlignment="1">
      <alignment vertical="center"/>
    </xf>
    <xf numFmtId="184" fontId="6" fillId="0" borderId="24" xfId="0" applyNumberFormat="1" applyFont="1" applyBorder="1" applyAlignment="1">
      <alignment vertical="center"/>
    </xf>
    <xf numFmtId="184" fontId="6" fillId="0" borderId="28" xfId="0" applyNumberFormat="1" applyFont="1" applyBorder="1" applyAlignment="1">
      <alignment vertical="center"/>
    </xf>
    <xf numFmtId="185" fontId="4" fillId="0" borderId="21" xfId="0" applyNumberFormat="1" applyFont="1" applyFill="1" applyBorder="1" applyAlignment="1">
      <alignment vertical="center"/>
    </xf>
    <xf numFmtId="185" fontId="4" fillId="0" borderId="6" xfId="0" applyNumberFormat="1" applyFont="1" applyFill="1" applyBorder="1" applyAlignment="1">
      <alignment vertical="center"/>
    </xf>
    <xf numFmtId="185" fontId="4" fillId="0" borderId="7" xfId="0" applyNumberFormat="1" applyFont="1" applyFill="1" applyBorder="1" applyAlignment="1">
      <alignment vertical="center"/>
    </xf>
    <xf numFmtId="180" fontId="3" fillId="0" borderId="53" xfId="0" applyNumberFormat="1" applyFont="1" applyBorder="1" applyAlignment="1">
      <alignment vertical="center"/>
    </xf>
    <xf numFmtId="0" fontId="3" fillId="0" borderId="52" xfId="0" applyFont="1" applyBorder="1" applyAlignment="1">
      <alignment horizontal="center" vertical="center"/>
    </xf>
    <xf numFmtId="180" fontId="3" fillId="0" borderId="45" xfId="0" applyNumberFormat="1" applyFont="1" applyFill="1" applyBorder="1" applyAlignment="1">
      <alignment vertical="center"/>
    </xf>
    <xf numFmtId="179" fontId="3" fillId="0" borderId="43" xfId="0" applyNumberFormat="1" applyFont="1" applyFill="1" applyBorder="1" applyAlignment="1">
      <alignment vertical="center"/>
    </xf>
    <xf numFmtId="0" fontId="6" fillId="0" borderId="58" xfId="0" applyFont="1" applyBorder="1" applyAlignment="1">
      <alignment horizontal="center" vertical="center"/>
    </xf>
    <xf numFmtId="179" fontId="6" fillId="0" borderId="42" xfId="1" applyNumberFormat="1" applyFont="1" applyFill="1" applyBorder="1" applyAlignment="1">
      <alignment vertical="center"/>
    </xf>
    <xf numFmtId="184" fontId="6" fillId="0" borderId="34" xfId="0" applyNumberFormat="1" applyFont="1" applyBorder="1" applyAlignment="1">
      <alignment vertical="center"/>
    </xf>
    <xf numFmtId="185" fontId="4" fillId="0" borderId="6" xfId="0" applyNumberFormat="1" applyFont="1" applyBorder="1" applyAlignment="1">
      <alignment horizontal="right" vertical="center" shrinkToFit="1"/>
    </xf>
    <xf numFmtId="183" fontId="3" fillId="0" borderId="43" xfId="0" applyNumberFormat="1" applyFont="1" applyFill="1" applyBorder="1" applyAlignment="1">
      <alignment vertical="center"/>
    </xf>
    <xf numFmtId="183" fontId="3" fillId="0" borderId="43" xfId="0" applyNumberFormat="1" applyFont="1" applyBorder="1" applyAlignment="1">
      <alignment vertical="center"/>
    </xf>
    <xf numFmtId="0" fontId="14" fillId="0" borderId="0" xfId="0" applyFont="1" applyAlignment="1">
      <alignment vertical="center"/>
    </xf>
    <xf numFmtId="183" fontId="4" fillId="0" borderId="7" xfId="0" applyNumberFormat="1" applyFont="1" applyFill="1" applyBorder="1" applyAlignment="1">
      <alignment vertical="center"/>
    </xf>
    <xf numFmtId="179" fontId="4" fillId="0" borderId="59" xfId="0" applyNumberFormat="1" applyFont="1" applyBorder="1" applyAlignment="1">
      <alignment vertical="center"/>
    </xf>
    <xf numFmtId="183" fontId="4" fillId="0" borderId="59" xfId="0" applyNumberFormat="1" applyFont="1" applyBorder="1" applyAlignment="1">
      <alignment vertical="center"/>
    </xf>
    <xf numFmtId="183" fontId="4" fillId="0" borderId="59" xfId="0" applyNumberFormat="1" applyFont="1" applyFill="1" applyBorder="1" applyAlignment="1">
      <alignment vertical="center"/>
    </xf>
    <xf numFmtId="185" fontId="4" fillId="0" borderId="59" xfId="0" applyNumberFormat="1" applyFont="1" applyBorder="1" applyAlignment="1">
      <alignment horizontal="right" vertical="center"/>
    </xf>
    <xf numFmtId="180" fontId="4" fillId="0" borderId="60" xfId="0" applyNumberFormat="1" applyFont="1" applyBorder="1" applyAlignment="1">
      <alignment vertical="center"/>
    </xf>
    <xf numFmtId="0" fontId="4" fillId="0" borderId="61" xfId="0" applyFont="1" applyBorder="1" applyAlignment="1">
      <alignment horizontal="left" vertical="center"/>
    </xf>
    <xf numFmtId="0" fontId="3" fillId="0" borderId="61" xfId="0" applyFont="1" applyBorder="1" applyAlignment="1">
      <alignment vertical="center"/>
    </xf>
    <xf numFmtId="0" fontId="3" fillId="0" borderId="59" xfId="0" applyFont="1" applyBorder="1" applyAlignment="1">
      <alignment vertical="center"/>
    </xf>
    <xf numFmtId="180" fontId="3" fillId="0" borderId="59" xfId="0" applyNumberFormat="1" applyFont="1" applyBorder="1" applyAlignment="1">
      <alignment vertical="center"/>
    </xf>
    <xf numFmtId="180" fontId="3" fillId="0" borderId="59" xfId="0" applyNumberFormat="1" applyFont="1" applyFill="1" applyBorder="1" applyAlignment="1">
      <alignment vertical="center"/>
    </xf>
    <xf numFmtId="184" fontId="6" fillId="0" borderId="62" xfId="0" applyNumberFormat="1" applyFont="1" applyBorder="1" applyAlignment="1">
      <alignment vertical="center"/>
    </xf>
    <xf numFmtId="184" fontId="6" fillId="0" borderId="63" xfId="0" applyNumberFormat="1" applyFont="1" applyBorder="1" applyAlignment="1">
      <alignment vertical="center"/>
    </xf>
    <xf numFmtId="176" fontId="12" fillId="0" borderId="24" xfId="0" applyNumberFormat="1" applyFont="1" applyFill="1" applyBorder="1" applyAlignment="1" applyProtection="1">
      <alignment vertical="center"/>
    </xf>
    <xf numFmtId="179" fontId="6" fillId="0" borderId="56" xfId="1" applyNumberFormat="1" applyFont="1" applyFill="1" applyBorder="1" applyAlignment="1">
      <alignment vertical="center"/>
    </xf>
    <xf numFmtId="183" fontId="4" fillId="0" borderId="5" xfId="0" applyNumberFormat="1" applyFont="1" applyFill="1" applyBorder="1" applyAlignment="1">
      <alignment vertical="center"/>
    </xf>
    <xf numFmtId="180" fontId="3" fillId="0" borderId="64" xfId="0" applyNumberFormat="1" applyFont="1" applyFill="1" applyBorder="1" applyAlignment="1">
      <alignment vertical="center"/>
    </xf>
    <xf numFmtId="180" fontId="3" fillId="0" borderId="65" xfId="0" applyNumberFormat="1" applyFont="1" applyFill="1" applyBorder="1" applyAlignment="1">
      <alignment vertical="center"/>
    </xf>
    <xf numFmtId="180" fontId="3" fillId="0" borderId="66" xfId="0" applyNumberFormat="1" applyFont="1" applyFill="1" applyBorder="1" applyAlignment="1">
      <alignment vertical="center"/>
    </xf>
    <xf numFmtId="180" fontId="3" fillId="0" borderId="67" xfId="0" applyNumberFormat="1" applyFont="1" applyFill="1" applyBorder="1" applyAlignment="1">
      <alignment vertical="center"/>
    </xf>
    <xf numFmtId="180" fontId="3" fillId="0" borderId="30" xfId="0" applyNumberFormat="1" applyFont="1" applyFill="1" applyBorder="1" applyAlignment="1">
      <alignment vertical="center"/>
    </xf>
    <xf numFmtId="180" fontId="3" fillId="0" borderId="17" xfId="0" applyNumberFormat="1" applyFont="1" applyFill="1" applyBorder="1" applyAlignment="1">
      <alignment vertical="center"/>
    </xf>
    <xf numFmtId="0" fontId="0" fillId="0" borderId="0" xfId="0" applyFill="1"/>
    <xf numFmtId="180" fontId="3" fillId="0" borderId="60" xfId="0" applyNumberFormat="1" applyFont="1" applyFill="1" applyBorder="1" applyAlignment="1">
      <alignment vertical="center"/>
    </xf>
    <xf numFmtId="189" fontId="4" fillId="0" borderId="52" xfId="0" applyNumberFormat="1" applyFont="1" applyBorder="1" applyAlignment="1">
      <alignment vertical="center"/>
    </xf>
    <xf numFmtId="189" fontId="4" fillId="0" borderId="47" xfId="0" applyNumberFormat="1" applyFont="1" applyBorder="1" applyAlignment="1">
      <alignment vertical="center"/>
    </xf>
    <xf numFmtId="190" fontId="4" fillId="0" borderId="52" xfId="0" applyNumberFormat="1" applyFont="1" applyBorder="1" applyAlignment="1">
      <alignment vertical="center"/>
    </xf>
    <xf numFmtId="38" fontId="6" fillId="0" borderId="0" xfId="0" applyNumberFormat="1" applyFont="1" applyAlignment="1">
      <alignment vertical="center"/>
    </xf>
    <xf numFmtId="0" fontId="6" fillId="0" borderId="0" xfId="0" applyNumberFormat="1" applyFont="1" applyAlignment="1">
      <alignment vertical="center"/>
    </xf>
    <xf numFmtId="0" fontId="4" fillId="0" borderId="0" xfId="0" applyFont="1" applyAlignment="1">
      <alignment horizontal="right"/>
    </xf>
    <xf numFmtId="181" fontId="10" fillId="0" borderId="0" xfId="0" applyNumberFormat="1" applyFont="1"/>
    <xf numFmtId="181" fontId="4" fillId="0" borderId="0" xfId="1" applyNumberFormat="1" applyFont="1"/>
    <xf numFmtId="0" fontId="3" fillId="0" borderId="0" xfId="0" applyFont="1" applyAlignment="1"/>
    <xf numFmtId="0" fontId="3" fillId="0" borderId="0" xfId="0" applyFont="1" applyAlignment="1">
      <alignment horizontal="right" wrapText="1"/>
    </xf>
    <xf numFmtId="181" fontId="3" fillId="0" borderId="0" xfId="0" applyNumberFormat="1" applyFont="1" applyAlignment="1"/>
    <xf numFmtId="180" fontId="0" fillId="0" borderId="0" xfId="0" applyNumberFormat="1"/>
    <xf numFmtId="0" fontId="0" fillId="0" borderId="0" xfId="0" applyAlignment="1">
      <alignment horizontal="right"/>
    </xf>
    <xf numFmtId="0" fontId="4" fillId="0" borderId="12" xfId="0" applyFont="1" applyBorder="1" applyAlignment="1">
      <alignment horizontal="center" vertical="center" shrinkToFit="1"/>
    </xf>
    <xf numFmtId="0" fontId="3" fillId="0" borderId="9" xfId="0" applyFont="1" applyBorder="1" applyAlignment="1">
      <alignment horizontal="center" vertical="center" wrapText="1"/>
    </xf>
    <xf numFmtId="193" fontId="4" fillId="0" borderId="0" xfId="0" applyNumberFormat="1" applyFont="1" applyAlignment="1">
      <alignment horizontal="right"/>
    </xf>
    <xf numFmtId="38" fontId="4" fillId="0" borderId="0" xfId="0" applyNumberFormat="1" applyFont="1" applyAlignment="1">
      <alignment horizontal="center"/>
    </xf>
    <xf numFmtId="38" fontId="4" fillId="0" borderId="0" xfId="0" applyNumberFormat="1" applyFont="1" applyAlignment="1">
      <alignment horizontal="center" vertical="top"/>
    </xf>
    <xf numFmtId="191" fontId="4" fillId="0" borderId="33" xfId="0" applyNumberFormat="1" applyFont="1" applyBorder="1" applyAlignment="1">
      <alignment horizontal="right"/>
    </xf>
    <xf numFmtId="192" fontId="4" fillId="0" borderId="33" xfId="0" applyNumberFormat="1" applyFont="1" applyBorder="1" applyAlignment="1">
      <alignment horizontal="right"/>
    </xf>
    <xf numFmtId="0" fontId="16" fillId="0" borderId="0" xfId="0" applyFont="1" applyAlignment="1">
      <alignment vertical="center" wrapText="1"/>
    </xf>
    <xf numFmtId="38" fontId="15" fillId="0" borderId="0" xfId="0" applyNumberFormat="1" applyFont="1" applyAlignment="1"/>
    <xf numFmtId="38" fontId="15" fillId="0" borderId="0" xfId="0" applyNumberFormat="1" applyFont="1" applyAlignment="1">
      <alignment vertical="center"/>
    </xf>
    <xf numFmtId="0" fontId="16" fillId="0" borderId="0" xfId="0" applyFont="1" applyAlignment="1">
      <alignment wrapText="1"/>
    </xf>
    <xf numFmtId="0" fontId="4" fillId="0" borderId="76" xfId="0" applyFont="1" applyBorder="1" applyAlignment="1">
      <alignment vertical="center"/>
    </xf>
    <xf numFmtId="183" fontId="4" fillId="0" borderId="0" xfId="0" applyNumberFormat="1" applyFont="1" applyAlignment="1">
      <alignment vertical="center"/>
    </xf>
    <xf numFmtId="177" fontId="6" fillId="0" borderId="1" xfId="0" applyNumberFormat="1" applyFont="1" applyBorder="1" applyAlignment="1">
      <alignment vertical="center"/>
    </xf>
    <xf numFmtId="177" fontId="6" fillId="0" borderId="77" xfId="0" applyNumberFormat="1" applyFont="1" applyBorder="1" applyAlignment="1">
      <alignment horizontal="center" vertical="center"/>
    </xf>
    <xf numFmtId="177" fontId="6" fillId="0" borderId="78" xfId="0" applyNumberFormat="1" applyFont="1" applyBorder="1" applyAlignment="1">
      <alignment vertical="center"/>
    </xf>
    <xf numFmtId="177" fontId="6" fillId="0" borderId="79" xfId="0" applyNumberFormat="1" applyFont="1" applyBorder="1" applyAlignment="1">
      <alignment vertical="center"/>
    </xf>
    <xf numFmtId="177" fontId="6" fillId="0" borderId="80" xfId="0" applyNumberFormat="1" applyFont="1" applyBorder="1" applyAlignment="1">
      <alignment vertical="center"/>
    </xf>
    <xf numFmtId="0" fontId="3" fillId="0" borderId="4" xfId="0" applyFont="1" applyBorder="1" applyAlignment="1">
      <alignment horizontal="center" vertical="center"/>
    </xf>
    <xf numFmtId="179" fontId="3" fillId="0" borderId="18" xfId="0" applyNumberFormat="1" applyFont="1" applyFill="1" applyBorder="1" applyAlignment="1">
      <alignment vertical="center"/>
    </xf>
    <xf numFmtId="179" fontId="3" fillId="0" borderId="7" xfId="0" applyNumberFormat="1" applyFont="1" applyFill="1" applyBorder="1" applyAlignment="1">
      <alignment vertical="center"/>
    </xf>
    <xf numFmtId="180" fontId="3" fillId="0" borderId="18" xfId="0" applyNumberFormat="1" applyFont="1" applyFill="1" applyBorder="1" applyAlignment="1">
      <alignment horizontal="center" vertical="center"/>
    </xf>
    <xf numFmtId="180" fontId="3" fillId="0" borderId="7" xfId="0" applyNumberFormat="1" applyFont="1" applyFill="1" applyBorder="1" applyAlignment="1">
      <alignment horizontal="center" vertical="center"/>
    </xf>
    <xf numFmtId="180" fontId="3" fillId="0" borderId="81" xfId="0" applyNumberFormat="1" applyFont="1" applyFill="1" applyBorder="1" applyAlignment="1">
      <alignment horizontal="center" vertical="center"/>
    </xf>
    <xf numFmtId="180" fontId="3" fillId="0" borderId="45" xfId="0" applyNumberFormat="1" applyFont="1" applyFill="1" applyBorder="1" applyAlignment="1">
      <alignment horizontal="center" vertical="center"/>
    </xf>
    <xf numFmtId="183" fontId="3" fillId="0" borderId="18" xfId="0" applyNumberFormat="1" applyFont="1" applyFill="1" applyBorder="1" applyAlignment="1">
      <alignment vertical="center"/>
    </xf>
    <xf numFmtId="180" fontId="3" fillId="0" borderId="78" xfId="0" applyNumberFormat="1" applyFont="1" applyFill="1" applyBorder="1" applyAlignment="1">
      <alignment vertical="center"/>
    </xf>
    <xf numFmtId="180" fontId="3" fillId="0" borderId="79" xfId="0" applyNumberFormat="1" applyFont="1" applyFill="1" applyBorder="1" applyAlignment="1">
      <alignment vertical="center"/>
    </xf>
    <xf numFmtId="180" fontId="3" fillId="0" borderId="80" xfId="0" applyNumberFormat="1" applyFont="1" applyFill="1" applyBorder="1" applyAlignment="1">
      <alignment vertical="center"/>
    </xf>
    <xf numFmtId="177" fontId="6" fillId="0" borderId="7" xfId="0" applyNumberFormat="1" applyFont="1" applyBorder="1" applyAlignment="1">
      <alignment vertical="center"/>
    </xf>
    <xf numFmtId="0" fontId="3" fillId="0" borderId="4" xfId="0" applyFont="1" applyBorder="1" applyAlignment="1">
      <alignment horizontal="center" vertical="center"/>
    </xf>
    <xf numFmtId="183" fontId="3" fillId="0" borderId="7" xfId="0" applyNumberFormat="1" applyFont="1" applyFill="1" applyBorder="1" applyAlignment="1">
      <alignment vertical="center"/>
    </xf>
    <xf numFmtId="180" fontId="3" fillId="0" borderId="82" xfId="0" applyNumberFormat="1" applyFont="1" applyFill="1" applyBorder="1" applyAlignment="1">
      <alignment vertical="center"/>
    </xf>
    <xf numFmtId="0" fontId="6" fillId="0" borderId="68" xfId="0" applyFont="1" applyBorder="1" applyAlignment="1">
      <alignment horizontal="center" vertical="center"/>
    </xf>
    <xf numFmtId="0" fontId="6" fillId="0" borderId="69" xfId="0" applyFont="1" applyBorder="1" applyAlignment="1">
      <alignment horizontal="center" vertical="center"/>
    </xf>
    <xf numFmtId="0" fontId="6"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0" borderId="46"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Alignment="1">
      <alignment horizontal="right"/>
    </xf>
    <xf numFmtId="0" fontId="6" fillId="0" borderId="73" xfId="0" applyFont="1" applyBorder="1" applyAlignment="1">
      <alignment horizontal="right"/>
    </xf>
    <xf numFmtId="0" fontId="6" fillId="0" borderId="39" xfId="0" applyFont="1" applyBorder="1" applyAlignment="1">
      <alignment horizontal="right" vertical="center"/>
    </xf>
    <xf numFmtId="0" fontId="6" fillId="0" borderId="75" xfId="0" applyFont="1" applyBorder="1" applyAlignment="1">
      <alignment horizontal="right" vertical="center"/>
    </xf>
    <xf numFmtId="0" fontId="16" fillId="0" borderId="0" xfId="0" applyFont="1" applyAlignment="1">
      <alignment horizontal="center" vertical="center" wrapText="1"/>
    </xf>
    <xf numFmtId="0" fontId="4" fillId="0" borderId="25" xfId="0" applyFont="1" applyBorder="1" applyAlignment="1">
      <alignment horizontal="center" vertical="center"/>
    </xf>
    <xf numFmtId="0" fontId="4" fillId="0" borderId="47" xfId="0" applyFont="1" applyBorder="1" applyAlignment="1">
      <alignment horizontal="center" vertic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4" fillId="0" borderId="72" xfId="0" applyFont="1" applyBorder="1" applyAlignment="1">
      <alignment horizontal="center" vertical="center"/>
    </xf>
    <xf numFmtId="38" fontId="15" fillId="0" borderId="0" xfId="0" applyNumberFormat="1" applyFont="1" applyAlignment="1">
      <alignment horizontal="center"/>
    </xf>
    <xf numFmtId="38" fontId="15" fillId="0" borderId="0" xfId="0" applyNumberFormat="1" applyFont="1" applyAlignment="1">
      <alignment horizontal="center" vertical="center"/>
    </xf>
    <xf numFmtId="38" fontId="15" fillId="0" borderId="0" xfId="0" applyNumberFormat="1" applyFont="1" applyAlignment="1">
      <alignment horizontal="center" vertical="top"/>
    </xf>
    <xf numFmtId="0" fontId="3" fillId="0" borderId="46" xfId="0" applyFont="1" applyBorder="1" applyAlignment="1">
      <alignment horizontal="center" vertical="center"/>
    </xf>
    <xf numFmtId="0" fontId="3" fillId="0" borderId="29" xfId="0" applyFont="1" applyBorder="1" applyAlignment="1">
      <alignment horizontal="center" vertical="center"/>
    </xf>
    <xf numFmtId="0" fontId="3" fillId="0" borderId="25" xfId="0" applyFont="1" applyBorder="1" applyAlignment="1">
      <alignment horizontal="center" vertical="center"/>
    </xf>
    <xf numFmtId="0" fontId="3" fillId="0" borderId="47" xfId="0" applyFont="1" applyBorder="1" applyAlignment="1">
      <alignment horizontal="center" vertical="center"/>
    </xf>
    <xf numFmtId="0" fontId="3" fillId="0" borderId="1"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74" xfId="0" applyNumberFormat="1" applyFont="1" applyBorder="1" applyAlignment="1">
      <alignment horizontal="center" vertical="center" wrapText="1"/>
    </xf>
    <xf numFmtId="0" fontId="3" fillId="0" borderId="9" xfId="0" applyNumberFormat="1" applyFont="1" applyBorder="1" applyAlignment="1">
      <alignment horizontal="center" vertical="center" wrapText="1"/>
    </xf>
    <xf numFmtId="0" fontId="3" fillId="0" borderId="72" xfId="0" applyFont="1" applyBorder="1" applyAlignment="1">
      <alignment horizontal="center" vertical="center"/>
    </xf>
    <xf numFmtId="0" fontId="3" fillId="0" borderId="70"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1"/>
          <c:order val="0"/>
          <c:tx>
            <c:strRef>
              <c:f>第２・３表!$G$4</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第２・３表!$F$10:$F$14</c:f>
              <c:strCache>
                <c:ptCount val="5"/>
                <c:pt idx="0">
                  <c:v>H26</c:v>
                </c:pt>
                <c:pt idx="1">
                  <c:v>H27</c:v>
                </c:pt>
                <c:pt idx="2">
                  <c:v>H28</c:v>
                </c:pt>
                <c:pt idx="3">
                  <c:v>H29</c:v>
                </c:pt>
                <c:pt idx="4">
                  <c:v>H30</c:v>
                </c:pt>
              </c:strCache>
            </c:strRef>
          </c:cat>
          <c:val>
            <c:numRef>
              <c:f>第２・３表!$G$10:$G$14</c:f>
              <c:numCache>
                <c:formatCode>#,##0.0_);[Red]\(#,##0.0\)</c:formatCode>
                <c:ptCount val="5"/>
                <c:pt idx="0">
                  <c:v>38.6</c:v>
                </c:pt>
                <c:pt idx="1">
                  <c:v>37.1</c:v>
                </c:pt>
                <c:pt idx="2">
                  <c:v>38.4</c:v>
                </c:pt>
                <c:pt idx="3">
                  <c:v>39.5</c:v>
                </c:pt>
                <c:pt idx="4">
                  <c:v>38.799999999999997</c:v>
                </c:pt>
              </c:numCache>
            </c:numRef>
          </c:val>
          <c:smooth val="0"/>
          <c:extLst>
            <c:ext xmlns:c16="http://schemas.microsoft.com/office/drawing/2014/chart" uri="{C3380CC4-5D6E-409C-BE32-E72D297353CC}">
              <c16:uniqueId val="{00000000-E2AA-4DDD-B92F-B38BF4F1E65B}"/>
            </c:ext>
          </c:extLst>
        </c:ser>
        <c:ser>
          <c:idx val="2"/>
          <c:order val="1"/>
          <c:tx>
            <c:strRef>
              <c:f>第２・３表!$H$4</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第２・３表!$F$10:$F$14</c:f>
              <c:strCache>
                <c:ptCount val="5"/>
                <c:pt idx="0">
                  <c:v>H26</c:v>
                </c:pt>
                <c:pt idx="1">
                  <c:v>H27</c:v>
                </c:pt>
                <c:pt idx="2">
                  <c:v>H28</c:v>
                </c:pt>
                <c:pt idx="3">
                  <c:v>H29</c:v>
                </c:pt>
                <c:pt idx="4">
                  <c:v>H30</c:v>
                </c:pt>
              </c:strCache>
            </c:strRef>
          </c:cat>
          <c:val>
            <c:numRef>
              <c:f>第２・３表!$H$10:$H$14</c:f>
              <c:numCache>
                <c:formatCode>#,##0.0_);[Red]\(#,##0.0\)</c:formatCode>
                <c:ptCount val="5"/>
                <c:pt idx="0">
                  <c:v>32.700000000000003</c:v>
                </c:pt>
                <c:pt idx="1">
                  <c:v>32.299999999999997</c:v>
                </c:pt>
                <c:pt idx="2">
                  <c:v>32.799999999999997</c:v>
                </c:pt>
                <c:pt idx="3">
                  <c:v>32.4</c:v>
                </c:pt>
                <c:pt idx="4">
                  <c:v>33.6</c:v>
                </c:pt>
              </c:numCache>
            </c:numRef>
          </c:val>
          <c:smooth val="0"/>
          <c:extLst>
            <c:ext xmlns:c16="http://schemas.microsoft.com/office/drawing/2014/chart" uri="{C3380CC4-5D6E-409C-BE32-E72D297353CC}">
              <c16:uniqueId val="{00000001-E2AA-4DDD-B92F-B38BF4F1E65B}"/>
            </c:ext>
          </c:extLst>
        </c:ser>
        <c:dLbls>
          <c:showLegendKey val="0"/>
          <c:showVal val="0"/>
          <c:showCatName val="0"/>
          <c:showSerName val="0"/>
          <c:showPercent val="0"/>
          <c:showBubbleSize val="0"/>
        </c:dLbls>
        <c:marker val="1"/>
        <c:smooth val="0"/>
        <c:axId val="180001360"/>
        <c:axId val="182623592"/>
      </c:lineChart>
      <c:catAx>
        <c:axId val="180001360"/>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3592"/>
        <c:crosses val="autoZero"/>
        <c:auto val="1"/>
        <c:lblAlgn val="ctr"/>
        <c:lblOffset val="100"/>
        <c:noMultiLvlLbl val="0"/>
      </c:catAx>
      <c:valAx>
        <c:axId val="182623592"/>
        <c:scaling>
          <c:orientation val="minMax"/>
          <c:max val="45"/>
          <c:min val="25"/>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0001360"/>
        <c:crosses val="autoZero"/>
        <c:crossBetween val="between"/>
        <c:majorUnit val="5"/>
      </c:valAx>
      <c:spPr>
        <a:noFill/>
        <a:ln w="25400">
          <a:noFill/>
        </a:ln>
      </c:spPr>
    </c:plotArea>
    <c:legend>
      <c:legendPos val="l"/>
      <c:layout>
        <c:manualLayout>
          <c:xMode val="edge"/>
          <c:yMode val="edge"/>
          <c:x val="0.10130832626067277"/>
          <c:y val="0.2801755463130875"/>
          <c:w val="0.15196248939100915"/>
          <c:h val="0.51439889916464643"/>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25333333333333"/>
          <c:y val="4.3117283950617286E-2"/>
          <c:w val="0.86487629629629625"/>
          <c:h val="0.86595123456790124"/>
        </c:manualLayout>
      </c:layout>
      <c:barChart>
        <c:barDir val="col"/>
        <c:grouping val="clustered"/>
        <c:varyColors val="0"/>
        <c:ser>
          <c:idx val="0"/>
          <c:order val="0"/>
          <c:tx>
            <c:strRef>
              <c:f>第４・５表!$A$5</c:f>
              <c:strCache>
                <c:ptCount val="1"/>
                <c:pt idx="0">
                  <c:v>負　担　額</c:v>
                </c:pt>
              </c:strCache>
            </c:strRef>
          </c:tx>
          <c:spPr>
            <a:solidFill>
              <a:schemeClr val="accent1"/>
            </a:solidFill>
            <a:ln>
              <a:noFill/>
            </a:ln>
            <a:effectLst/>
          </c:spPr>
          <c:invertIfNegative val="0"/>
          <c:dLbls>
            <c:numFmt formatCode="#,##0;&quot;▲ &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第４・５表!$G$4:$K$4</c:f>
              <c:strCache>
                <c:ptCount val="5"/>
                <c:pt idx="0">
                  <c:v>H26</c:v>
                </c:pt>
                <c:pt idx="1">
                  <c:v>H27</c:v>
                </c:pt>
                <c:pt idx="2">
                  <c:v>H28</c:v>
                </c:pt>
                <c:pt idx="3">
                  <c:v>H29</c:v>
                </c:pt>
                <c:pt idx="4">
                  <c:v>H30</c:v>
                </c:pt>
              </c:strCache>
            </c:strRef>
          </c:cat>
          <c:val>
            <c:numRef>
              <c:f>第４・５表!$G$5:$K$5</c:f>
              <c:numCache>
                <c:formatCode>#,##0_);[Red]\(#,##0\)</c:formatCode>
                <c:ptCount val="5"/>
                <c:pt idx="0">
                  <c:v>156367</c:v>
                </c:pt>
                <c:pt idx="1">
                  <c:v>155084</c:v>
                </c:pt>
                <c:pt idx="2">
                  <c:v>156522</c:v>
                </c:pt>
                <c:pt idx="3">
                  <c:v>161211</c:v>
                </c:pt>
                <c:pt idx="4">
                  <c:v>161500.48824083502</c:v>
                </c:pt>
              </c:numCache>
            </c:numRef>
          </c:val>
          <c:extLst>
            <c:ext xmlns:c16="http://schemas.microsoft.com/office/drawing/2014/chart" uri="{C3380CC4-5D6E-409C-BE32-E72D297353CC}">
              <c16:uniqueId val="{00000000-960C-465D-8542-D2DAAC287F85}"/>
            </c:ext>
          </c:extLst>
        </c:ser>
        <c:dLbls>
          <c:showLegendKey val="0"/>
          <c:showVal val="0"/>
          <c:showCatName val="0"/>
          <c:showSerName val="0"/>
          <c:showPercent val="0"/>
          <c:showBubbleSize val="0"/>
        </c:dLbls>
        <c:gapWidth val="100"/>
        <c:axId val="182624376"/>
        <c:axId val="182624768"/>
      </c:barChart>
      <c:catAx>
        <c:axId val="1826243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4768"/>
        <c:crosses val="autoZero"/>
        <c:auto val="1"/>
        <c:lblAlgn val="ctr"/>
        <c:lblOffset val="100"/>
        <c:noMultiLvlLbl val="0"/>
      </c:catAx>
      <c:valAx>
        <c:axId val="182624768"/>
        <c:scaling>
          <c:orientation val="minMax"/>
          <c:max val="165000"/>
          <c:min val="145000"/>
        </c:scaling>
        <c:delete val="0"/>
        <c:axPos val="l"/>
        <c:majorGridlines>
          <c:spPr>
            <a:ln w="6350" cap="flat" cmpd="sng" algn="ctr">
              <a:solidFill>
                <a:schemeClr val="tx2"/>
              </a:solidFill>
              <a:round/>
            </a:ln>
            <a:effectLst/>
          </c:spPr>
        </c:majorGridlines>
        <c:title>
          <c:tx>
            <c:rich>
              <a:bodyPr rot="0" spcFirstLastPara="1" vertOverflow="ellipsis" wrap="square" anchor="ctr" anchorCtr="1"/>
              <a:lstStyle/>
              <a:p>
                <a:pPr>
                  <a:defRPr sz="800" b="0" i="0" u="none" strike="noStrike" kern="1200" baseline="0">
                    <a:solidFill>
                      <a:schemeClr val="tx1"/>
                    </a:solidFill>
                    <a:latin typeface="+mn-lt"/>
                    <a:ea typeface="+mn-ea"/>
                    <a:cs typeface="+mn-cs"/>
                  </a:defRPr>
                </a:pPr>
                <a:r>
                  <a:rPr lang="ja-JP" altLang="en-US" sz="800" baseline="0">
                    <a:solidFill>
                      <a:schemeClr val="tx1"/>
                    </a:solidFill>
                  </a:rPr>
                  <a:t>円</a:t>
                </a:r>
              </a:p>
            </c:rich>
          </c:tx>
          <c:layout>
            <c:manualLayout>
              <c:xMode val="edge"/>
              <c:yMode val="edge"/>
              <c:x val="6.3500000000000001E-2"/>
              <c:y val="0.93560555555555558"/>
            </c:manualLayout>
          </c:layout>
          <c:overlay val="0"/>
          <c:spPr>
            <a:noFill/>
            <a:ln>
              <a:noFill/>
            </a:ln>
            <a:effectLst/>
          </c:spPr>
          <c:txPr>
            <a:bodyPr rot="0" spcFirstLastPara="1" vertOverflow="ellipsis" wrap="square" anchor="ctr" anchorCtr="1"/>
            <a:lstStyle/>
            <a:p>
              <a:pPr>
                <a:defRPr sz="800" b="0" i="0" u="none" strike="noStrike" kern="1200" baseline="0">
                  <a:solidFill>
                    <a:schemeClr val="tx1"/>
                  </a:solidFill>
                  <a:latin typeface="+mn-lt"/>
                  <a:ea typeface="+mn-ea"/>
                  <a:cs typeface="+mn-cs"/>
                </a:defRPr>
              </a:pPr>
              <a:endParaRPr lang="ja-JP"/>
            </a:p>
          </c:txPr>
        </c:title>
        <c:numFmt formatCode="#,##0;&quot;▲ &quot;#,##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4376"/>
        <c:crosses val="autoZero"/>
        <c:crossBetween val="between"/>
        <c:majorUnit val="5000"/>
        <c:minorUnit val="1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第６表!$A$26</c:f>
              <c:strCache>
                <c:ptCount val="1"/>
                <c:pt idx="0">
                  <c:v>固定資産税</c:v>
                </c:pt>
              </c:strCache>
            </c:strRef>
          </c:tx>
          <c:spPr>
            <a:solidFill>
              <a:schemeClr val="accent1">
                <a:lumMod val="40000"/>
                <a:lumOff val="60000"/>
                <a:alpha val="50000"/>
              </a:schemeClr>
            </a:solidFill>
            <a:ln w="3175">
              <a:solidFill>
                <a:schemeClr val="tx1"/>
              </a:solidFill>
            </a:ln>
          </c:spPr>
          <c:invertIfNegative val="0"/>
          <c:cat>
            <c:strRef>
              <c:f>第６表!$B$25:$F$25</c:f>
              <c:strCache>
                <c:ptCount val="5"/>
                <c:pt idx="0">
                  <c:v>H26</c:v>
                </c:pt>
                <c:pt idx="1">
                  <c:v>H27</c:v>
                </c:pt>
                <c:pt idx="2">
                  <c:v>H28</c:v>
                </c:pt>
                <c:pt idx="3">
                  <c:v>H29</c:v>
                </c:pt>
                <c:pt idx="4">
                  <c:v>H30</c:v>
                </c:pt>
              </c:strCache>
            </c:strRef>
          </c:cat>
          <c:val>
            <c:numRef>
              <c:f>第６表!$B$26:$F$26</c:f>
              <c:numCache>
                <c:formatCode>#,##0;"▲ "#,##0</c:formatCode>
                <c:ptCount val="5"/>
                <c:pt idx="0">
                  <c:v>1539</c:v>
                </c:pt>
                <c:pt idx="1">
                  <c:v>1498</c:v>
                </c:pt>
                <c:pt idx="2">
                  <c:v>1510</c:v>
                </c:pt>
                <c:pt idx="3">
                  <c:v>1521</c:v>
                </c:pt>
                <c:pt idx="4">
                  <c:v>1496</c:v>
                </c:pt>
              </c:numCache>
            </c:numRef>
          </c:val>
          <c:extLst>
            <c:ext xmlns:c16="http://schemas.microsoft.com/office/drawing/2014/chart" uri="{C3380CC4-5D6E-409C-BE32-E72D297353CC}">
              <c16:uniqueId val="{00000000-457D-4AD6-8E75-73FFEA456846}"/>
            </c:ext>
          </c:extLst>
        </c:ser>
        <c:ser>
          <c:idx val="1"/>
          <c:order val="1"/>
          <c:tx>
            <c:strRef>
              <c:f>第６表!$A$27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第６表!$B$25:$F$25</c:f>
              <c:strCache>
                <c:ptCount val="5"/>
                <c:pt idx="0">
                  <c:v>H26</c:v>
                </c:pt>
                <c:pt idx="1">
                  <c:v>H27</c:v>
                </c:pt>
                <c:pt idx="2">
                  <c:v>H28</c:v>
                </c:pt>
                <c:pt idx="3">
                  <c:v>H29</c:v>
                </c:pt>
                <c:pt idx="4">
                  <c:v>H30</c:v>
                </c:pt>
              </c:strCache>
            </c:strRef>
          </c:cat>
          <c:val>
            <c:numRef>
              <c:f>第６表!$B$27:$F$27</c:f>
              <c:numCache>
                <c:formatCode>#,##0;"▲ "#,##0</c:formatCode>
                <c:ptCount val="5"/>
                <c:pt idx="0">
                  <c:v>1108</c:v>
                </c:pt>
                <c:pt idx="1">
                  <c:v>1096</c:v>
                </c:pt>
                <c:pt idx="2">
                  <c:v>1110</c:v>
                </c:pt>
                <c:pt idx="3">
                  <c:v>1115</c:v>
                </c:pt>
                <c:pt idx="4">
                  <c:v>1121</c:v>
                </c:pt>
              </c:numCache>
            </c:numRef>
          </c:val>
          <c:extLst>
            <c:ext xmlns:c16="http://schemas.microsoft.com/office/drawing/2014/chart" uri="{C3380CC4-5D6E-409C-BE32-E72D297353CC}">
              <c16:uniqueId val="{00000001-457D-4AD6-8E75-73FFEA456846}"/>
            </c:ext>
          </c:extLst>
        </c:ser>
        <c:ser>
          <c:idx val="2"/>
          <c:order val="2"/>
          <c:tx>
            <c:strRef>
              <c:f>第６表!$A$28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第６表!$B$25:$F$25</c:f>
              <c:strCache>
                <c:ptCount val="5"/>
                <c:pt idx="0">
                  <c:v>H26</c:v>
                </c:pt>
                <c:pt idx="1">
                  <c:v>H27</c:v>
                </c:pt>
                <c:pt idx="2">
                  <c:v>H28</c:v>
                </c:pt>
                <c:pt idx="3">
                  <c:v>H29</c:v>
                </c:pt>
                <c:pt idx="4">
                  <c:v>H30</c:v>
                </c:pt>
              </c:strCache>
            </c:strRef>
          </c:cat>
          <c:val>
            <c:numRef>
              <c:f>第６表!$B$28:$F$28</c:f>
              <c:numCache>
                <c:formatCode>#,##0;"▲ "#,##0</c:formatCode>
                <c:ptCount val="5"/>
                <c:pt idx="0">
                  <c:v>352</c:v>
                </c:pt>
                <c:pt idx="1">
                  <c:v>345</c:v>
                </c:pt>
                <c:pt idx="2">
                  <c:v>300</c:v>
                </c:pt>
                <c:pt idx="3">
                  <c:v>339</c:v>
                </c:pt>
                <c:pt idx="4">
                  <c:v>326</c:v>
                </c:pt>
              </c:numCache>
            </c:numRef>
          </c:val>
          <c:extLst>
            <c:ext xmlns:c16="http://schemas.microsoft.com/office/drawing/2014/chart" uri="{C3380CC4-5D6E-409C-BE32-E72D297353CC}">
              <c16:uniqueId val="{00000002-457D-4AD6-8E75-73FFEA456846}"/>
            </c:ext>
          </c:extLst>
        </c:ser>
        <c:ser>
          <c:idx val="3"/>
          <c:order val="3"/>
          <c:tx>
            <c:strRef>
              <c:f>第６表!$A$29</c:f>
              <c:strCache>
                <c:ptCount val="1"/>
                <c:pt idx="0">
                  <c:v>その他</c:v>
                </c:pt>
              </c:strCache>
            </c:strRef>
          </c:tx>
          <c:spPr>
            <a:solidFill>
              <a:schemeClr val="accent6">
                <a:lumMod val="75000"/>
                <a:alpha val="50000"/>
              </a:schemeClr>
            </a:solidFill>
            <a:ln w="3175">
              <a:solidFill>
                <a:schemeClr val="tx1"/>
              </a:solidFill>
            </a:ln>
          </c:spPr>
          <c:invertIfNegative val="0"/>
          <c:cat>
            <c:strRef>
              <c:f>第６表!$B$25:$F$25</c:f>
              <c:strCache>
                <c:ptCount val="5"/>
                <c:pt idx="0">
                  <c:v>H26</c:v>
                </c:pt>
                <c:pt idx="1">
                  <c:v>H27</c:v>
                </c:pt>
                <c:pt idx="2">
                  <c:v>H28</c:v>
                </c:pt>
                <c:pt idx="3">
                  <c:v>H29</c:v>
                </c:pt>
                <c:pt idx="4">
                  <c:v>H30</c:v>
                </c:pt>
              </c:strCache>
            </c:strRef>
          </c:cat>
          <c:val>
            <c:numRef>
              <c:f>第６表!$B$29:$F$29</c:f>
              <c:numCache>
                <c:formatCode>#,##0;"▲ "#,##0</c:formatCode>
                <c:ptCount val="5"/>
                <c:pt idx="0">
                  <c:v>401</c:v>
                </c:pt>
                <c:pt idx="1">
                  <c:v>392</c:v>
                </c:pt>
                <c:pt idx="2">
                  <c:v>396</c:v>
                </c:pt>
                <c:pt idx="3">
                  <c:v>392</c:v>
                </c:pt>
                <c:pt idx="4">
                  <c:v>387</c:v>
                </c:pt>
              </c:numCache>
            </c:numRef>
          </c:val>
          <c:extLst>
            <c:ext xmlns:c16="http://schemas.microsoft.com/office/drawing/2014/chart" uri="{C3380CC4-5D6E-409C-BE32-E72D297353CC}">
              <c16:uniqueId val="{00000003-457D-4AD6-8E75-73FFEA456846}"/>
            </c:ext>
          </c:extLst>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82625552"/>
        <c:axId val="182625944"/>
      </c:barChart>
      <c:catAx>
        <c:axId val="182625552"/>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5944"/>
        <c:crosses val="autoZero"/>
        <c:auto val="1"/>
        <c:lblAlgn val="ctr"/>
        <c:lblOffset val="100"/>
        <c:noMultiLvlLbl val="0"/>
      </c:catAx>
      <c:valAx>
        <c:axId val="182625944"/>
        <c:scaling>
          <c:orientation val="minMax"/>
        </c:scaling>
        <c:delete val="0"/>
        <c:axPos val="l"/>
        <c:majorGridlines>
          <c:spPr>
            <a:ln w="3175" cap="flat" cmpd="sng" algn="ctr">
              <a:solidFill>
                <a:schemeClr val="tx1">
                  <a:lumMod val="50000"/>
                  <a:lumOff val="50000"/>
                  <a:alpha val="4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5552"/>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第７表!$A$26</c:f>
              <c:strCache>
                <c:ptCount val="1"/>
                <c:pt idx="0">
                  <c:v>固定資産税</c:v>
                </c:pt>
              </c:strCache>
            </c:strRef>
          </c:tx>
          <c:spPr>
            <a:solidFill>
              <a:schemeClr val="tx2">
                <a:lumMod val="40000"/>
                <a:lumOff val="60000"/>
                <a:alpha val="50000"/>
              </a:schemeClr>
            </a:solidFill>
            <a:ln w="3175">
              <a:solidFill>
                <a:schemeClr val="tx1"/>
              </a:solidFill>
            </a:ln>
          </c:spPr>
          <c:invertIfNegative val="0"/>
          <c:cat>
            <c:strRef>
              <c:f>第７表!$B$25:$F$25</c:f>
              <c:strCache>
                <c:ptCount val="5"/>
                <c:pt idx="0">
                  <c:v>H26</c:v>
                </c:pt>
                <c:pt idx="1">
                  <c:v>H27</c:v>
                </c:pt>
                <c:pt idx="2">
                  <c:v>H28</c:v>
                </c:pt>
                <c:pt idx="3">
                  <c:v>H29</c:v>
                </c:pt>
                <c:pt idx="4">
                  <c:v>H30</c:v>
                </c:pt>
              </c:strCache>
            </c:strRef>
          </c:cat>
          <c:val>
            <c:numRef>
              <c:f>第７表!$B$26:$F$26</c:f>
              <c:numCache>
                <c:formatCode>#,##0;"▲ "#,##0</c:formatCode>
                <c:ptCount val="5"/>
                <c:pt idx="0">
                  <c:v>1387</c:v>
                </c:pt>
                <c:pt idx="1">
                  <c:v>1364</c:v>
                </c:pt>
                <c:pt idx="2">
                  <c:v>1395</c:v>
                </c:pt>
                <c:pt idx="3">
                  <c:v>1422</c:v>
                </c:pt>
                <c:pt idx="4">
                  <c:v>1411</c:v>
                </c:pt>
              </c:numCache>
            </c:numRef>
          </c:val>
          <c:extLst>
            <c:ext xmlns:c16="http://schemas.microsoft.com/office/drawing/2014/chart" uri="{C3380CC4-5D6E-409C-BE32-E72D297353CC}">
              <c16:uniqueId val="{00000000-7989-470A-84E4-F5CEEBEF79F2}"/>
            </c:ext>
          </c:extLst>
        </c:ser>
        <c:ser>
          <c:idx val="1"/>
          <c:order val="1"/>
          <c:tx>
            <c:strRef>
              <c:f>第７表!$A$27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第７表!$B$25:$F$25</c:f>
              <c:strCache>
                <c:ptCount val="5"/>
                <c:pt idx="0">
                  <c:v>H26</c:v>
                </c:pt>
                <c:pt idx="1">
                  <c:v>H27</c:v>
                </c:pt>
                <c:pt idx="2">
                  <c:v>H28</c:v>
                </c:pt>
                <c:pt idx="3">
                  <c:v>H29</c:v>
                </c:pt>
                <c:pt idx="4">
                  <c:v>H30</c:v>
                </c:pt>
              </c:strCache>
            </c:strRef>
          </c:cat>
          <c:val>
            <c:numRef>
              <c:f>第７表!$B$27:$F$27</c:f>
              <c:numCache>
                <c:formatCode>#,##0;"▲ "#,##0</c:formatCode>
                <c:ptCount val="5"/>
                <c:pt idx="0">
                  <c:v>1015</c:v>
                </c:pt>
                <c:pt idx="1">
                  <c:v>1017</c:v>
                </c:pt>
                <c:pt idx="2">
                  <c:v>1042</c:v>
                </c:pt>
                <c:pt idx="3">
                  <c:v>1057</c:v>
                </c:pt>
                <c:pt idx="4">
                  <c:v>1072</c:v>
                </c:pt>
              </c:numCache>
            </c:numRef>
          </c:val>
          <c:extLst>
            <c:ext xmlns:c16="http://schemas.microsoft.com/office/drawing/2014/chart" uri="{C3380CC4-5D6E-409C-BE32-E72D297353CC}">
              <c16:uniqueId val="{00000001-7989-470A-84E4-F5CEEBEF79F2}"/>
            </c:ext>
          </c:extLst>
        </c:ser>
        <c:ser>
          <c:idx val="2"/>
          <c:order val="2"/>
          <c:tx>
            <c:strRef>
              <c:f>第７表!$A$28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第７表!$B$25:$F$25</c:f>
              <c:strCache>
                <c:ptCount val="5"/>
                <c:pt idx="0">
                  <c:v>H26</c:v>
                </c:pt>
                <c:pt idx="1">
                  <c:v>H27</c:v>
                </c:pt>
                <c:pt idx="2">
                  <c:v>H28</c:v>
                </c:pt>
                <c:pt idx="3">
                  <c:v>H29</c:v>
                </c:pt>
                <c:pt idx="4">
                  <c:v>H30</c:v>
                </c:pt>
              </c:strCache>
            </c:strRef>
          </c:cat>
          <c:val>
            <c:numRef>
              <c:f>第７表!$B$28:$F$28</c:f>
              <c:numCache>
                <c:formatCode>#,##0;"▲ "#,##0</c:formatCode>
                <c:ptCount val="5"/>
                <c:pt idx="0">
                  <c:v>347</c:v>
                </c:pt>
                <c:pt idx="1">
                  <c:v>341</c:v>
                </c:pt>
                <c:pt idx="2">
                  <c:v>296</c:v>
                </c:pt>
                <c:pt idx="3">
                  <c:v>335</c:v>
                </c:pt>
                <c:pt idx="4">
                  <c:v>322</c:v>
                </c:pt>
              </c:numCache>
            </c:numRef>
          </c:val>
          <c:extLst>
            <c:ext xmlns:c16="http://schemas.microsoft.com/office/drawing/2014/chart" uri="{C3380CC4-5D6E-409C-BE32-E72D297353CC}">
              <c16:uniqueId val="{00000002-7989-470A-84E4-F5CEEBEF79F2}"/>
            </c:ext>
          </c:extLst>
        </c:ser>
        <c:ser>
          <c:idx val="3"/>
          <c:order val="3"/>
          <c:tx>
            <c:strRef>
              <c:f>第７表!$A$29</c:f>
              <c:strCache>
                <c:ptCount val="1"/>
                <c:pt idx="0">
                  <c:v>その他</c:v>
                </c:pt>
              </c:strCache>
            </c:strRef>
          </c:tx>
          <c:spPr>
            <a:solidFill>
              <a:schemeClr val="accent6">
                <a:lumMod val="75000"/>
                <a:alpha val="50000"/>
              </a:schemeClr>
            </a:solidFill>
            <a:ln w="3175">
              <a:solidFill>
                <a:schemeClr val="tx1"/>
              </a:solidFill>
            </a:ln>
          </c:spPr>
          <c:invertIfNegative val="0"/>
          <c:cat>
            <c:strRef>
              <c:f>第７表!$B$25:$F$25</c:f>
              <c:strCache>
                <c:ptCount val="5"/>
                <c:pt idx="0">
                  <c:v>H26</c:v>
                </c:pt>
                <c:pt idx="1">
                  <c:v>H27</c:v>
                </c:pt>
                <c:pt idx="2">
                  <c:v>H28</c:v>
                </c:pt>
                <c:pt idx="3">
                  <c:v>H29</c:v>
                </c:pt>
                <c:pt idx="4">
                  <c:v>H30</c:v>
                </c:pt>
              </c:strCache>
            </c:strRef>
          </c:cat>
          <c:val>
            <c:numRef>
              <c:f>第７表!$B$29:$F$29</c:f>
              <c:numCache>
                <c:formatCode>#,##0;"▲ "#,##0</c:formatCode>
                <c:ptCount val="5"/>
                <c:pt idx="0">
                  <c:v>378</c:v>
                </c:pt>
                <c:pt idx="1">
                  <c:v>371</c:v>
                </c:pt>
                <c:pt idx="2">
                  <c:v>378</c:v>
                </c:pt>
                <c:pt idx="3">
                  <c:v>377</c:v>
                </c:pt>
                <c:pt idx="4">
                  <c:v>375</c:v>
                </c:pt>
              </c:numCache>
            </c:numRef>
          </c:val>
          <c:extLst>
            <c:ext xmlns:c16="http://schemas.microsoft.com/office/drawing/2014/chart" uri="{C3380CC4-5D6E-409C-BE32-E72D297353CC}">
              <c16:uniqueId val="{00000003-7989-470A-84E4-F5CEEBEF79F2}"/>
            </c:ext>
          </c:extLst>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82626728"/>
        <c:axId val="182627120"/>
      </c:barChart>
      <c:catAx>
        <c:axId val="182626728"/>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7120"/>
        <c:crosses val="autoZero"/>
        <c:auto val="1"/>
        <c:lblAlgn val="ctr"/>
        <c:lblOffset val="100"/>
        <c:noMultiLvlLbl val="0"/>
      </c:catAx>
      <c:valAx>
        <c:axId val="182627120"/>
        <c:scaling>
          <c:orientation val="minMax"/>
        </c:scaling>
        <c:delete val="0"/>
        <c:axPos val="l"/>
        <c:majorGridlines>
          <c:spPr>
            <a:ln w="3175" cap="flat" cmpd="sng" algn="ctr">
              <a:solidFill>
                <a:schemeClr val="tx1">
                  <a:lumMod val="50000"/>
                  <a:lumOff val="50000"/>
                  <a:alpha val="5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6728"/>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2"/>
          <c:order val="0"/>
          <c:tx>
            <c:strRef>
              <c:f>第９表!$C$26</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H26</c:v>
                </c:pt>
                <c:pt idx="1">
                  <c:v>H27</c:v>
                </c:pt>
                <c:pt idx="2">
                  <c:v>H28</c:v>
                </c:pt>
                <c:pt idx="3">
                  <c:v>H29</c:v>
                </c:pt>
                <c:pt idx="4">
                  <c:v>H30</c:v>
                </c:pt>
              </c:strCache>
            </c:strRef>
          </c:cat>
          <c:val>
            <c:numRef>
              <c:f>第９表!$C$27:$C$31</c:f>
              <c:numCache>
                <c:formatCode>#,##0.0_);[Red]\(#,##0.0\)</c:formatCode>
                <c:ptCount val="5"/>
                <c:pt idx="0">
                  <c:v>95.5</c:v>
                </c:pt>
                <c:pt idx="1">
                  <c:v>96</c:v>
                </c:pt>
                <c:pt idx="2">
                  <c:v>96.6</c:v>
                </c:pt>
                <c:pt idx="3">
                  <c:v>97</c:v>
                </c:pt>
                <c:pt idx="4">
                  <c:v>97.5</c:v>
                </c:pt>
              </c:numCache>
            </c:numRef>
          </c:val>
          <c:smooth val="0"/>
          <c:extLst>
            <c:ext xmlns:c16="http://schemas.microsoft.com/office/drawing/2014/chart" uri="{C3380CC4-5D6E-409C-BE32-E72D297353CC}">
              <c16:uniqueId val="{00000000-8D0A-4D96-9B5F-1EE24E6E233E}"/>
            </c:ext>
          </c:extLst>
        </c:ser>
        <c:ser>
          <c:idx val="1"/>
          <c:order val="1"/>
          <c:tx>
            <c:strRef>
              <c:f>第９表!$D$26</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H26</c:v>
                </c:pt>
                <c:pt idx="1">
                  <c:v>H27</c:v>
                </c:pt>
                <c:pt idx="2">
                  <c:v>H28</c:v>
                </c:pt>
                <c:pt idx="3">
                  <c:v>H29</c:v>
                </c:pt>
                <c:pt idx="4">
                  <c:v>H30</c:v>
                </c:pt>
              </c:strCache>
            </c:strRef>
          </c:cat>
          <c:val>
            <c:numRef>
              <c:f>第９表!$D$27:$D$31</c:f>
              <c:numCache>
                <c:formatCode>#,##0.0_);[Red]\(#,##0.0\)</c:formatCode>
                <c:ptCount val="5"/>
                <c:pt idx="0">
                  <c:v>92</c:v>
                </c:pt>
                <c:pt idx="1">
                  <c:v>92.9</c:v>
                </c:pt>
                <c:pt idx="2">
                  <c:v>93.8</c:v>
                </c:pt>
                <c:pt idx="3">
                  <c:v>94.8</c:v>
                </c:pt>
                <c:pt idx="4">
                  <c:v>95.5</c:v>
                </c:pt>
              </c:numCache>
            </c:numRef>
          </c:val>
          <c:smooth val="0"/>
          <c:extLst>
            <c:ext xmlns:c16="http://schemas.microsoft.com/office/drawing/2014/chart" uri="{C3380CC4-5D6E-409C-BE32-E72D297353CC}">
              <c16:uniqueId val="{00000001-8D0A-4D96-9B5F-1EE24E6E233E}"/>
            </c:ext>
          </c:extLst>
        </c:ser>
        <c:dLbls>
          <c:showLegendKey val="0"/>
          <c:showVal val="0"/>
          <c:showCatName val="0"/>
          <c:showSerName val="0"/>
          <c:showPercent val="0"/>
          <c:showBubbleSize val="0"/>
        </c:dLbls>
        <c:marker val="1"/>
        <c:smooth val="0"/>
        <c:axId val="230975536"/>
        <c:axId val="230975928"/>
      </c:lineChart>
      <c:catAx>
        <c:axId val="230975536"/>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30975928"/>
        <c:crosses val="autoZero"/>
        <c:auto val="1"/>
        <c:lblAlgn val="ctr"/>
        <c:lblOffset val="100"/>
        <c:noMultiLvlLbl val="0"/>
      </c:catAx>
      <c:valAx>
        <c:axId val="230975928"/>
        <c:scaling>
          <c:orientation val="minMax"/>
          <c:max val="98"/>
          <c:min val="88"/>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30975536"/>
        <c:crosses val="autoZero"/>
        <c:crossBetween val="between"/>
        <c:majorUnit val="1"/>
      </c:valAx>
      <c:spPr>
        <a:noFill/>
        <a:ln w="25400">
          <a:noFill/>
        </a:ln>
      </c:spPr>
    </c:plotArea>
    <c:legend>
      <c:legendPos val="b"/>
      <c:layout>
        <c:manualLayout>
          <c:xMode val="edge"/>
          <c:yMode val="edge"/>
          <c:x val="0.1012707786526684"/>
          <c:y val="0.2613983449056122"/>
          <c:w val="0.20771391076115486"/>
          <c:h val="0.69319440516053676"/>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6"/>
          <c:order val="0"/>
          <c:tx>
            <c:strRef>
              <c:f>第１０表!$F$17</c:f>
              <c:strCache>
                <c:ptCount val="1"/>
                <c:pt idx="0">
                  <c:v>徴税費</c:v>
                </c:pt>
              </c:strCache>
            </c:strRef>
          </c:tx>
          <c:spPr>
            <a:solidFill>
              <a:schemeClr val="accent1"/>
            </a:solidFill>
            <a:ln w="3175">
              <a:solidFill>
                <a:schemeClr val="tx1"/>
              </a:solidFill>
            </a:ln>
          </c:spPr>
          <c:invertIfNegative val="0"/>
          <c:dLbls>
            <c:dLbl>
              <c:idx val="0"/>
              <c:layout/>
              <c:dLblPos val="outEnd"/>
              <c:showLegendKey val="0"/>
              <c:showVal val="1"/>
              <c:showCatName val="0"/>
              <c:showSerName val="1"/>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0-7FD7-456F-956E-CC46F1CDFBAE}"/>
                </c:ext>
              </c:extLst>
            </c:dLbl>
            <c:spPr>
              <a:noFill/>
              <a:ln>
                <a:noFill/>
              </a:ln>
              <a:effectLst/>
            </c:spPr>
            <c:txPr>
              <a:bodyPr wrap="square" lIns="38100" tIns="19050" rIns="38100" bIns="19050" anchor="t" anchorCtr="0">
                <a:spAutoFit/>
              </a:bodyPr>
              <a:lstStyle/>
              <a:p>
                <a:pPr>
                  <a:defRPr sz="800" baseline="0"/>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第１０表!$A$18:$A$22</c:f>
              <c:strCache>
                <c:ptCount val="5"/>
                <c:pt idx="0">
                  <c:v>H26</c:v>
                </c:pt>
                <c:pt idx="1">
                  <c:v>H27</c:v>
                </c:pt>
                <c:pt idx="2">
                  <c:v>H28</c:v>
                </c:pt>
                <c:pt idx="3">
                  <c:v>H29</c:v>
                </c:pt>
                <c:pt idx="4">
                  <c:v>H30</c:v>
                </c:pt>
              </c:strCache>
            </c:strRef>
          </c:cat>
          <c:val>
            <c:numRef>
              <c:f>第１０表!$F$18:$F$22</c:f>
              <c:numCache>
                <c:formatCode>#,##0;"▲ "#,##0</c:formatCode>
                <c:ptCount val="5"/>
                <c:pt idx="0">
                  <c:v>92.144189999999995</c:v>
                </c:pt>
                <c:pt idx="1">
                  <c:v>82.766589999999994</c:v>
                </c:pt>
                <c:pt idx="2">
                  <c:v>87.684910000000002</c:v>
                </c:pt>
                <c:pt idx="3">
                  <c:v>85.331320000000005</c:v>
                </c:pt>
                <c:pt idx="4">
                  <c:v>83.562799999999996</c:v>
                </c:pt>
              </c:numCache>
            </c:numRef>
          </c:val>
          <c:extLst>
            <c:ext xmlns:c16="http://schemas.microsoft.com/office/drawing/2014/chart" uri="{C3380CC4-5D6E-409C-BE32-E72D297353CC}">
              <c16:uniqueId val="{00000001-7FD7-456F-956E-CC46F1CDFBAE}"/>
            </c:ext>
          </c:extLst>
        </c:ser>
        <c:ser>
          <c:idx val="5"/>
          <c:order val="1"/>
          <c:tx>
            <c:strRef>
              <c:f>第１０表!$G$17</c:f>
              <c:strCache>
                <c:ptCount val="1"/>
                <c:pt idx="0">
                  <c:v>うち県民税
徴収取扱費</c:v>
                </c:pt>
              </c:strCache>
            </c:strRef>
          </c:tx>
          <c:spPr>
            <a:solidFill>
              <a:srgbClr val="FFC000"/>
            </a:solidFill>
            <a:ln w="3175">
              <a:solidFill>
                <a:schemeClr val="tx1"/>
              </a:solidFill>
            </a:ln>
          </c:spPr>
          <c:invertIfNegative val="0"/>
          <c:dLbls>
            <c:dLbl>
              <c:idx val="0"/>
              <c:layout/>
              <c:dLblPos val="ctr"/>
              <c:showLegendKey val="0"/>
              <c:showVal val="1"/>
              <c:showCatName val="0"/>
              <c:showSerName val="1"/>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2-7FD7-456F-956E-CC46F1CDFBAE}"/>
                </c:ext>
              </c:extLst>
            </c:dLbl>
            <c:numFmt formatCode="#,##0;&quot;▲ &quot;#,##0" sourceLinked="0"/>
            <c:spPr>
              <a:noFill/>
              <a:ln>
                <a:noFill/>
              </a:ln>
              <a:effectLst/>
            </c:spPr>
            <c:txPr>
              <a:bodyPr vertOverflow="overflow" horzOverflow="overflow" wrap="square" lIns="0" tIns="0" rIns="0" bIns="0" anchor="ctr">
                <a:spAutoFit/>
              </a:bodyPr>
              <a:lstStyle/>
              <a:p>
                <a:pPr>
                  <a:defRPr sz="800" baseline="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第１０表!$A$18:$A$22</c:f>
              <c:strCache>
                <c:ptCount val="5"/>
                <c:pt idx="0">
                  <c:v>H26</c:v>
                </c:pt>
                <c:pt idx="1">
                  <c:v>H27</c:v>
                </c:pt>
                <c:pt idx="2">
                  <c:v>H28</c:v>
                </c:pt>
                <c:pt idx="3">
                  <c:v>H29</c:v>
                </c:pt>
                <c:pt idx="4">
                  <c:v>H30</c:v>
                </c:pt>
              </c:strCache>
            </c:strRef>
          </c:cat>
          <c:val>
            <c:numRef>
              <c:f>第１０表!$G$18:$G$22</c:f>
              <c:numCache>
                <c:formatCode>#,##0;"▲ "#,##0</c:formatCode>
                <c:ptCount val="5"/>
                <c:pt idx="0">
                  <c:v>30.021840000000001</c:v>
                </c:pt>
                <c:pt idx="1">
                  <c:v>29.826160000000002</c:v>
                </c:pt>
                <c:pt idx="2">
                  <c:v>30.335719999999998</c:v>
                </c:pt>
                <c:pt idx="3">
                  <c:v>30.385259999999999</c:v>
                </c:pt>
                <c:pt idx="4">
                  <c:v>31.705120000000001</c:v>
                </c:pt>
              </c:numCache>
            </c:numRef>
          </c:val>
          <c:extLst>
            <c:ext xmlns:c16="http://schemas.microsoft.com/office/drawing/2014/chart" uri="{C3380CC4-5D6E-409C-BE32-E72D297353CC}">
              <c16:uniqueId val="{00000003-7FD7-456F-956E-CC46F1CDFBAE}"/>
            </c:ext>
          </c:extLst>
        </c:ser>
        <c:dLbls>
          <c:showLegendKey val="0"/>
          <c:showVal val="0"/>
          <c:showCatName val="0"/>
          <c:showSerName val="0"/>
          <c:showPercent val="0"/>
          <c:showBubbleSize val="0"/>
        </c:dLbls>
        <c:gapWidth val="50"/>
        <c:overlap val="100"/>
        <c:axId val="230978672"/>
        <c:axId val="183367000"/>
      </c:barChart>
      <c:catAx>
        <c:axId val="230978672"/>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3367000"/>
        <c:crosses val="autoZero"/>
        <c:auto val="1"/>
        <c:lblAlgn val="ctr"/>
        <c:lblOffset val="100"/>
        <c:noMultiLvlLbl val="0"/>
      </c:catAx>
      <c:valAx>
        <c:axId val="183367000"/>
        <c:scaling>
          <c:orientation val="minMax"/>
        </c:scaling>
        <c:delete val="0"/>
        <c:axPos val="l"/>
        <c:majorGridlines>
          <c:spPr>
            <a:ln w="6350" cap="flat" cmpd="sng" algn="ctr">
              <a:solidFill>
                <a:schemeClr val="accent1"/>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30978672"/>
        <c:crosses val="autoZero"/>
        <c:crossBetween val="between"/>
      </c:valAx>
      <c:spPr>
        <a:noFill/>
        <a:ln w="25400">
          <a:noFill/>
        </a:ln>
      </c:spPr>
    </c:plotArea>
    <c:plotVisOnly val="1"/>
    <c:dispBlanksAs val="gap"/>
    <c:showDLblsOverMax val="0"/>
  </c:chart>
  <c:spPr>
    <a:solidFill>
      <a:schemeClr val="bg1"/>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4</xdr:row>
      <xdr:rowOff>133338</xdr:rowOff>
    </xdr:from>
    <xdr:to>
      <xdr:col>16</xdr:col>
      <xdr:colOff>27900</xdr:colOff>
      <xdr:row>10</xdr:row>
      <xdr:rowOff>325338</xdr:rowOff>
    </xdr:to>
    <xdr:graphicFrame macro="">
      <xdr:nvGraphicFramePr>
        <xdr:cNvPr id="5195"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107949</xdr:colOff>
      <xdr:row>1</xdr:row>
      <xdr:rowOff>25400</xdr:rowOff>
    </xdr:from>
    <xdr:to>
      <xdr:col>21</xdr:col>
      <xdr:colOff>21549</xdr:colOff>
      <xdr:row>23</xdr:row>
      <xdr:rowOff>1500</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23</xdr:col>
      <xdr:colOff>307299</xdr:colOff>
      <xdr:row>120</xdr:row>
      <xdr:rowOff>141200</xdr:rowOff>
    </xdr:to>
    <xdr:graphicFrame macro="">
      <xdr:nvGraphicFramePr>
        <xdr:cNvPr id="3"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24</xdr:col>
      <xdr:colOff>2500</xdr:colOff>
      <xdr:row>120</xdr:row>
      <xdr:rowOff>195175</xdr:rowOff>
    </xdr:to>
    <xdr:graphicFrame macro="">
      <xdr:nvGraphicFramePr>
        <xdr:cNvPr id="102458"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5</xdr:col>
      <xdr:colOff>0</xdr:colOff>
      <xdr:row>24</xdr:row>
      <xdr:rowOff>177788</xdr:rowOff>
    </xdr:from>
    <xdr:to>
      <xdr:col>11</xdr:col>
      <xdr:colOff>66000</xdr:colOff>
      <xdr:row>43</xdr:row>
      <xdr:rowOff>39588</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241300</xdr:colOff>
      <xdr:row>5</xdr:row>
      <xdr:rowOff>76200</xdr:rowOff>
    </xdr:from>
    <xdr:to>
      <xdr:col>16</xdr:col>
      <xdr:colOff>116800</xdr:colOff>
      <xdr:row>12</xdr:row>
      <xdr:rowOff>204700</xdr:rowOff>
    </xdr:to>
    <xdr:graphicFrame macro="">
      <xdr:nvGraphicFramePr>
        <xdr:cNvPr id="5"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29"/>
  <sheetViews>
    <sheetView view="pageBreakPreview" zoomScale="75" zoomScaleNormal="75" zoomScaleSheetLayoutView="75" workbookViewId="0">
      <pane xSplit="1" ySplit="5" topLeftCell="B15" activePane="bottomRight" state="frozen"/>
      <selection activeCell="C4" sqref="C4:F4"/>
      <selection pane="topRight" activeCell="C4" sqref="C4:F4"/>
      <selection pane="bottomLeft" activeCell="C4" sqref="C4:F4"/>
      <selection pane="bottomRight" activeCell="N10" sqref="N10"/>
    </sheetView>
  </sheetViews>
  <sheetFormatPr defaultRowHeight="14.25" x14ac:dyDescent="0.15"/>
  <cols>
    <col min="1" max="1" width="39.375" style="1" customWidth="1"/>
    <col min="2" max="2" width="13.5" style="1" customWidth="1"/>
    <col min="3" max="3" width="8.5" style="1" customWidth="1"/>
    <col min="4" max="4" width="9.5" style="1" customWidth="1"/>
    <col min="5" max="5" width="13.5" style="1" customWidth="1"/>
    <col min="6" max="6" width="8.5" style="1" bestFit="1" customWidth="1"/>
    <col min="7" max="7" width="9.5" style="1" bestFit="1" customWidth="1"/>
    <col min="8" max="8" width="13.5" style="80" bestFit="1" customWidth="1"/>
    <col min="9" max="9" width="8.5" style="87" customWidth="1"/>
    <col min="10" max="10" width="9.5" style="94" bestFit="1" customWidth="1"/>
    <col min="11" max="11" width="15.625" style="1" customWidth="1"/>
    <col min="12" max="16384" width="9" style="1"/>
  </cols>
  <sheetData>
    <row r="1" spans="1:13" s="24" customFormat="1" ht="17.25" x14ac:dyDescent="0.15">
      <c r="A1" s="61" t="s">
        <v>67</v>
      </c>
      <c r="H1" s="79"/>
      <c r="I1" s="86"/>
      <c r="J1" s="93"/>
    </row>
    <row r="2" spans="1:13" ht="17.25" x14ac:dyDescent="0.15">
      <c r="A2" s="8"/>
    </row>
    <row r="3" spans="1:13" s="13" customFormat="1" thickBot="1" x14ac:dyDescent="0.2">
      <c r="A3" s="13" t="s">
        <v>3</v>
      </c>
      <c r="E3" s="13" t="s">
        <v>0</v>
      </c>
      <c r="H3" s="81"/>
      <c r="I3" s="88"/>
      <c r="J3" s="95" t="s">
        <v>4</v>
      </c>
    </row>
    <row r="4" spans="1:13" s="11" customFormat="1" ht="20.100000000000001" customHeight="1" x14ac:dyDescent="0.15">
      <c r="A4" s="271" t="s">
        <v>32</v>
      </c>
      <c r="B4" s="273" t="s">
        <v>174</v>
      </c>
      <c r="C4" s="274"/>
      <c r="D4" s="275"/>
      <c r="E4" s="276" t="s">
        <v>170</v>
      </c>
      <c r="F4" s="276"/>
      <c r="G4" s="273"/>
      <c r="H4" s="276" t="s">
        <v>175</v>
      </c>
      <c r="I4" s="276"/>
      <c r="J4" s="277"/>
      <c r="K4" s="42" t="s">
        <v>172</v>
      </c>
      <c r="L4" s="11" t="s">
        <v>153</v>
      </c>
    </row>
    <row r="5" spans="1:13" s="11" customFormat="1" ht="20.100000000000001" customHeight="1" x14ac:dyDescent="0.15">
      <c r="A5" s="272"/>
      <c r="B5" s="12" t="s">
        <v>33</v>
      </c>
      <c r="C5" s="12" t="s">
        <v>34</v>
      </c>
      <c r="D5" s="12" t="s">
        <v>35</v>
      </c>
      <c r="E5" s="82" t="s">
        <v>33</v>
      </c>
      <c r="F5" s="89" t="s">
        <v>5</v>
      </c>
      <c r="G5" s="252" t="s">
        <v>1</v>
      </c>
      <c r="H5" s="82" t="s">
        <v>33</v>
      </c>
      <c r="I5" s="89" t="s">
        <v>5</v>
      </c>
      <c r="J5" s="96" t="s">
        <v>1</v>
      </c>
      <c r="K5" s="12" t="s">
        <v>107</v>
      </c>
      <c r="L5" s="11" t="s">
        <v>154</v>
      </c>
      <c r="M5" s="11" t="s">
        <v>109</v>
      </c>
    </row>
    <row r="6" spans="1:13" s="13" customFormat="1" ht="20.100000000000001" customHeight="1" x14ac:dyDescent="0.15">
      <c r="A6" s="51" t="s">
        <v>6</v>
      </c>
      <c r="B6" s="133">
        <v>311118530</v>
      </c>
      <c r="C6" s="91">
        <f t="shared" ref="C6:C27" si="0">ROUND(B6/B$28*100,1)</f>
        <v>38.4</v>
      </c>
      <c r="D6" s="251">
        <f>(B6-K6)/K6*100</f>
        <v>0.5973194535450963</v>
      </c>
      <c r="E6" s="133">
        <v>319090308</v>
      </c>
      <c r="F6" s="91">
        <f t="shared" ref="F6:F27" si="1">ROUND(E6/E$28*100,1)</f>
        <v>39.5</v>
      </c>
      <c r="G6" s="253">
        <f>(E6-B6)/B6*100</f>
        <v>2.5622961126744848</v>
      </c>
      <c r="H6" s="133">
        <v>318045334</v>
      </c>
      <c r="I6" s="90">
        <f>ROUND(L6,1)+M6</f>
        <v>38.799999999999997</v>
      </c>
      <c r="J6" s="97">
        <f>(H6-E6)/E6*100</f>
        <v>-0.32748534624874914</v>
      </c>
      <c r="K6" s="83">
        <v>309271193</v>
      </c>
      <c r="L6" s="13">
        <f>H6/H$28*100</f>
        <v>38.835049901707663</v>
      </c>
    </row>
    <row r="7" spans="1:13" s="13" customFormat="1" ht="20.100000000000001" customHeight="1" x14ac:dyDescent="0.15">
      <c r="A7" s="52" t="s">
        <v>7</v>
      </c>
      <c r="B7" s="126">
        <v>7192914</v>
      </c>
      <c r="C7" s="91">
        <f t="shared" si="0"/>
        <v>0.9</v>
      </c>
      <c r="D7" s="123">
        <f t="shared" ref="D7:D28" si="2">(B7-K7)/K7*100</f>
        <v>-1.0904111555619056</v>
      </c>
      <c r="E7" s="126">
        <v>7198176</v>
      </c>
      <c r="F7" s="91">
        <f t="shared" si="1"/>
        <v>0.9</v>
      </c>
      <c r="G7" s="254">
        <f t="shared" ref="G7:G11" si="3">(E7-B7)/B7*100</f>
        <v>7.3155330370973437E-2</v>
      </c>
      <c r="H7" s="126">
        <v>7277005</v>
      </c>
      <c r="I7" s="91">
        <f t="shared" ref="I7:I27" si="4">ROUND(L7,1)+M7</f>
        <v>0.9</v>
      </c>
      <c r="J7" s="98">
        <f t="shared" ref="J7:J28" si="5">(H7-E7)/E7*100</f>
        <v>1.0951246538011852</v>
      </c>
      <c r="K7" s="84">
        <v>7272211</v>
      </c>
      <c r="L7" s="13">
        <f>H7/H$28*100</f>
        <v>0.88856154170139834</v>
      </c>
    </row>
    <row r="8" spans="1:13" s="13" customFormat="1" ht="20.100000000000001" customHeight="1" x14ac:dyDescent="0.15">
      <c r="A8" s="52" t="s">
        <v>8</v>
      </c>
      <c r="B8" s="126">
        <v>207691</v>
      </c>
      <c r="C8" s="91">
        <f t="shared" si="0"/>
        <v>0</v>
      </c>
      <c r="D8" s="123">
        <f t="shared" si="2"/>
        <v>-42.262667597027665</v>
      </c>
      <c r="E8" s="126">
        <v>390711</v>
      </c>
      <c r="F8" s="91">
        <f t="shared" si="1"/>
        <v>0</v>
      </c>
      <c r="G8" s="254">
        <f t="shared" si="3"/>
        <v>88.121295578527707</v>
      </c>
      <c r="H8" s="126">
        <v>427058</v>
      </c>
      <c r="I8" s="91">
        <f t="shared" si="4"/>
        <v>0.1</v>
      </c>
      <c r="J8" s="98">
        <f t="shared" si="5"/>
        <v>9.3027838990967755</v>
      </c>
      <c r="K8" s="84">
        <v>359717</v>
      </c>
      <c r="L8" s="13">
        <f>H8/H$28*100</f>
        <v>5.2146084120584746E-2</v>
      </c>
    </row>
    <row r="9" spans="1:13" s="13" customFormat="1" ht="20.100000000000001" customHeight="1" x14ac:dyDescent="0.15">
      <c r="A9" s="52" t="s">
        <v>100</v>
      </c>
      <c r="B9" s="126">
        <v>797440</v>
      </c>
      <c r="C9" s="91">
        <f t="shared" si="0"/>
        <v>0.1</v>
      </c>
      <c r="D9" s="123">
        <f t="shared" si="2"/>
        <v>-42.907545505572934</v>
      </c>
      <c r="E9" s="126">
        <v>1191564</v>
      </c>
      <c r="F9" s="91">
        <f t="shared" si="1"/>
        <v>0.1</v>
      </c>
      <c r="G9" s="254">
        <f t="shared" si="3"/>
        <v>49.423655698234349</v>
      </c>
      <c r="H9" s="126">
        <v>908269</v>
      </c>
      <c r="I9" s="91">
        <f t="shared" si="4"/>
        <v>0.1</v>
      </c>
      <c r="J9" s="98">
        <f t="shared" si="5"/>
        <v>-23.775055305464079</v>
      </c>
      <c r="K9" s="84">
        <v>1396752</v>
      </c>
      <c r="L9" s="13">
        <f>H9/H$28*100</f>
        <v>0.11090454148644771</v>
      </c>
    </row>
    <row r="10" spans="1:13" s="13" customFormat="1" ht="20.100000000000001" customHeight="1" x14ac:dyDescent="0.15">
      <c r="A10" s="52" t="s">
        <v>101</v>
      </c>
      <c r="B10" s="126">
        <v>461129</v>
      </c>
      <c r="C10" s="91">
        <f t="shared" si="0"/>
        <v>0.1</v>
      </c>
      <c r="D10" s="123">
        <f t="shared" si="2"/>
        <v>-61.540020550732955</v>
      </c>
      <c r="E10" s="126">
        <v>1265622</v>
      </c>
      <c r="F10" s="91">
        <f t="shared" si="1"/>
        <v>0.2</v>
      </c>
      <c r="G10" s="254">
        <f t="shared" si="3"/>
        <v>174.46159317674665</v>
      </c>
      <c r="H10" s="126">
        <v>819084</v>
      </c>
      <c r="I10" s="91">
        <f t="shared" si="4"/>
        <v>0.1</v>
      </c>
      <c r="J10" s="98">
        <f t="shared" si="5"/>
        <v>-35.282098446455578</v>
      </c>
      <c r="K10" s="84">
        <v>1198984</v>
      </c>
      <c r="L10" s="13">
        <f>H10/H$28*100</f>
        <v>0.10001457217948155</v>
      </c>
    </row>
    <row r="11" spans="1:13" s="13" customFormat="1" ht="20.100000000000001" customHeight="1" x14ac:dyDescent="0.15">
      <c r="A11" s="52" t="s">
        <v>10</v>
      </c>
      <c r="B11" s="126">
        <v>35217781</v>
      </c>
      <c r="C11" s="91">
        <f t="shared" si="0"/>
        <v>4.3</v>
      </c>
      <c r="D11" s="123">
        <f t="shared" si="2"/>
        <v>-10.299748125587247</v>
      </c>
      <c r="E11" s="126">
        <v>37279071</v>
      </c>
      <c r="F11" s="91">
        <f t="shared" si="1"/>
        <v>4.5999999999999996</v>
      </c>
      <c r="G11" s="254">
        <f t="shared" si="3"/>
        <v>5.8529809132494748</v>
      </c>
      <c r="H11" s="126">
        <v>38537279</v>
      </c>
      <c r="I11" s="91">
        <f t="shared" si="4"/>
        <v>4.7</v>
      </c>
      <c r="J11" s="98">
        <f t="shared" si="5"/>
        <v>3.3751055652647568</v>
      </c>
      <c r="K11" s="84">
        <v>39261630</v>
      </c>
      <c r="L11" s="13">
        <f t="shared" ref="L11:L28" si="6">H11/H$28*100</f>
        <v>4.7056095249648617</v>
      </c>
    </row>
    <row r="12" spans="1:13" s="13" customFormat="1" ht="20.100000000000001" customHeight="1" x14ac:dyDescent="0.15">
      <c r="A12" s="52" t="s">
        <v>9</v>
      </c>
      <c r="B12" s="126">
        <v>1676294</v>
      </c>
      <c r="C12" s="91">
        <f t="shared" si="0"/>
        <v>0.2</v>
      </c>
      <c r="D12" s="123">
        <f t="shared" si="2"/>
        <v>-1.4889832166903401</v>
      </c>
      <c r="E12" s="126">
        <v>1625338</v>
      </c>
      <c r="F12" s="91">
        <f t="shared" si="1"/>
        <v>0.2</v>
      </c>
      <c r="G12" s="254">
        <f>(E12-B12)/B12*100</f>
        <v>-3.0398008941152326</v>
      </c>
      <c r="H12" s="126">
        <v>1558493</v>
      </c>
      <c r="I12" s="91">
        <f t="shared" si="4"/>
        <v>0.2</v>
      </c>
      <c r="J12" s="98">
        <f>(H12-E12)/E12*100</f>
        <v>-4.1126830234695797</v>
      </c>
      <c r="K12" s="84">
        <v>1701631</v>
      </c>
      <c r="L12" s="13">
        <f>H12/H$28*100</f>
        <v>0.19030039732154058</v>
      </c>
    </row>
    <row r="13" spans="1:13" s="13" customFormat="1" ht="20.100000000000001" customHeight="1" x14ac:dyDescent="0.15">
      <c r="A13" s="52" t="s">
        <v>89</v>
      </c>
      <c r="B13" s="126">
        <v>1701972</v>
      </c>
      <c r="C13" s="91">
        <f t="shared" si="0"/>
        <v>0.2</v>
      </c>
      <c r="D13" s="123">
        <f t="shared" si="2"/>
        <v>2.9732658369377591</v>
      </c>
      <c r="E13" s="126">
        <v>1997013</v>
      </c>
      <c r="F13" s="91">
        <f t="shared" si="1"/>
        <v>0.2</v>
      </c>
      <c r="G13" s="254">
        <f t="shared" ref="G13:G28" si="7">(E13-B13)/B13*100</f>
        <v>17.335244058069112</v>
      </c>
      <c r="H13" s="126">
        <v>2615046</v>
      </c>
      <c r="I13" s="91">
        <f t="shared" si="4"/>
        <v>0.3</v>
      </c>
      <c r="J13" s="98">
        <f t="shared" si="5"/>
        <v>30.947870644808024</v>
      </c>
      <c r="K13" s="84">
        <v>1652829</v>
      </c>
      <c r="L13" s="13">
        <f t="shared" si="6"/>
        <v>0.31931121462470824</v>
      </c>
    </row>
    <row r="14" spans="1:13" s="13" customFormat="1" ht="20.100000000000001" customHeight="1" x14ac:dyDescent="0.15">
      <c r="A14" s="52" t="s">
        <v>2</v>
      </c>
      <c r="B14" s="126">
        <v>172320</v>
      </c>
      <c r="C14" s="91">
        <f t="shared" si="0"/>
        <v>0</v>
      </c>
      <c r="D14" s="123">
        <f t="shared" si="2"/>
        <v>14.366873958838013</v>
      </c>
      <c r="E14" s="126">
        <v>172029</v>
      </c>
      <c r="F14" s="91">
        <f t="shared" si="1"/>
        <v>0</v>
      </c>
      <c r="G14" s="254">
        <f t="shared" si="7"/>
        <v>-0.16887186629526463</v>
      </c>
      <c r="H14" s="126">
        <v>166870</v>
      </c>
      <c r="I14" s="91">
        <f t="shared" si="4"/>
        <v>0</v>
      </c>
      <c r="J14" s="98">
        <f t="shared" si="5"/>
        <v>-2.9989129739753184</v>
      </c>
      <c r="K14" s="84">
        <v>150673</v>
      </c>
      <c r="L14" s="13">
        <f t="shared" si="6"/>
        <v>2.0375726616061463E-2</v>
      </c>
    </row>
    <row r="15" spans="1:13" s="13" customFormat="1" ht="20.100000000000001" customHeight="1" x14ac:dyDescent="0.15">
      <c r="A15" s="52" t="s">
        <v>11</v>
      </c>
      <c r="B15" s="126">
        <v>1257722</v>
      </c>
      <c r="C15" s="91">
        <f t="shared" si="0"/>
        <v>0.2</v>
      </c>
      <c r="D15" s="123">
        <f t="shared" si="2"/>
        <v>5.2405126630312449</v>
      </c>
      <c r="E15" s="126">
        <v>1372165</v>
      </c>
      <c r="F15" s="91">
        <f t="shared" si="1"/>
        <v>0.2</v>
      </c>
      <c r="G15" s="254">
        <f t="shared" si="7"/>
        <v>9.0992286053674825</v>
      </c>
      <c r="H15" s="126">
        <v>1587643</v>
      </c>
      <c r="I15" s="91">
        <f t="shared" si="4"/>
        <v>0.2</v>
      </c>
      <c r="J15" s="98">
        <f t="shared" si="5"/>
        <v>15.703505044947219</v>
      </c>
      <c r="K15" s="84">
        <v>1195093</v>
      </c>
      <c r="L15" s="13">
        <f t="shared" si="6"/>
        <v>0.19385976947266537</v>
      </c>
    </row>
    <row r="16" spans="1:13" s="13" customFormat="1" ht="20.100000000000001" customHeight="1" x14ac:dyDescent="0.15">
      <c r="A16" s="52" t="s">
        <v>12</v>
      </c>
      <c r="B16" s="126">
        <v>91401945</v>
      </c>
      <c r="C16" s="91">
        <f t="shared" si="0"/>
        <v>11.3</v>
      </c>
      <c r="D16" s="123">
        <f t="shared" si="2"/>
        <v>-5.4716616018722997</v>
      </c>
      <c r="E16" s="126">
        <v>88394295</v>
      </c>
      <c r="F16" s="91">
        <f t="shared" si="1"/>
        <v>10.9</v>
      </c>
      <c r="G16" s="254">
        <f t="shared" si="7"/>
        <v>-3.2905754904887417</v>
      </c>
      <c r="H16" s="126">
        <v>93979068</v>
      </c>
      <c r="I16" s="91">
        <f t="shared" si="4"/>
        <v>11.5</v>
      </c>
      <c r="J16" s="98">
        <f t="shared" si="5"/>
        <v>6.3180242571084486</v>
      </c>
      <c r="K16" s="84">
        <v>96692639</v>
      </c>
      <c r="L16" s="13">
        <f t="shared" si="6"/>
        <v>11.475350855158208</v>
      </c>
    </row>
    <row r="17" spans="1:13" s="13" customFormat="1" ht="20.100000000000001" customHeight="1" x14ac:dyDescent="0.15">
      <c r="A17" s="52" t="s">
        <v>13</v>
      </c>
      <c r="B17" s="126">
        <v>276240</v>
      </c>
      <c r="C17" s="91">
        <f t="shared" si="0"/>
        <v>0</v>
      </c>
      <c r="D17" s="123">
        <f t="shared" si="2"/>
        <v>-5.0303913749003</v>
      </c>
      <c r="E17" s="126">
        <v>264182</v>
      </c>
      <c r="F17" s="91">
        <f t="shared" si="1"/>
        <v>0</v>
      </c>
      <c r="G17" s="254">
        <f t="shared" si="7"/>
        <v>-4.3650448885027515</v>
      </c>
      <c r="H17" s="126">
        <v>237215</v>
      </c>
      <c r="I17" s="91">
        <f t="shared" si="4"/>
        <v>0</v>
      </c>
      <c r="J17" s="98">
        <f t="shared" si="5"/>
        <v>-10.207735576231537</v>
      </c>
      <c r="K17" s="84">
        <v>290872</v>
      </c>
      <c r="L17" s="13">
        <f t="shared" si="6"/>
        <v>2.8965230354341821E-2</v>
      </c>
    </row>
    <row r="18" spans="1:13" s="13" customFormat="1" ht="20.100000000000001" customHeight="1" x14ac:dyDescent="0.15">
      <c r="A18" s="52" t="s">
        <v>14</v>
      </c>
      <c r="B18" s="126">
        <v>6084334</v>
      </c>
      <c r="C18" s="91">
        <f t="shared" si="0"/>
        <v>0.8</v>
      </c>
      <c r="D18" s="123">
        <f t="shared" si="2"/>
        <v>-5.2637692424351412</v>
      </c>
      <c r="E18" s="126">
        <v>6064709</v>
      </c>
      <c r="F18" s="91">
        <f t="shared" si="1"/>
        <v>0.8</v>
      </c>
      <c r="G18" s="254">
        <f t="shared" si="7"/>
        <v>-0.32254968251249849</v>
      </c>
      <c r="H18" s="126">
        <v>6376921</v>
      </c>
      <c r="I18" s="91">
        <f t="shared" si="4"/>
        <v>0.8</v>
      </c>
      <c r="J18" s="98">
        <f t="shared" si="5"/>
        <v>5.1480128725055074</v>
      </c>
      <c r="K18" s="84">
        <v>6422394</v>
      </c>
      <c r="L18" s="13">
        <f t="shared" si="6"/>
        <v>0.77865643284126129</v>
      </c>
    </row>
    <row r="19" spans="1:13" s="13" customFormat="1" ht="20.100000000000001" customHeight="1" x14ac:dyDescent="0.15">
      <c r="A19" s="52" t="s">
        <v>149</v>
      </c>
      <c r="B19" s="126">
        <v>14877149</v>
      </c>
      <c r="C19" s="91">
        <f t="shared" si="0"/>
        <v>1.8</v>
      </c>
      <c r="D19" s="123">
        <f t="shared" si="2"/>
        <v>-4.0303804634466305</v>
      </c>
      <c r="E19" s="126">
        <v>14669329</v>
      </c>
      <c r="F19" s="91">
        <f t="shared" si="1"/>
        <v>1.8</v>
      </c>
      <c r="G19" s="254">
        <f t="shared" si="7"/>
        <v>-1.396907431659117</v>
      </c>
      <c r="H19" s="126">
        <v>14616651</v>
      </c>
      <c r="I19" s="91">
        <f t="shared" si="4"/>
        <v>1.8</v>
      </c>
      <c r="J19" s="98">
        <f t="shared" si="5"/>
        <v>-0.35910299646289207</v>
      </c>
      <c r="K19" s="84">
        <v>15501936</v>
      </c>
      <c r="L19" s="13">
        <f t="shared" si="6"/>
        <v>1.7847718872078948</v>
      </c>
    </row>
    <row r="20" spans="1:13" s="13" customFormat="1" ht="20.100000000000001" customHeight="1" x14ac:dyDescent="0.15">
      <c r="A20" s="52" t="s">
        <v>15</v>
      </c>
      <c r="B20" s="126">
        <v>114198683</v>
      </c>
      <c r="C20" s="91">
        <f t="shared" si="0"/>
        <v>14.1</v>
      </c>
      <c r="D20" s="123">
        <f t="shared" si="2"/>
        <v>1.2454037536395017</v>
      </c>
      <c r="E20" s="126">
        <v>111027722</v>
      </c>
      <c r="F20" s="91">
        <f t="shared" si="1"/>
        <v>13.7</v>
      </c>
      <c r="G20" s="254">
        <f t="shared" si="7"/>
        <v>-2.7767054021104602</v>
      </c>
      <c r="H20" s="126">
        <v>113241316</v>
      </c>
      <c r="I20" s="91">
        <f t="shared" si="4"/>
        <v>13.8</v>
      </c>
      <c r="J20" s="98">
        <f t="shared" si="5"/>
        <v>1.9937308990271816</v>
      </c>
      <c r="K20" s="84">
        <v>112793943</v>
      </c>
      <c r="L20" s="13">
        <f t="shared" si="6"/>
        <v>13.8273751810333</v>
      </c>
    </row>
    <row r="21" spans="1:13" s="13" customFormat="1" ht="20.100000000000001" customHeight="1" x14ac:dyDescent="0.15">
      <c r="A21" s="52" t="s">
        <v>16</v>
      </c>
      <c r="B21" s="126">
        <v>53506535</v>
      </c>
      <c r="C21" s="91">
        <f t="shared" si="0"/>
        <v>6.6</v>
      </c>
      <c r="D21" s="123">
        <f t="shared" si="2"/>
        <v>1.0676006212386076</v>
      </c>
      <c r="E21" s="126">
        <v>55255861</v>
      </c>
      <c r="F21" s="91">
        <f t="shared" si="1"/>
        <v>6.8</v>
      </c>
      <c r="G21" s="254">
        <f t="shared" si="7"/>
        <v>3.2693688724190419</v>
      </c>
      <c r="H21" s="126">
        <v>52718148</v>
      </c>
      <c r="I21" s="91">
        <f t="shared" si="4"/>
        <v>6.4</v>
      </c>
      <c r="J21" s="98">
        <f t="shared" si="5"/>
        <v>-4.5926585054932003</v>
      </c>
      <c r="K21" s="84">
        <v>52941333</v>
      </c>
      <c r="L21" s="13">
        <f t="shared" si="6"/>
        <v>6.4371700806200485</v>
      </c>
    </row>
    <row r="22" spans="1:13" s="13" customFormat="1" ht="20.100000000000001" customHeight="1" x14ac:dyDescent="0.15">
      <c r="A22" s="52" t="s">
        <v>17</v>
      </c>
      <c r="B22" s="126">
        <v>3550773</v>
      </c>
      <c r="C22" s="91">
        <f t="shared" si="0"/>
        <v>0.4</v>
      </c>
      <c r="D22" s="123">
        <f t="shared" si="2"/>
        <v>-3.023876605493061</v>
      </c>
      <c r="E22" s="126">
        <v>6980543</v>
      </c>
      <c r="F22" s="91">
        <f t="shared" si="1"/>
        <v>0.9</v>
      </c>
      <c r="G22" s="254">
        <f t="shared" si="7"/>
        <v>96.592206823697254</v>
      </c>
      <c r="H22" s="126">
        <v>10411692</v>
      </c>
      <c r="I22" s="91">
        <f t="shared" si="4"/>
        <v>1.3</v>
      </c>
      <c r="J22" s="98">
        <f t="shared" si="5"/>
        <v>49.153038667622276</v>
      </c>
      <c r="K22" s="84">
        <v>3661492</v>
      </c>
      <c r="L22" s="13">
        <f t="shared" si="6"/>
        <v>1.2713237238726807</v>
      </c>
    </row>
    <row r="23" spans="1:13" s="13" customFormat="1" ht="20.100000000000001" customHeight="1" x14ac:dyDescent="0.15">
      <c r="A23" s="52" t="s">
        <v>18</v>
      </c>
      <c r="B23" s="126">
        <v>1613571</v>
      </c>
      <c r="C23" s="91">
        <f t="shared" si="0"/>
        <v>0.2</v>
      </c>
      <c r="D23" s="123">
        <f t="shared" si="2"/>
        <v>12.872810146983522</v>
      </c>
      <c r="E23" s="126">
        <v>1827077</v>
      </c>
      <c r="F23" s="91">
        <f t="shared" si="1"/>
        <v>0.2</v>
      </c>
      <c r="G23" s="254">
        <f t="shared" si="7"/>
        <v>13.231893731357344</v>
      </c>
      <c r="H23" s="126">
        <v>2439905</v>
      </c>
      <c r="I23" s="91">
        <f t="shared" si="4"/>
        <v>0.3</v>
      </c>
      <c r="J23" s="98">
        <f t="shared" si="5"/>
        <v>33.541443518800797</v>
      </c>
      <c r="K23" s="84">
        <v>1429548</v>
      </c>
      <c r="L23" s="13">
        <f t="shared" si="6"/>
        <v>0.29792555431869983</v>
      </c>
    </row>
    <row r="24" spans="1:13" s="13" customFormat="1" ht="20.100000000000001" customHeight="1" x14ac:dyDescent="0.15">
      <c r="A24" s="52" t="s">
        <v>19</v>
      </c>
      <c r="B24" s="126">
        <v>23574056</v>
      </c>
      <c r="C24" s="91">
        <f t="shared" si="0"/>
        <v>2.9</v>
      </c>
      <c r="D24" s="123">
        <f t="shared" si="2"/>
        <v>14.516192339334758</v>
      </c>
      <c r="E24" s="126">
        <v>18444120</v>
      </c>
      <c r="F24" s="91">
        <f t="shared" si="1"/>
        <v>2.2999999999999998</v>
      </c>
      <c r="G24" s="254">
        <f t="shared" si="7"/>
        <v>-21.760939229125441</v>
      </c>
      <c r="H24" s="126">
        <v>21284762</v>
      </c>
      <c r="I24" s="91">
        <f t="shared" si="4"/>
        <v>2.6</v>
      </c>
      <c r="J24" s="98">
        <f t="shared" si="5"/>
        <v>15.401341999509871</v>
      </c>
      <c r="K24" s="84">
        <v>20585784</v>
      </c>
      <c r="L24" s="13">
        <f t="shared" si="6"/>
        <v>2.5989841888891569</v>
      </c>
    </row>
    <row r="25" spans="1:13" s="13" customFormat="1" ht="20.100000000000001" customHeight="1" x14ac:dyDescent="0.15">
      <c r="A25" s="52" t="s">
        <v>20</v>
      </c>
      <c r="B25" s="126">
        <v>33794136</v>
      </c>
      <c r="C25" s="91">
        <f t="shared" si="0"/>
        <v>4.2</v>
      </c>
      <c r="D25" s="123">
        <f t="shared" si="2"/>
        <v>-5.7666879695072781</v>
      </c>
      <c r="E25" s="126">
        <v>29138891</v>
      </c>
      <c r="F25" s="91">
        <f t="shared" si="1"/>
        <v>3.6</v>
      </c>
      <c r="G25" s="254">
        <f t="shared" si="7"/>
        <v>-13.775304094177759</v>
      </c>
      <c r="H25" s="126">
        <v>27755829</v>
      </c>
      <c r="I25" s="91">
        <f t="shared" si="4"/>
        <v>3.4</v>
      </c>
      <c r="J25" s="98">
        <f t="shared" si="5"/>
        <v>-4.7464469392469333</v>
      </c>
      <c r="K25" s="84">
        <v>35862197</v>
      </c>
      <c r="L25" s="13">
        <f t="shared" si="6"/>
        <v>3.389136355882727</v>
      </c>
    </row>
    <row r="26" spans="1:13" s="13" customFormat="1" ht="20.100000000000001" customHeight="1" x14ac:dyDescent="0.15">
      <c r="A26" s="52" t="s">
        <v>21</v>
      </c>
      <c r="B26" s="126">
        <v>49564154</v>
      </c>
      <c r="C26" s="91">
        <f t="shared" si="0"/>
        <v>6.1</v>
      </c>
      <c r="D26" s="123">
        <f t="shared" si="2"/>
        <v>-7.9126810406466408</v>
      </c>
      <c r="E26" s="126">
        <v>44908667</v>
      </c>
      <c r="F26" s="91">
        <f t="shared" si="1"/>
        <v>5.6</v>
      </c>
      <c r="G26" s="254">
        <f t="shared" si="7"/>
        <v>-9.3928507283711529</v>
      </c>
      <c r="H26" s="126">
        <v>43313742</v>
      </c>
      <c r="I26" s="91">
        <f t="shared" si="4"/>
        <v>5.3</v>
      </c>
      <c r="J26" s="98">
        <f t="shared" si="5"/>
        <v>-3.5514859525890627</v>
      </c>
      <c r="K26" s="84">
        <v>53822996</v>
      </c>
      <c r="L26" s="13">
        <f t="shared" si="6"/>
        <v>5.2888414077462649</v>
      </c>
    </row>
    <row r="27" spans="1:13" s="13" customFormat="1" ht="20.100000000000001" customHeight="1" x14ac:dyDescent="0.15">
      <c r="A27" s="52" t="s">
        <v>22</v>
      </c>
      <c r="B27" s="126">
        <v>58684565</v>
      </c>
      <c r="C27" s="91">
        <f t="shared" si="0"/>
        <v>7.2</v>
      </c>
      <c r="D27" s="123">
        <f t="shared" si="2"/>
        <v>-17.558890901571047</v>
      </c>
      <c r="E27" s="126">
        <v>59820093</v>
      </c>
      <c r="F27" s="91">
        <f t="shared" si="1"/>
        <v>7.4</v>
      </c>
      <c r="G27" s="254">
        <f t="shared" si="7"/>
        <v>1.9349687605250205</v>
      </c>
      <c r="H27" s="126">
        <v>60647329</v>
      </c>
      <c r="I27" s="91">
        <f t="shared" si="4"/>
        <v>7.4</v>
      </c>
      <c r="J27" s="98">
        <f t="shared" si="5"/>
        <v>1.3828731426412193</v>
      </c>
      <c r="K27" s="84">
        <v>71183619</v>
      </c>
      <c r="L27" s="13">
        <f t="shared" si="6"/>
        <v>7.4053658278800034</v>
      </c>
    </row>
    <row r="28" spans="1:13" s="13" customFormat="1" ht="20.100000000000001" customHeight="1" thickBot="1" x14ac:dyDescent="0.2">
      <c r="A28" s="14" t="s">
        <v>96</v>
      </c>
      <c r="B28" s="85">
        <v>810929934</v>
      </c>
      <c r="C28" s="92">
        <f>B28/B$28*100</f>
        <v>100</v>
      </c>
      <c r="D28" s="267">
        <f t="shared" si="2"/>
        <v>-2.8418555293246901</v>
      </c>
      <c r="E28" s="85">
        <v>808377486</v>
      </c>
      <c r="F28" s="92">
        <f>E28/E$28*100</f>
        <v>100</v>
      </c>
      <c r="G28" s="255">
        <f t="shared" si="7"/>
        <v>-0.3147556765366612</v>
      </c>
      <c r="H28" s="85">
        <v>818964659</v>
      </c>
      <c r="I28" s="92">
        <f>H28/H$28*100</f>
        <v>100</v>
      </c>
      <c r="J28" s="99">
        <f t="shared" si="5"/>
        <v>1.3096818235732013</v>
      </c>
      <c r="K28" s="85">
        <v>834649466</v>
      </c>
      <c r="L28" s="13">
        <f t="shared" si="6"/>
        <v>100</v>
      </c>
    </row>
    <row r="29" spans="1:13" s="13" customFormat="1" ht="13.5" x14ac:dyDescent="0.15">
      <c r="B29" s="228">
        <f>SUM(B6:B27)</f>
        <v>810929934</v>
      </c>
      <c r="C29" s="100">
        <f>SUM(C6:C27)</f>
        <v>100</v>
      </c>
      <c r="E29" s="228">
        <f>SUM(E6:E27)</f>
        <v>808377486</v>
      </c>
      <c r="F29" s="88">
        <f>SUM(F6:F27)</f>
        <v>99.9</v>
      </c>
      <c r="H29" s="228">
        <f>SUM(H6:H27)</f>
        <v>818964659</v>
      </c>
      <c r="I29" s="88">
        <f>SUM(I6:I27)</f>
        <v>100</v>
      </c>
      <c r="J29" s="100"/>
      <c r="M29" s="229"/>
    </row>
  </sheetData>
  <sheetProtection selectLockedCells="1" selectUnlockedCells="1"/>
  <mergeCells count="4">
    <mergeCell ref="A4:A5"/>
    <mergeCell ref="B4:D4"/>
    <mergeCell ref="E4:G4"/>
    <mergeCell ref="H4:J4"/>
  </mergeCells>
  <phoneticPr fontId="2"/>
  <pageMargins left="0.6692913385826772" right="0.35433070866141736" top="0.59055118110236227" bottom="0.59055118110236227" header="0.27559055118110237" footer="0.15748031496062992"/>
  <pageSetup paperSize="9" scale="94" firstPageNumber="4" orientation="landscape" useFirstPageNumber="1"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H15"/>
  <sheetViews>
    <sheetView view="pageBreakPreview" topLeftCell="E1" zoomScale="96" zoomScaleNormal="75" zoomScaleSheetLayoutView="96" workbookViewId="0">
      <pane ySplit="4" topLeftCell="A5" activePane="bottomLeft" state="frozen"/>
      <selection pane="bottomLeft" activeCell="L3" sqref="L3"/>
    </sheetView>
  </sheetViews>
  <sheetFormatPr defaultRowHeight="17.25" x14ac:dyDescent="0.2"/>
  <cols>
    <col min="1" max="1" width="10.625" style="1" customWidth="1"/>
    <col min="2" max="2" width="17.625" style="116" customWidth="1"/>
    <col min="3" max="3" width="15.625" style="94" customWidth="1"/>
    <col min="4" max="4" width="15.625" style="1" customWidth="1"/>
    <col min="5" max="5" width="9" style="1"/>
    <col min="6" max="6" width="10.625" style="9" customWidth="1"/>
    <col min="7" max="8" width="20.625" style="105" customWidth="1"/>
    <col min="9" max="16384" width="9" style="1"/>
  </cols>
  <sheetData>
    <row r="1" spans="1:8" s="23" customFormat="1" ht="30" customHeight="1" x14ac:dyDescent="0.15">
      <c r="A1" s="23" t="s">
        <v>28</v>
      </c>
      <c r="B1" s="115"/>
      <c r="C1" s="109"/>
      <c r="F1" s="23" t="s">
        <v>36</v>
      </c>
      <c r="G1" s="101"/>
      <c r="H1" s="101"/>
    </row>
    <row r="2" spans="1:8" ht="15" customHeight="1" x14ac:dyDescent="0.15">
      <c r="F2" s="8"/>
      <c r="G2" s="102"/>
      <c r="H2" s="102"/>
    </row>
    <row r="3" spans="1:8" ht="20.100000000000001" customHeight="1" thickBot="1" x14ac:dyDescent="0.2">
      <c r="A3" s="1" t="s">
        <v>23</v>
      </c>
      <c r="D3" s="2" t="s">
        <v>25</v>
      </c>
      <c r="E3" s="1" t="s">
        <v>0</v>
      </c>
      <c r="F3" s="1" t="s">
        <v>23</v>
      </c>
      <c r="G3" s="103"/>
      <c r="H3" s="106" t="s">
        <v>27</v>
      </c>
    </row>
    <row r="4" spans="1:8" ht="39.950000000000003" customHeight="1" x14ac:dyDescent="0.15">
      <c r="A4" s="49" t="s">
        <v>92</v>
      </c>
      <c r="B4" s="117" t="s">
        <v>26</v>
      </c>
      <c r="C4" s="110" t="s">
        <v>24</v>
      </c>
      <c r="D4" s="50" t="s">
        <v>93</v>
      </c>
      <c r="F4" s="49" t="s">
        <v>92</v>
      </c>
      <c r="G4" s="104" t="s">
        <v>90</v>
      </c>
      <c r="H4" s="107" t="s">
        <v>91</v>
      </c>
    </row>
    <row r="5" spans="1:8" ht="39.950000000000003" customHeight="1" x14ac:dyDescent="0.15">
      <c r="A5" s="19" t="s">
        <v>133</v>
      </c>
      <c r="B5" s="46">
        <v>309623175</v>
      </c>
      <c r="C5" s="111">
        <v>-6</v>
      </c>
      <c r="D5" s="54">
        <v>100</v>
      </c>
      <c r="E5" s="1" t="s">
        <v>0</v>
      </c>
      <c r="F5" s="19" t="s">
        <v>133</v>
      </c>
      <c r="G5" s="53">
        <v>40.700000000000003</v>
      </c>
      <c r="H5" s="108">
        <v>34.9</v>
      </c>
    </row>
    <row r="6" spans="1:8" ht="39.950000000000003" customHeight="1" x14ac:dyDescent="0.15">
      <c r="A6" s="19" t="s">
        <v>134</v>
      </c>
      <c r="B6" s="46">
        <v>304759754</v>
      </c>
      <c r="C6" s="112">
        <f t="shared" ref="C6:C11" si="0">(B6-B5)/B5*100</f>
        <v>-1.5707548377152325</v>
      </c>
      <c r="D6" s="55">
        <f t="shared" ref="D6:D14" si="1">B6/B$5*100</f>
        <v>98.429245162284772</v>
      </c>
      <c r="E6" s="1" t="s">
        <v>166</v>
      </c>
      <c r="F6" s="172" t="s">
        <v>134</v>
      </c>
      <c r="G6" s="53">
        <v>39.700000000000003</v>
      </c>
      <c r="H6" s="108">
        <v>34.1</v>
      </c>
    </row>
    <row r="7" spans="1:8" ht="39.950000000000003" customHeight="1" x14ac:dyDescent="0.15">
      <c r="A7" s="19" t="s">
        <v>135</v>
      </c>
      <c r="B7" s="46">
        <v>305339172</v>
      </c>
      <c r="C7" s="112">
        <f t="shared" si="0"/>
        <v>0.19012287298276268</v>
      </c>
      <c r="D7" s="55">
        <f t="shared" si="1"/>
        <v>98.616381671042546</v>
      </c>
      <c r="E7" s="1" t="s">
        <v>0</v>
      </c>
      <c r="F7" s="19" t="s">
        <v>135</v>
      </c>
      <c r="G7" s="53">
        <v>39</v>
      </c>
      <c r="H7" s="108">
        <v>33.700000000000003</v>
      </c>
    </row>
    <row r="8" spans="1:8" ht="39.950000000000003" customHeight="1" x14ac:dyDescent="0.15">
      <c r="A8" s="19" t="s">
        <v>151</v>
      </c>
      <c r="B8" s="46">
        <v>301227087</v>
      </c>
      <c r="C8" s="112">
        <f>(B8-B7)/B7*100</f>
        <v>-1.346726976779776</v>
      </c>
      <c r="D8" s="55">
        <f t="shared" si="1"/>
        <v>97.288288255554505</v>
      </c>
      <c r="E8" s="1" t="s">
        <v>0</v>
      </c>
      <c r="F8" s="172" t="s">
        <v>151</v>
      </c>
      <c r="G8" s="53">
        <v>39.1</v>
      </c>
      <c r="H8" s="108">
        <v>32.700000000000003</v>
      </c>
    </row>
    <row r="9" spans="1:8" ht="39.950000000000003" customHeight="1" x14ac:dyDescent="0.15">
      <c r="A9" s="19" t="s">
        <v>156</v>
      </c>
      <c r="B9" s="46">
        <v>305228849</v>
      </c>
      <c r="C9" s="112">
        <f t="shared" si="0"/>
        <v>1.3284867705141006</v>
      </c>
      <c r="D9" s="55">
        <f t="shared" si="1"/>
        <v>98.580750294289174</v>
      </c>
      <c r="E9" s="1" t="s">
        <v>0</v>
      </c>
      <c r="F9" s="19" t="s">
        <v>156</v>
      </c>
      <c r="G9" s="53">
        <v>38.4</v>
      </c>
      <c r="H9" s="108">
        <v>32.6</v>
      </c>
    </row>
    <row r="10" spans="1:8" ht="39.950000000000003" customHeight="1" x14ac:dyDescent="0.15">
      <c r="A10" s="19" t="s">
        <v>155</v>
      </c>
      <c r="B10" s="193">
        <v>312748190</v>
      </c>
      <c r="C10" s="112">
        <f t="shared" si="0"/>
        <v>2.4635092733321549</v>
      </c>
      <c r="D10" s="55">
        <f t="shared" si="1"/>
        <v>101.00929621950941</v>
      </c>
      <c r="E10" s="1" t="s">
        <v>0</v>
      </c>
      <c r="F10" s="172" t="s">
        <v>155</v>
      </c>
      <c r="G10" s="173">
        <v>38.6</v>
      </c>
      <c r="H10" s="174">
        <v>32.700000000000003</v>
      </c>
    </row>
    <row r="11" spans="1:8" ht="39.950000000000003" customHeight="1" x14ac:dyDescent="0.15">
      <c r="A11" s="19" t="s">
        <v>167</v>
      </c>
      <c r="B11" s="137">
        <v>309271193</v>
      </c>
      <c r="C11" s="112">
        <f t="shared" si="0"/>
        <v>-1.1117560744316377</v>
      </c>
      <c r="D11" s="55">
        <f t="shared" si="1"/>
        <v>99.886319233048368</v>
      </c>
      <c r="E11" s="1" t="s">
        <v>0</v>
      </c>
      <c r="F11" s="19" t="s">
        <v>167</v>
      </c>
      <c r="G11" s="131">
        <v>37.1</v>
      </c>
      <c r="H11" s="132">
        <v>32.299999999999997</v>
      </c>
    </row>
    <row r="12" spans="1:8" ht="39.950000000000003" customHeight="1" x14ac:dyDescent="0.15">
      <c r="A12" s="19" t="s">
        <v>168</v>
      </c>
      <c r="B12" s="137">
        <v>311118530</v>
      </c>
      <c r="C12" s="113">
        <f>(B12-B11)/B11*100</f>
        <v>0.5973194535450963</v>
      </c>
      <c r="D12" s="68">
        <f t="shared" si="1"/>
        <v>100.48295964925754</v>
      </c>
      <c r="E12" s="1" t="s">
        <v>0</v>
      </c>
      <c r="F12" s="172" t="s">
        <v>168</v>
      </c>
      <c r="G12" s="173">
        <v>38.4</v>
      </c>
      <c r="H12" s="174">
        <v>32.799999999999997</v>
      </c>
    </row>
    <row r="13" spans="1:8" ht="39.950000000000003" customHeight="1" x14ac:dyDescent="0.15">
      <c r="A13" s="19" t="s">
        <v>176</v>
      </c>
      <c r="B13" s="257">
        <v>319090308</v>
      </c>
      <c r="C13" s="112">
        <f>(B13-B12)/B12*100</f>
        <v>2.5622961126744848</v>
      </c>
      <c r="D13" s="177">
        <f t="shared" si="1"/>
        <v>103.05763061825071</v>
      </c>
      <c r="F13" s="67" t="s">
        <v>176</v>
      </c>
      <c r="G13" s="259">
        <v>39.5</v>
      </c>
      <c r="H13" s="261">
        <v>32.4</v>
      </c>
    </row>
    <row r="14" spans="1:8" ht="39.950000000000003" customHeight="1" thickBot="1" x14ac:dyDescent="0.2">
      <c r="A14" s="256" t="s">
        <v>177</v>
      </c>
      <c r="B14" s="258">
        <v>318045334</v>
      </c>
      <c r="C14" s="175">
        <f>(B14-B13)/B13*100</f>
        <v>-0.32748534624874914</v>
      </c>
      <c r="D14" s="176">
        <f t="shared" si="1"/>
        <v>102.72013197978478</v>
      </c>
      <c r="F14" s="256" t="s">
        <v>178</v>
      </c>
      <c r="G14" s="260">
        <v>38.799999999999997</v>
      </c>
      <c r="H14" s="262">
        <v>33.6</v>
      </c>
    </row>
    <row r="15" spans="1:8" s="7" customFormat="1" ht="20.25" customHeight="1" x14ac:dyDescent="0.2">
      <c r="A15" s="7" t="str">
        <f>"（指数は、平成"&amp;MID(A5,2,2)&amp;"年度の収入額を100とした場合の当該年度の比率）"</f>
        <v>（指数は、平成21年度の収入額を100とした場合の当該年度の比率）</v>
      </c>
      <c r="B15" s="118"/>
      <c r="C15" s="114"/>
      <c r="F15" s="9"/>
      <c r="G15" s="105"/>
      <c r="H15" s="105"/>
    </row>
  </sheetData>
  <sheetProtection selectLockedCells="1" selectUnlockedCells="1"/>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M34"/>
  <sheetViews>
    <sheetView view="pageBreakPreview" zoomScaleNormal="75" zoomScaleSheetLayoutView="100" workbookViewId="0">
      <selection activeCell="B7" sqref="B7"/>
    </sheetView>
  </sheetViews>
  <sheetFormatPr defaultRowHeight="17.25" x14ac:dyDescent="0.15"/>
  <cols>
    <col min="1" max="1" width="22.625" style="8" customWidth="1"/>
    <col min="2" max="11" width="9.625" style="8" customWidth="1"/>
    <col min="12" max="12" width="15.75" style="8" customWidth="1"/>
    <col min="13" max="13" width="10.5" style="8" bestFit="1" customWidth="1"/>
    <col min="14" max="16384" width="9" style="8"/>
  </cols>
  <sheetData>
    <row r="1" spans="1:13" x14ac:dyDescent="0.15">
      <c r="A1" s="23" t="s">
        <v>30</v>
      </c>
      <c r="B1" s="23"/>
    </row>
    <row r="2" spans="1:13" ht="9.9499999999999993" customHeight="1" x14ac:dyDescent="0.15">
      <c r="J2" s="278" t="s">
        <v>31</v>
      </c>
      <c r="K2" s="278"/>
    </row>
    <row r="3" spans="1:13" s="13" customFormat="1" ht="9.9499999999999993" customHeight="1" thickBot="1" x14ac:dyDescent="0.2">
      <c r="J3" s="279"/>
      <c r="K3" s="279"/>
    </row>
    <row r="4" spans="1:13" s="13" customFormat="1" ht="20.100000000000001" customHeight="1" x14ac:dyDescent="0.15">
      <c r="A4" s="42" t="s">
        <v>37</v>
      </c>
      <c r="B4" s="194" t="s">
        <v>133</v>
      </c>
      <c r="C4" s="39" t="s">
        <v>134</v>
      </c>
      <c r="D4" s="39" t="s">
        <v>135</v>
      </c>
      <c r="E4" s="39" t="s">
        <v>151</v>
      </c>
      <c r="F4" s="39" t="s">
        <v>156</v>
      </c>
      <c r="G4" s="39" t="s">
        <v>155</v>
      </c>
      <c r="H4" s="39" t="s">
        <v>167</v>
      </c>
      <c r="I4" s="39" t="s">
        <v>168</v>
      </c>
      <c r="J4" s="74" t="s">
        <v>176</v>
      </c>
      <c r="K4" s="40" t="s">
        <v>178</v>
      </c>
      <c r="L4" s="280" t="s">
        <v>179</v>
      </c>
      <c r="M4" s="281"/>
    </row>
    <row r="5" spans="1:13" s="13" customFormat="1" ht="20.100000000000001" customHeight="1" x14ac:dyDescent="0.15">
      <c r="A5" s="120" t="s">
        <v>103</v>
      </c>
      <c r="B5" s="41">
        <v>154752</v>
      </c>
      <c r="C5" s="41">
        <v>152693</v>
      </c>
      <c r="D5" s="41">
        <v>153533</v>
      </c>
      <c r="E5" s="41">
        <v>149795</v>
      </c>
      <c r="F5" s="41">
        <v>152186.32436954847</v>
      </c>
      <c r="G5" s="41">
        <v>156367</v>
      </c>
      <c r="H5" s="195">
        <v>155084</v>
      </c>
      <c r="I5" s="178">
        <v>156522</v>
      </c>
      <c r="J5" s="178">
        <v>161211</v>
      </c>
      <c r="K5" s="215">
        <f>L5*1000/M5</f>
        <v>161500.48824083502</v>
      </c>
      <c r="L5" s="133">
        <f>第２・３表!B14</f>
        <v>318045334</v>
      </c>
      <c r="M5" s="214">
        <v>1969315</v>
      </c>
    </row>
    <row r="6" spans="1:13" s="13" customFormat="1" ht="20.100000000000001" customHeight="1" x14ac:dyDescent="0.15">
      <c r="A6" s="120" t="s">
        <v>104</v>
      </c>
      <c r="B6" s="57">
        <v>94.1</v>
      </c>
      <c r="C6" s="57">
        <f t="shared" ref="C6:H6" si="0">C5/B5*100</f>
        <v>98.669484077750198</v>
      </c>
      <c r="D6" s="57">
        <f t="shared" si="0"/>
        <v>100.55012345032188</v>
      </c>
      <c r="E6" s="57">
        <f t="shared" si="0"/>
        <v>97.565344258237644</v>
      </c>
      <c r="F6" s="57">
        <f t="shared" si="0"/>
        <v>101.59639799028571</v>
      </c>
      <c r="G6" s="57">
        <f t="shared" si="0"/>
        <v>102.74707707658392</v>
      </c>
      <c r="H6" s="57">
        <f t="shared" si="0"/>
        <v>99.179494394597327</v>
      </c>
      <c r="I6" s="75">
        <f>I5/H5*100</f>
        <v>100.92723943153388</v>
      </c>
      <c r="J6" s="57">
        <f>J5/I5*100</f>
        <v>102.99574500709166</v>
      </c>
      <c r="K6" s="58">
        <f>K5/J5*100</f>
        <v>100.17957102234651</v>
      </c>
    </row>
    <row r="7" spans="1:13" s="13" customFormat="1" ht="20.100000000000001" customHeight="1" thickBot="1" x14ac:dyDescent="0.2">
      <c r="A7" s="121" t="s">
        <v>105</v>
      </c>
      <c r="B7" s="59">
        <v>100</v>
      </c>
      <c r="C7" s="59">
        <f>C5/B5*100</f>
        <v>98.669484077750198</v>
      </c>
      <c r="D7" s="59">
        <f>D5/B5*100</f>
        <v>99.21228804797353</v>
      </c>
      <c r="E7" s="59">
        <f>E5/B5*100</f>
        <v>96.796810380479741</v>
      </c>
      <c r="F7" s="59">
        <f>F5/B5*100</f>
        <v>98.342072716054375</v>
      </c>
      <c r="G7" s="59">
        <f>G5/B5*100</f>
        <v>101.0436052522746</v>
      </c>
      <c r="H7" s="59">
        <f>H5/B5*100</f>
        <v>100.21453680727875</v>
      </c>
      <c r="I7" s="59">
        <f>I5/B5*100</f>
        <v>101.14376550868487</v>
      </c>
      <c r="J7" s="59">
        <f>J5/B5*100</f>
        <v>104.17377481389578</v>
      </c>
      <c r="K7" s="60">
        <f>K5/B5*100</f>
        <v>104.36084072634604</v>
      </c>
    </row>
    <row r="8" spans="1:13" ht="17.100000000000001" customHeight="1" x14ac:dyDescent="0.15">
      <c r="A8" s="7" t="str">
        <f>"（注1）指数は、平成"&amp;MID(B4,2,2)&amp;"年度を100とした場合の当該年度の比率"</f>
        <v>（注1）指数は、平成21年度を100とした場合の当該年度の比率</v>
      </c>
      <c r="B8" s="7"/>
    </row>
    <row r="9" spans="1:13" ht="17.100000000000001" customHeight="1" x14ac:dyDescent="0.15">
      <c r="A9" s="7" t="s">
        <v>148</v>
      </c>
      <c r="B9" s="7"/>
    </row>
    <row r="10" spans="1:13" ht="17.100000000000001" customHeight="1" x14ac:dyDescent="0.15">
      <c r="A10" s="7" t="s">
        <v>158</v>
      </c>
      <c r="B10" s="7"/>
    </row>
    <row r="11" spans="1:13" ht="12" customHeight="1" x14ac:dyDescent="0.15">
      <c r="A11" s="7" t="s">
        <v>144</v>
      </c>
      <c r="B11" s="7"/>
    </row>
    <row r="12" spans="1:13" s="7" customFormat="1" ht="12" hidden="1" x14ac:dyDescent="0.15">
      <c r="A12" s="7" t="s">
        <v>147</v>
      </c>
    </row>
    <row r="13" spans="1:13" s="7" customFormat="1" ht="12" hidden="1" x14ac:dyDescent="0.15">
      <c r="A13" s="7" t="s">
        <v>146</v>
      </c>
    </row>
    <row r="14" spans="1:13" s="7" customFormat="1" ht="12" hidden="1" x14ac:dyDescent="0.15">
      <c r="A14" s="7" t="s">
        <v>145</v>
      </c>
    </row>
    <row r="15" spans="1:13" s="7" customFormat="1" ht="12" hidden="1" x14ac:dyDescent="0.15"/>
    <row r="16" spans="1:13" s="7" customFormat="1" ht="12" hidden="1" x14ac:dyDescent="0.15">
      <c r="A16" s="7" t="s">
        <v>132</v>
      </c>
      <c r="B16" s="125"/>
      <c r="C16" s="125"/>
      <c r="D16" s="125"/>
      <c r="E16" s="125"/>
      <c r="F16" s="125"/>
      <c r="H16" s="125" t="s">
        <v>131</v>
      </c>
    </row>
    <row r="17" spans="1:13" s="7" customFormat="1" ht="12" hidden="1" x14ac:dyDescent="0.15">
      <c r="A17" s="7" t="s">
        <v>142</v>
      </c>
      <c r="B17" s="125"/>
      <c r="C17" s="125"/>
      <c r="D17" s="125"/>
      <c r="E17" s="125"/>
      <c r="F17" s="125"/>
      <c r="H17" s="125" t="s">
        <v>143</v>
      </c>
    </row>
    <row r="19" spans="1:13" x14ac:dyDescent="0.15">
      <c r="A19" s="23" t="s">
        <v>68</v>
      </c>
      <c r="B19" s="23"/>
    </row>
    <row r="20" spans="1:13" ht="9.9499999999999993" customHeight="1" x14ac:dyDescent="0.15">
      <c r="A20" s="23"/>
      <c r="B20" s="23"/>
      <c r="J20" s="278" t="s">
        <v>97</v>
      </c>
      <c r="K20" s="278"/>
    </row>
    <row r="21" spans="1:13" s="13" customFormat="1" ht="9.9499999999999993" customHeight="1" thickBot="1" x14ac:dyDescent="0.2">
      <c r="J21" s="279"/>
      <c r="K21" s="279"/>
    </row>
    <row r="22" spans="1:13" s="13" customFormat="1" ht="20.100000000000001" customHeight="1" x14ac:dyDescent="0.15">
      <c r="A22" s="69" t="s">
        <v>72</v>
      </c>
      <c r="B22" s="39" t="s">
        <v>133</v>
      </c>
      <c r="C22" s="39" t="s">
        <v>134</v>
      </c>
      <c r="D22" s="39" t="s">
        <v>135</v>
      </c>
      <c r="E22" s="39" t="s">
        <v>151</v>
      </c>
      <c r="F22" s="39" t="s">
        <v>156</v>
      </c>
      <c r="G22" s="39" t="s">
        <v>155</v>
      </c>
      <c r="H22" s="39" t="s">
        <v>167</v>
      </c>
      <c r="I22" s="39" t="s">
        <v>168</v>
      </c>
      <c r="J22" s="39" t="s">
        <v>171</v>
      </c>
      <c r="K22" s="40" t="s">
        <v>177</v>
      </c>
      <c r="M22" s="13" t="s">
        <v>109</v>
      </c>
    </row>
    <row r="23" spans="1:13" s="13" customFormat="1" ht="20.100000000000001" customHeight="1" x14ac:dyDescent="0.15">
      <c r="A23" s="43" t="s">
        <v>74</v>
      </c>
      <c r="B23" s="66">
        <v>40.299999999999997</v>
      </c>
      <c r="C23" s="66">
        <v>39.6</v>
      </c>
      <c r="D23" s="66">
        <v>39.299999999999997</v>
      </c>
      <c r="E23" s="66">
        <v>41.7</v>
      </c>
      <c r="F23" s="66">
        <v>42.1</v>
      </c>
      <c r="G23" s="66">
        <v>42.9</v>
      </c>
      <c r="H23" s="66">
        <v>43.3</v>
      </c>
      <c r="I23" s="196">
        <v>42.5</v>
      </c>
      <c r="J23" s="179">
        <v>43.2</v>
      </c>
      <c r="K23" s="180">
        <f>ROUND(L23,1)+M23</f>
        <v>43.4</v>
      </c>
      <c r="L23" s="13">
        <f>第６表!M6</f>
        <v>43.436836633968973</v>
      </c>
    </row>
    <row r="24" spans="1:13" s="13" customFormat="1" ht="20.100000000000001" customHeight="1" x14ac:dyDescent="0.15">
      <c r="A24" s="70" t="s">
        <v>98</v>
      </c>
      <c r="B24" s="64">
        <v>33.299999999999997</v>
      </c>
      <c r="C24" s="64">
        <v>31.3</v>
      </c>
      <c r="D24" s="64">
        <v>31.1</v>
      </c>
      <c r="E24" s="64">
        <v>32.700000000000003</v>
      </c>
      <c r="F24" s="64">
        <v>32.799999999999997</v>
      </c>
      <c r="G24" s="64">
        <v>32.6</v>
      </c>
      <c r="H24" s="64">
        <v>32.9</v>
      </c>
      <c r="I24" s="183">
        <v>33.5</v>
      </c>
      <c r="J24" s="183">
        <v>33.1</v>
      </c>
      <c r="K24" s="213">
        <f t="shared" ref="K24:K31" si="1">ROUND(L24,1)+M24</f>
        <v>33.700000000000003</v>
      </c>
      <c r="L24" s="13">
        <f>第６表!M7</f>
        <v>33.655112324413459</v>
      </c>
    </row>
    <row r="25" spans="1:13" s="13" customFormat="1" ht="20.100000000000001" customHeight="1" x14ac:dyDescent="0.15">
      <c r="A25" s="71" t="s">
        <v>99</v>
      </c>
      <c r="B25" s="78">
        <v>7</v>
      </c>
      <c r="C25" s="78">
        <v>8.3000000000000007</v>
      </c>
      <c r="D25" s="78">
        <v>8.1999999999999993</v>
      </c>
      <c r="E25" s="78">
        <v>9</v>
      </c>
      <c r="F25" s="78">
        <v>9.3000000000000007</v>
      </c>
      <c r="G25" s="78">
        <v>10.3</v>
      </c>
      <c r="H25" s="78">
        <v>10.4</v>
      </c>
      <c r="I25" s="184">
        <v>9</v>
      </c>
      <c r="J25" s="184">
        <v>10.1</v>
      </c>
      <c r="K25" s="212">
        <f t="shared" si="1"/>
        <v>9.8000000000000007</v>
      </c>
      <c r="L25" s="13">
        <f>第６表!M8</f>
        <v>9.7817243095555106</v>
      </c>
    </row>
    <row r="26" spans="1:13" s="13" customFormat="1" ht="20.100000000000001" customHeight="1" x14ac:dyDescent="0.15">
      <c r="A26" s="72" t="s">
        <v>75</v>
      </c>
      <c r="B26" s="65">
        <v>48.6</v>
      </c>
      <c r="C26" s="65">
        <v>49</v>
      </c>
      <c r="D26" s="65">
        <v>48.7</v>
      </c>
      <c r="E26" s="65">
        <v>46.4</v>
      </c>
      <c r="F26" s="65">
        <v>45.9</v>
      </c>
      <c r="G26" s="65">
        <v>45.3</v>
      </c>
      <c r="H26" s="65">
        <v>45</v>
      </c>
      <c r="I26" s="185">
        <v>45.5</v>
      </c>
      <c r="J26" s="185">
        <v>45.2</v>
      </c>
      <c r="K26" s="181">
        <f t="shared" si="1"/>
        <v>44.9</v>
      </c>
      <c r="L26" s="13">
        <f>第６表!M9</f>
        <v>44.90914448873567</v>
      </c>
    </row>
    <row r="27" spans="1:13" s="13" customFormat="1" ht="20.100000000000001" customHeight="1" x14ac:dyDescent="0.15">
      <c r="A27" s="72" t="s">
        <v>76</v>
      </c>
      <c r="B27" s="65">
        <v>1.1000000000000001</v>
      </c>
      <c r="C27" s="65">
        <v>1.1000000000000001</v>
      </c>
      <c r="D27" s="65">
        <v>1.1000000000000001</v>
      </c>
      <c r="E27" s="65">
        <v>1.2</v>
      </c>
      <c r="F27" s="65">
        <v>1.1000000000000001</v>
      </c>
      <c r="G27" s="65">
        <v>1.2</v>
      </c>
      <c r="H27" s="65">
        <v>1.3</v>
      </c>
      <c r="I27" s="185">
        <v>1.6</v>
      </c>
      <c r="J27" s="185">
        <v>1.6</v>
      </c>
      <c r="K27" s="181">
        <f>ROUND(L27,1)+M27</f>
        <v>1.7</v>
      </c>
      <c r="L27" s="13">
        <f>第６表!M12</f>
        <v>1.675182749619522</v>
      </c>
    </row>
    <row r="28" spans="1:13" s="13" customFormat="1" ht="20.100000000000001" customHeight="1" x14ac:dyDescent="0.15">
      <c r="A28" s="72" t="s">
        <v>77</v>
      </c>
      <c r="B28" s="65">
        <v>3.6</v>
      </c>
      <c r="C28" s="65">
        <v>3.8</v>
      </c>
      <c r="D28" s="65">
        <v>4.4000000000000004</v>
      </c>
      <c r="E28" s="65">
        <v>4.4000000000000004</v>
      </c>
      <c r="F28" s="65">
        <v>4.8</v>
      </c>
      <c r="G28" s="65">
        <v>4.5999999999999996</v>
      </c>
      <c r="H28" s="65">
        <v>4.5999999999999996</v>
      </c>
      <c r="I28" s="185">
        <v>4.5</v>
      </c>
      <c r="J28" s="185">
        <v>4.0999999999999996</v>
      </c>
      <c r="K28" s="181">
        <f t="shared" si="1"/>
        <v>4.0999999999999996</v>
      </c>
      <c r="L28" s="13">
        <f>第６表!M13</f>
        <v>4.0861727471680522</v>
      </c>
    </row>
    <row r="29" spans="1:13" s="13" customFormat="1" ht="20.100000000000001" customHeight="1" x14ac:dyDescent="0.15">
      <c r="A29" s="72" t="s">
        <v>78</v>
      </c>
      <c r="B29" s="65">
        <v>0.1</v>
      </c>
      <c r="C29" s="65">
        <v>0.1</v>
      </c>
      <c r="D29" s="65">
        <v>0.1</v>
      </c>
      <c r="E29" s="65">
        <v>0.1</v>
      </c>
      <c r="F29" s="65">
        <v>0</v>
      </c>
      <c r="G29" s="65">
        <v>0</v>
      </c>
      <c r="H29" s="65">
        <v>0</v>
      </c>
      <c r="I29" s="185">
        <v>0</v>
      </c>
      <c r="J29" s="185">
        <v>0</v>
      </c>
      <c r="K29" s="181">
        <f t="shared" si="1"/>
        <v>0</v>
      </c>
      <c r="L29" s="13">
        <f>第６表!M15</f>
        <v>4.5313061636856368E-3</v>
      </c>
    </row>
    <row r="30" spans="1:13" s="13" customFormat="1" ht="20.100000000000001" customHeight="1" x14ac:dyDescent="0.15">
      <c r="A30" s="72" t="s">
        <v>79</v>
      </c>
      <c r="B30" s="65">
        <v>5.0999999999999996</v>
      </c>
      <c r="C30" s="65">
        <v>5.2</v>
      </c>
      <c r="D30" s="65">
        <v>5.2</v>
      </c>
      <c r="E30" s="65">
        <v>4.9000000000000004</v>
      </c>
      <c r="F30" s="65">
        <v>4.8</v>
      </c>
      <c r="G30" s="65">
        <v>4.7</v>
      </c>
      <c r="H30" s="65">
        <v>4.5</v>
      </c>
      <c r="I30" s="185">
        <v>4.5999999999999996</v>
      </c>
      <c r="J30" s="185">
        <v>4.5999999999999996</v>
      </c>
      <c r="K30" s="181">
        <f t="shared" si="1"/>
        <v>4.5999999999999996</v>
      </c>
      <c r="L30" s="13">
        <f>第６表!M18</f>
        <v>4.5554674244700184</v>
      </c>
    </row>
    <row r="31" spans="1:13" s="13" customFormat="1" ht="20.100000000000001" customHeight="1" x14ac:dyDescent="0.15">
      <c r="A31" s="73" t="s">
        <v>80</v>
      </c>
      <c r="B31" s="124">
        <v>1.2</v>
      </c>
      <c r="C31" s="124">
        <v>1.2</v>
      </c>
      <c r="D31" s="124">
        <v>1.2</v>
      </c>
      <c r="E31" s="124">
        <v>1.3</v>
      </c>
      <c r="F31" s="124">
        <v>1.3</v>
      </c>
      <c r="G31" s="124">
        <v>1.3</v>
      </c>
      <c r="H31" s="124">
        <v>1.3</v>
      </c>
      <c r="I31" s="185">
        <v>1.3</v>
      </c>
      <c r="J31" s="185">
        <v>1.3</v>
      </c>
      <c r="K31" s="181">
        <f t="shared" si="1"/>
        <v>1.3</v>
      </c>
      <c r="L31" s="200">
        <f>100-(L23+L26+L27+L28+L29+L30)</f>
        <v>1.3326646498740757</v>
      </c>
    </row>
    <row r="32" spans="1:13" s="13" customFormat="1" ht="20.100000000000001" customHeight="1" thickBot="1" x14ac:dyDescent="0.2">
      <c r="A32" s="122" t="s">
        <v>106</v>
      </c>
      <c r="B32" s="48">
        <v>99.999999999999986</v>
      </c>
      <c r="C32" s="48">
        <v>99.999999999999986</v>
      </c>
      <c r="D32" s="48">
        <v>100</v>
      </c>
      <c r="E32" s="48">
        <v>100</v>
      </c>
      <c r="F32" s="48">
        <v>99.999999999999986</v>
      </c>
      <c r="G32" s="48">
        <v>99.999999999999986</v>
      </c>
      <c r="H32" s="48">
        <v>100</v>
      </c>
      <c r="I32" s="48">
        <v>99.999999999999986</v>
      </c>
      <c r="J32" s="186">
        <v>99.999999999999986</v>
      </c>
      <c r="K32" s="182">
        <f>K23+K26+K27+K28+K29+K30+K31</f>
        <v>99.999999999999986</v>
      </c>
      <c r="L32" s="13">
        <f>L23+L26+L27+L28+L29+L30+L31</f>
        <v>100</v>
      </c>
    </row>
    <row r="33" spans="11:11" x14ac:dyDescent="0.15">
      <c r="K33" s="127"/>
    </row>
    <row r="34" spans="11:11" x14ac:dyDescent="0.15">
      <c r="K34" s="127"/>
    </row>
  </sheetData>
  <sheetProtection selectLockedCells="1" selectUnlockedCells="1"/>
  <mergeCells count="3">
    <mergeCell ref="J2:K3"/>
    <mergeCell ref="J20:K21"/>
    <mergeCell ref="L4:M4"/>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showGridLines="0" view="pageBreakPreview" topLeftCell="A3" zoomScale="86" zoomScaleNormal="75" zoomScaleSheetLayoutView="86" workbookViewId="0">
      <pane xSplit="1" ySplit="3" topLeftCell="B15" activePane="bottomRight" state="frozen"/>
      <selection activeCell="A3" sqref="A3"/>
      <selection pane="topRight" activeCell="B3" sqref="B3"/>
      <selection pane="bottomLeft" activeCell="A6" sqref="A6"/>
      <selection pane="bottomRight" activeCell="G24" sqref="G24"/>
    </sheetView>
  </sheetViews>
  <sheetFormatPr defaultRowHeight="14.25" x14ac:dyDescent="0.15"/>
  <cols>
    <col min="1" max="1" width="19.375" style="15" customWidth="1"/>
    <col min="2" max="6" width="12.25" style="15" bestFit="1" customWidth="1"/>
    <col min="7" max="11" width="8" style="15" customWidth="1"/>
    <col min="12" max="12" width="8.75" style="15" customWidth="1"/>
    <col min="13" max="13" width="9" style="15" bestFit="1"/>
    <col min="14" max="14" width="7.875" style="15" customWidth="1"/>
    <col min="15" max="15" width="8.5" style="15" customWidth="1"/>
    <col min="16" max="16" width="4.125" style="15" customWidth="1"/>
    <col min="17" max="17" width="8.5" style="15" customWidth="1"/>
    <col min="18" max="18" width="4.125" style="15" customWidth="1"/>
    <col min="19" max="19" width="8.375" style="15" customWidth="1"/>
    <col min="20" max="20" width="4.25" style="15" customWidth="1"/>
    <col min="21" max="21" width="8.375" style="15" customWidth="1"/>
    <col min="22" max="22" width="4.25" style="15" customWidth="1"/>
    <col min="23" max="23" width="8.375" style="15" customWidth="1"/>
    <col min="24" max="24" width="4.125" style="15" customWidth="1"/>
    <col min="25" max="16384" width="9" style="15"/>
  </cols>
  <sheetData>
    <row r="1" spans="1:15" s="1" customFormat="1" ht="17.25" x14ac:dyDescent="0.15">
      <c r="A1" s="23" t="s">
        <v>69</v>
      </c>
    </row>
    <row r="2" spans="1:15" s="1" customFormat="1" ht="17.25" x14ac:dyDescent="0.15">
      <c r="A2" s="8"/>
    </row>
    <row r="3" spans="1:15" s="1" customFormat="1" ht="15" thickBot="1" x14ac:dyDescent="0.2">
      <c r="L3" s="141" t="s">
        <v>25</v>
      </c>
    </row>
    <row r="4" spans="1:15" s="7" customFormat="1" ht="24.95" customHeight="1" x14ac:dyDescent="0.15">
      <c r="A4" s="283" t="s">
        <v>113</v>
      </c>
      <c r="B4" s="140" t="s">
        <v>180</v>
      </c>
      <c r="C4" s="140" t="s">
        <v>181</v>
      </c>
      <c r="D4" s="140" t="s">
        <v>182</v>
      </c>
      <c r="E4" s="140" t="s">
        <v>183</v>
      </c>
      <c r="F4" s="140" t="s">
        <v>184</v>
      </c>
      <c r="G4" s="285" t="s">
        <v>130</v>
      </c>
      <c r="H4" s="286"/>
      <c r="I4" s="286"/>
      <c r="J4" s="286"/>
      <c r="K4" s="287"/>
      <c r="L4" s="238" t="str">
        <f>F4</f>
        <v>平成30年度</v>
      </c>
    </row>
    <row r="5" spans="1:15" s="7" customFormat="1" ht="24.95" customHeight="1" x14ac:dyDescent="0.15">
      <c r="A5" s="284"/>
      <c r="B5" s="142" t="s">
        <v>73</v>
      </c>
      <c r="C5" s="142" t="s">
        <v>73</v>
      </c>
      <c r="D5" s="142" t="s">
        <v>73</v>
      </c>
      <c r="E5" s="142" t="s">
        <v>73</v>
      </c>
      <c r="F5" s="142" t="s">
        <v>115</v>
      </c>
      <c r="G5" s="142" t="str">
        <f>"H"&amp;MID(B4,3,2)</f>
        <v>H26</v>
      </c>
      <c r="H5" s="143" t="str">
        <f t="shared" ref="H5:K5" si="0">"H"&amp;MID(C4,3,2)</f>
        <v>H27</v>
      </c>
      <c r="I5" s="142" t="str">
        <f t="shared" si="0"/>
        <v>H28</v>
      </c>
      <c r="J5" s="143" t="str">
        <f t="shared" si="0"/>
        <v>H29</v>
      </c>
      <c r="K5" s="143" t="str">
        <f t="shared" si="0"/>
        <v>H30</v>
      </c>
      <c r="L5" s="144" t="s">
        <v>116</v>
      </c>
      <c r="M5" s="145"/>
      <c r="N5" s="146" t="s">
        <v>109</v>
      </c>
    </row>
    <row r="6" spans="1:15" s="7" customFormat="1" ht="24.95" customHeight="1" x14ac:dyDescent="0.15">
      <c r="A6" s="147" t="s">
        <v>117</v>
      </c>
      <c r="B6" s="148">
        <v>145976109</v>
      </c>
      <c r="C6" s="149">
        <v>144108354</v>
      </c>
      <c r="D6" s="149">
        <v>141015323</v>
      </c>
      <c r="E6" s="216">
        <v>145418172</v>
      </c>
      <c r="F6" s="216">
        <v>144651860</v>
      </c>
      <c r="G6" s="187">
        <v>3.2999999999999972</v>
      </c>
      <c r="H6" s="150">
        <f>ROUND(C6/B6*100,1)-100</f>
        <v>-1.2999999999999972</v>
      </c>
      <c r="I6" s="150">
        <f t="shared" ref="I6:I19" si="1">ROUND(D6/C6*100,1)-100</f>
        <v>-2.0999999999999943</v>
      </c>
      <c r="J6" s="150">
        <f t="shared" ref="J6:J19" si="2">ROUND(E6/D6*100,1)-100</f>
        <v>3.0999999999999943</v>
      </c>
      <c r="K6" s="150">
        <f t="shared" ref="K6:K19" si="3">ROUND(F6/E6*100,1)-100</f>
        <v>-0.5</v>
      </c>
      <c r="L6" s="151">
        <f t="shared" ref="L6:L18" si="4">ROUND(F6/F$19*100+N6,1)</f>
        <v>43.4</v>
      </c>
      <c r="M6" s="225">
        <f>F6/F$19*100</f>
        <v>43.436836633968973</v>
      </c>
      <c r="N6" s="249"/>
      <c r="O6" s="250"/>
    </row>
    <row r="7" spans="1:15" s="7" customFormat="1" ht="24.95" customHeight="1" x14ac:dyDescent="0.15">
      <c r="A7" s="152" t="s">
        <v>118</v>
      </c>
      <c r="B7" s="153">
        <v>110803155</v>
      </c>
      <c r="C7" s="153">
        <v>109590178</v>
      </c>
      <c r="D7" s="153">
        <v>111016154</v>
      </c>
      <c r="E7" s="153">
        <v>111508201</v>
      </c>
      <c r="F7" s="153">
        <v>112077098</v>
      </c>
      <c r="G7" s="188">
        <v>0.5</v>
      </c>
      <c r="H7" s="154">
        <f t="shared" ref="H7:H19" si="5">ROUND(C7/B7*100,1)-100</f>
        <v>-1.0999999999999943</v>
      </c>
      <c r="I7" s="154">
        <f t="shared" si="1"/>
        <v>1.2999999999999972</v>
      </c>
      <c r="J7" s="154">
        <f t="shared" si="2"/>
        <v>0.40000000000000568</v>
      </c>
      <c r="K7" s="154">
        <f t="shared" si="3"/>
        <v>0.5</v>
      </c>
      <c r="L7" s="155">
        <f t="shared" si="4"/>
        <v>33.700000000000003</v>
      </c>
      <c r="M7" s="225">
        <f t="shared" ref="M7:M18" si="6">F7/F$19*100</f>
        <v>33.655112324413459</v>
      </c>
      <c r="N7" s="146"/>
      <c r="O7" s="250"/>
    </row>
    <row r="8" spans="1:15" s="7" customFormat="1" ht="24.95" customHeight="1" x14ac:dyDescent="0.15">
      <c r="A8" s="152" t="s">
        <v>119</v>
      </c>
      <c r="B8" s="153">
        <v>35172954</v>
      </c>
      <c r="C8" s="153">
        <v>34518176</v>
      </c>
      <c r="D8" s="153">
        <v>29999169</v>
      </c>
      <c r="E8" s="153">
        <v>33909971</v>
      </c>
      <c r="F8" s="153">
        <v>32574762</v>
      </c>
      <c r="G8" s="188">
        <v>12.900000000000006</v>
      </c>
      <c r="H8" s="154">
        <f t="shared" si="5"/>
        <v>-1.9000000000000057</v>
      </c>
      <c r="I8" s="154">
        <f t="shared" si="1"/>
        <v>-13.099999999999994</v>
      </c>
      <c r="J8" s="154">
        <f t="shared" si="2"/>
        <v>13</v>
      </c>
      <c r="K8" s="154">
        <f t="shared" si="3"/>
        <v>-3.9000000000000057</v>
      </c>
      <c r="L8" s="155">
        <f t="shared" si="4"/>
        <v>9.8000000000000007</v>
      </c>
      <c r="M8" s="225">
        <f t="shared" si="6"/>
        <v>9.7817243095555106</v>
      </c>
      <c r="N8" s="146"/>
      <c r="O8" s="250"/>
    </row>
    <row r="9" spans="1:15" s="7" customFormat="1" ht="24.95" customHeight="1" x14ac:dyDescent="0.15">
      <c r="A9" s="152" t="s">
        <v>39</v>
      </c>
      <c r="B9" s="153">
        <v>153850489</v>
      </c>
      <c r="C9" s="153">
        <v>149810545</v>
      </c>
      <c r="D9" s="153">
        <v>151005029</v>
      </c>
      <c r="E9" s="153">
        <v>152084683</v>
      </c>
      <c r="F9" s="153">
        <v>149554889</v>
      </c>
      <c r="G9" s="188">
        <v>-0.20000000000000284</v>
      </c>
      <c r="H9" s="154">
        <f t="shared" si="5"/>
        <v>-2.5999999999999943</v>
      </c>
      <c r="I9" s="154">
        <f t="shared" si="1"/>
        <v>0.79999999999999716</v>
      </c>
      <c r="J9" s="154">
        <f t="shared" si="2"/>
        <v>0.70000000000000284</v>
      </c>
      <c r="K9" s="154">
        <f t="shared" si="3"/>
        <v>-1.7000000000000028</v>
      </c>
      <c r="L9" s="155">
        <f t="shared" si="4"/>
        <v>44.9</v>
      </c>
      <c r="M9" s="225">
        <f t="shared" si="6"/>
        <v>44.90914448873567</v>
      </c>
      <c r="N9" s="249"/>
    </row>
    <row r="10" spans="1:15" s="7" customFormat="1" ht="24.95" customHeight="1" x14ac:dyDescent="0.15">
      <c r="A10" s="152" t="s">
        <v>120</v>
      </c>
      <c r="B10" s="153">
        <v>152582763</v>
      </c>
      <c r="C10" s="153">
        <v>148486087</v>
      </c>
      <c r="D10" s="153">
        <v>149706058</v>
      </c>
      <c r="E10" s="153">
        <v>150801632</v>
      </c>
      <c r="F10" s="153">
        <v>148289870</v>
      </c>
      <c r="G10" s="188">
        <v>-0.40000000000000568</v>
      </c>
      <c r="H10" s="154">
        <f t="shared" si="5"/>
        <v>-2.7000000000000028</v>
      </c>
      <c r="I10" s="154">
        <f t="shared" si="1"/>
        <v>0.79999999999999716</v>
      </c>
      <c r="J10" s="154">
        <f t="shared" si="2"/>
        <v>0.70000000000000284</v>
      </c>
      <c r="K10" s="154">
        <f t="shared" si="3"/>
        <v>-1.7000000000000028</v>
      </c>
      <c r="L10" s="155">
        <f t="shared" si="4"/>
        <v>44.5</v>
      </c>
      <c r="M10" s="225">
        <f t="shared" si="6"/>
        <v>44.529277796099521</v>
      </c>
      <c r="N10" s="146"/>
    </row>
    <row r="11" spans="1:15" s="7" customFormat="1" ht="24.95" customHeight="1" x14ac:dyDescent="0.15">
      <c r="A11" s="152" t="s">
        <v>136</v>
      </c>
      <c r="B11" s="153">
        <v>1267726</v>
      </c>
      <c r="C11" s="153">
        <v>1324458</v>
      </c>
      <c r="D11" s="153">
        <v>1298971</v>
      </c>
      <c r="E11" s="153">
        <v>1283051</v>
      </c>
      <c r="F11" s="153">
        <v>1265019</v>
      </c>
      <c r="G11" s="188">
        <v>31.599999999999994</v>
      </c>
      <c r="H11" s="154">
        <f t="shared" si="5"/>
        <v>4.5</v>
      </c>
      <c r="I11" s="154">
        <f t="shared" si="1"/>
        <v>-1.9000000000000057</v>
      </c>
      <c r="J11" s="154">
        <f t="shared" si="2"/>
        <v>-1.2000000000000028</v>
      </c>
      <c r="K11" s="154">
        <f t="shared" si="3"/>
        <v>-1.4000000000000057</v>
      </c>
      <c r="L11" s="155">
        <f t="shared" si="4"/>
        <v>0.4</v>
      </c>
      <c r="M11" s="225">
        <f t="shared" si="6"/>
        <v>0.37986669263614581</v>
      </c>
      <c r="N11" s="146"/>
    </row>
    <row r="12" spans="1:15" s="7" customFormat="1" ht="24.95" customHeight="1" x14ac:dyDescent="0.15">
      <c r="A12" s="152" t="s">
        <v>121</v>
      </c>
      <c r="B12" s="153">
        <v>4176584</v>
      </c>
      <c r="C12" s="153">
        <v>4297756</v>
      </c>
      <c r="D12" s="153">
        <v>5140759</v>
      </c>
      <c r="E12" s="153">
        <v>5376599</v>
      </c>
      <c r="F12" s="153">
        <v>5578636</v>
      </c>
      <c r="G12" s="188">
        <v>2.9000000000000057</v>
      </c>
      <c r="H12" s="154">
        <f t="shared" si="5"/>
        <v>2.9000000000000057</v>
      </c>
      <c r="I12" s="154">
        <f t="shared" si="1"/>
        <v>19.599999999999994</v>
      </c>
      <c r="J12" s="154">
        <f t="shared" si="2"/>
        <v>4.5999999999999943</v>
      </c>
      <c r="K12" s="154">
        <f t="shared" si="3"/>
        <v>3.7999999999999972</v>
      </c>
      <c r="L12" s="155">
        <f t="shared" si="4"/>
        <v>1.7</v>
      </c>
      <c r="M12" s="225">
        <f t="shared" si="6"/>
        <v>1.675182749619522</v>
      </c>
      <c r="N12" s="146"/>
    </row>
    <row r="13" spans="1:15" s="7" customFormat="1" ht="24.95" customHeight="1" x14ac:dyDescent="0.15">
      <c r="A13" s="152" t="s">
        <v>122</v>
      </c>
      <c r="B13" s="153">
        <v>15470488</v>
      </c>
      <c r="C13" s="153">
        <v>15254404</v>
      </c>
      <c r="D13" s="153">
        <v>14746910</v>
      </c>
      <c r="E13" s="153">
        <v>13880005</v>
      </c>
      <c r="F13" s="153">
        <v>13607632</v>
      </c>
      <c r="G13" s="188">
        <v>-3.4000000000000057</v>
      </c>
      <c r="H13" s="154">
        <f t="shared" si="5"/>
        <v>-1.4000000000000057</v>
      </c>
      <c r="I13" s="154">
        <f t="shared" si="1"/>
        <v>-3.2999999999999972</v>
      </c>
      <c r="J13" s="154">
        <f t="shared" si="2"/>
        <v>-5.9000000000000057</v>
      </c>
      <c r="K13" s="154">
        <f t="shared" si="3"/>
        <v>-2</v>
      </c>
      <c r="L13" s="155">
        <f t="shared" si="4"/>
        <v>4.0999999999999996</v>
      </c>
      <c r="M13" s="225">
        <f t="shared" si="6"/>
        <v>4.0861727471680522</v>
      </c>
      <c r="N13" s="146"/>
    </row>
    <row r="14" spans="1:15" s="7" customFormat="1" ht="24.95" customHeight="1" x14ac:dyDescent="0.15">
      <c r="A14" s="152" t="s">
        <v>123</v>
      </c>
      <c r="B14" s="153">
        <v>27352</v>
      </c>
      <c r="C14" s="153">
        <v>24930</v>
      </c>
      <c r="D14" s="153">
        <v>23073</v>
      </c>
      <c r="E14" s="153">
        <v>22983</v>
      </c>
      <c r="F14" s="153">
        <v>23518</v>
      </c>
      <c r="G14" s="188">
        <v>4.2000000000000028</v>
      </c>
      <c r="H14" s="154">
        <f t="shared" si="5"/>
        <v>-8.9000000000000057</v>
      </c>
      <c r="I14" s="154">
        <f t="shared" si="1"/>
        <v>-7.4000000000000057</v>
      </c>
      <c r="J14" s="154">
        <f t="shared" si="2"/>
        <v>-0.40000000000000568</v>
      </c>
      <c r="K14" s="154">
        <f t="shared" si="3"/>
        <v>2.2999999999999972</v>
      </c>
      <c r="L14" s="155">
        <f t="shared" si="4"/>
        <v>0</v>
      </c>
      <c r="M14" s="225">
        <f t="shared" si="6"/>
        <v>7.0621112231649304E-3</v>
      </c>
      <c r="N14" s="146"/>
    </row>
    <row r="15" spans="1:15" s="7" customFormat="1" ht="24.95" customHeight="1" x14ac:dyDescent="0.15">
      <c r="A15" s="152" t="s">
        <v>124</v>
      </c>
      <c r="B15" s="153">
        <v>22727</v>
      </c>
      <c r="C15" s="153">
        <v>32973</v>
      </c>
      <c r="D15" s="153">
        <v>20545</v>
      </c>
      <c r="E15" s="153">
        <v>20114</v>
      </c>
      <c r="F15" s="153">
        <v>15090</v>
      </c>
      <c r="G15" s="188">
        <v>-0.40000000000000568</v>
      </c>
      <c r="H15" s="154">
        <f t="shared" si="5"/>
        <v>45.099999999999994</v>
      </c>
      <c r="I15" s="154">
        <f t="shared" si="1"/>
        <v>-37.700000000000003</v>
      </c>
      <c r="J15" s="154">
        <f t="shared" si="2"/>
        <v>-2.0999999999999943</v>
      </c>
      <c r="K15" s="154">
        <f t="shared" si="3"/>
        <v>-25</v>
      </c>
      <c r="L15" s="155">
        <f t="shared" si="4"/>
        <v>0</v>
      </c>
      <c r="M15" s="225">
        <f t="shared" si="6"/>
        <v>4.5313061636856368E-3</v>
      </c>
      <c r="N15" s="146"/>
    </row>
    <row r="16" spans="1:15" s="7" customFormat="1" ht="24.95" customHeight="1" x14ac:dyDescent="0.15">
      <c r="A16" s="152" t="s">
        <v>125</v>
      </c>
      <c r="B16" s="153">
        <v>947937</v>
      </c>
      <c r="C16" s="153">
        <v>937504</v>
      </c>
      <c r="D16" s="153">
        <v>939728</v>
      </c>
      <c r="E16" s="153">
        <v>934041</v>
      </c>
      <c r="F16" s="153">
        <v>935063</v>
      </c>
      <c r="G16" s="188">
        <v>-1.2000000000000028</v>
      </c>
      <c r="H16" s="154">
        <f t="shared" si="5"/>
        <v>-1.0999999999999943</v>
      </c>
      <c r="I16" s="154">
        <f t="shared" si="1"/>
        <v>0.20000000000000284</v>
      </c>
      <c r="J16" s="154">
        <f t="shared" si="2"/>
        <v>-0.59999999999999432</v>
      </c>
      <c r="K16" s="154">
        <f t="shared" si="3"/>
        <v>9.9999999999994316E-2</v>
      </c>
      <c r="L16" s="155">
        <f t="shared" si="4"/>
        <v>0.3</v>
      </c>
      <c r="M16" s="225">
        <f t="shared" si="6"/>
        <v>0.28078573461460454</v>
      </c>
      <c r="N16" s="146"/>
    </row>
    <row r="17" spans="1:22" s="7" customFormat="1" ht="24.95" customHeight="1" x14ac:dyDescent="0.15">
      <c r="A17" s="152" t="s">
        <v>126</v>
      </c>
      <c r="B17" s="153">
        <v>3332816</v>
      </c>
      <c r="C17" s="153">
        <v>3424718</v>
      </c>
      <c r="D17" s="153">
        <v>3403482</v>
      </c>
      <c r="E17" s="153">
        <v>3440926</v>
      </c>
      <c r="F17" s="153">
        <v>3479413</v>
      </c>
      <c r="G17" s="188">
        <v>2.4000000000000057</v>
      </c>
      <c r="H17" s="154">
        <f t="shared" si="5"/>
        <v>2.7999999999999972</v>
      </c>
      <c r="I17" s="154">
        <f t="shared" si="1"/>
        <v>-0.59999999999999432</v>
      </c>
      <c r="J17" s="154">
        <f t="shared" si="2"/>
        <v>1.0999999999999943</v>
      </c>
      <c r="K17" s="154">
        <f t="shared" si="3"/>
        <v>1.0999999999999943</v>
      </c>
      <c r="L17" s="155">
        <f t="shared" si="4"/>
        <v>1</v>
      </c>
      <c r="M17" s="225">
        <f t="shared" si="6"/>
        <v>1.0448168040363108</v>
      </c>
      <c r="N17" s="146"/>
    </row>
    <row r="18" spans="1:22" s="7" customFormat="1" ht="24.95" customHeight="1" x14ac:dyDescent="0.15">
      <c r="A18" s="152" t="s">
        <v>127</v>
      </c>
      <c r="B18" s="153">
        <v>16159681</v>
      </c>
      <c r="C18" s="153">
        <v>15181151</v>
      </c>
      <c r="D18" s="153">
        <v>15300619</v>
      </c>
      <c r="E18" s="153">
        <v>15511621</v>
      </c>
      <c r="F18" s="153">
        <v>15170461</v>
      </c>
      <c r="G18" s="188">
        <v>-0.40000000000000568</v>
      </c>
      <c r="H18" s="154">
        <f t="shared" si="5"/>
        <v>-6.0999999999999943</v>
      </c>
      <c r="I18" s="154">
        <f t="shared" si="1"/>
        <v>0.79999999999999716</v>
      </c>
      <c r="J18" s="154">
        <f t="shared" si="2"/>
        <v>1.4000000000000057</v>
      </c>
      <c r="K18" s="154">
        <f t="shared" si="3"/>
        <v>-2.2000000000000028</v>
      </c>
      <c r="L18" s="155">
        <f t="shared" si="4"/>
        <v>4.5999999999999996</v>
      </c>
      <c r="M18" s="225">
        <f t="shared" si="6"/>
        <v>4.5554674244700184</v>
      </c>
      <c r="N18" s="146"/>
    </row>
    <row r="19" spans="1:22" s="7" customFormat="1" ht="24.95" customHeight="1" thickBot="1" x14ac:dyDescent="0.2">
      <c r="A19" s="156" t="s">
        <v>114</v>
      </c>
      <c r="B19" s="201">
        <f t="shared" ref="B19:E19" si="7">B6+B9+SUM(B12:B18)</f>
        <v>339964183</v>
      </c>
      <c r="C19" s="201">
        <f t="shared" si="7"/>
        <v>333072335</v>
      </c>
      <c r="D19" s="201">
        <f t="shared" si="7"/>
        <v>331595468</v>
      </c>
      <c r="E19" s="201">
        <f t="shared" si="7"/>
        <v>336689144</v>
      </c>
      <c r="F19" s="201">
        <f>F6+F9+SUM(F12:F18)</f>
        <v>333016562</v>
      </c>
      <c r="G19" s="189">
        <v>1.2000000000000028</v>
      </c>
      <c r="H19" s="157">
        <f t="shared" si="5"/>
        <v>-2</v>
      </c>
      <c r="I19" s="157">
        <f t="shared" si="1"/>
        <v>-0.40000000000000568</v>
      </c>
      <c r="J19" s="157">
        <f t="shared" si="2"/>
        <v>1.5</v>
      </c>
      <c r="K19" s="157">
        <f t="shared" si="3"/>
        <v>-1.0999999999999943</v>
      </c>
      <c r="L19" s="158">
        <f>L6+L9+SUM(L12:L18)</f>
        <v>100</v>
      </c>
      <c r="M19" s="226">
        <f>M6+M9+SUM(M12:M18)</f>
        <v>100</v>
      </c>
      <c r="N19" s="146"/>
    </row>
    <row r="20" spans="1:22" s="44" customFormat="1" ht="15" customHeight="1" x14ac:dyDescent="0.15">
      <c r="A20" s="44" t="s">
        <v>137</v>
      </c>
    </row>
    <row r="21" spans="1:22" s="44" customFormat="1" ht="12" x14ac:dyDescent="0.15">
      <c r="A21" s="138" t="s">
        <v>138</v>
      </c>
      <c r="B21" s="138"/>
      <c r="C21" s="138"/>
      <c r="D21" s="138"/>
      <c r="E21" s="138"/>
    </row>
    <row r="22" spans="1:22" ht="15" thickBot="1" x14ac:dyDescent="0.2"/>
    <row r="23" spans="1:22" ht="24.95" customHeight="1" thickBot="1" x14ac:dyDescent="0.2">
      <c r="A23" s="207" t="s">
        <v>152</v>
      </c>
      <c r="B23" s="203">
        <v>79894213</v>
      </c>
      <c r="C23" s="203">
        <v>75519349</v>
      </c>
      <c r="D23" s="204">
        <v>72620763</v>
      </c>
      <c r="E23" s="204">
        <v>69180445</v>
      </c>
      <c r="F23" s="204">
        <v>63077283</v>
      </c>
      <c r="G23" s="205">
        <v>-4</v>
      </c>
      <c r="H23" s="205">
        <f>ROUND(C23/B23*100,1)-100</f>
        <v>-5.5</v>
      </c>
      <c r="I23" s="205">
        <f>ROUND(D23/C23*100,1)-100</f>
        <v>-3.7999999999999972</v>
      </c>
      <c r="J23" s="205">
        <f>ROUND(E23/D23*100,1)-100</f>
        <v>-4.7000000000000028</v>
      </c>
      <c r="K23" s="205">
        <f>ROUND(F23/E23*100,1)-100</f>
        <v>-8.7999999999999972</v>
      </c>
      <c r="L23" s="206">
        <v>100</v>
      </c>
    </row>
    <row r="25" spans="1:22" x14ac:dyDescent="0.15">
      <c r="B25" s="230" t="str">
        <f>"H"&amp;MID(B4,3,2)</f>
        <v>H26</v>
      </c>
      <c r="C25" s="230" t="str">
        <f>"H"&amp;MID(C4,3,2)</f>
        <v>H27</v>
      </c>
      <c r="D25" s="230" t="str">
        <f>"H"&amp;MID(D4,3,2)</f>
        <v>H28</v>
      </c>
      <c r="E25" s="230" t="str">
        <f>"H"&amp;MID(E4,3,2)</f>
        <v>H29</v>
      </c>
      <c r="F25" s="230" t="str">
        <f>"H"&amp;MID(F4,3,2)</f>
        <v>H30</v>
      </c>
    </row>
    <row r="26" spans="1:22" x14ac:dyDescent="0.15">
      <c r="A26" s="44" t="str">
        <f>MID(A9,2,5)</f>
        <v>固定資産税</v>
      </c>
      <c r="B26" s="231">
        <f>ROUND(B9/100000,0)</f>
        <v>1539</v>
      </c>
      <c r="C26" s="231">
        <f>ROUND(C9/100000,0)</f>
        <v>1498</v>
      </c>
      <c r="D26" s="231">
        <f>ROUND(D9/100000,0)</f>
        <v>1510</v>
      </c>
      <c r="E26" s="231">
        <f>ROUND(E9/100000,0)</f>
        <v>1521</v>
      </c>
      <c r="F26" s="231">
        <f>ROUND(F9/100000,0)</f>
        <v>1496</v>
      </c>
      <c r="G26" s="240">
        <f>ROUND(B26/B$30,3)+G37</f>
        <v>0.45300000000000001</v>
      </c>
      <c r="H26" s="240">
        <f t="shared" ref="H26:K26" si="8">ROUND(C26/C$30,3)+H37</f>
        <v>0.45</v>
      </c>
      <c r="I26" s="240">
        <f t="shared" si="8"/>
        <v>0.45500000000000002</v>
      </c>
      <c r="J26" s="240">
        <f t="shared" si="8"/>
        <v>0.45200000000000001</v>
      </c>
      <c r="K26" s="240">
        <f t="shared" si="8"/>
        <v>0.44800000000000001</v>
      </c>
    </row>
    <row r="27" spans="1:22" x14ac:dyDescent="0.15">
      <c r="A27" s="44" t="str">
        <f>MID(A7,6,7)</f>
        <v>個人市町村民税</v>
      </c>
      <c r="B27" s="231">
        <f t="shared" ref="B27:F28" si="9">ROUND(B7/100000,0)</f>
        <v>1108</v>
      </c>
      <c r="C27" s="231">
        <f t="shared" si="9"/>
        <v>1096</v>
      </c>
      <c r="D27" s="231">
        <f t="shared" si="9"/>
        <v>1110</v>
      </c>
      <c r="E27" s="231">
        <f t="shared" si="9"/>
        <v>1115</v>
      </c>
      <c r="F27" s="231">
        <f t="shared" si="9"/>
        <v>1121</v>
      </c>
      <c r="G27" s="240">
        <f t="shared" ref="G27:K27" si="10">ROUND(B27/B$30,3)+G38</f>
        <v>0.32600000000000001</v>
      </c>
      <c r="H27" s="240">
        <f t="shared" si="10"/>
        <v>0.32900000000000001</v>
      </c>
      <c r="I27" s="240">
        <f t="shared" si="10"/>
        <v>0.33500000000000002</v>
      </c>
      <c r="J27" s="240">
        <f t="shared" si="10"/>
        <v>0.33100000000000002</v>
      </c>
      <c r="K27" s="240">
        <f t="shared" si="10"/>
        <v>0.33700000000000002</v>
      </c>
    </row>
    <row r="28" spans="1:22" x14ac:dyDescent="0.15">
      <c r="A28" s="44" t="str">
        <f>MID(A8,6,7)</f>
        <v>法人市町村民税</v>
      </c>
      <c r="B28" s="231">
        <f t="shared" si="9"/>
        <v>352</v>
      </c>
      <c r="C28" s="231">
        <f t="shared" si="9"/>
        <v>345</v>
      </c>
      <c r="D28" s="231">
        <f t="shared" si="9"/>
        <v>300</v>
      </c>
      <c r="E28" s="231">
        <f t="shared" si="9"/>
        <v>339</v>
      </c>
      <c r="F28" s="231">
        <f t="shared" si="9"/>
        <v>326</v>
      </c>
      <c r="G28" s="240">
        <f t="shared" ref="G28:K28" si="11">ROUND(B28/B$30,3)+G39</f>
        <v>0.10299999999999999</v>
      </c>
      <c r="H28" s="240">
        <f t="shared" si="11"/>
        <v>0.104</v>
      </c>
      <c r="I28" s="240">
        <f t="shared" si="11"/>
        <v>0.09</v>
      </c>
      <c r="J28" s="240">
        <f t="shared" si="11"/>
        <v>0.10100000000000001</v>
      </c>
      <c r="K28" s="240">
        <f t="shared" si="11"/>
        <v>9.8000000000000004E-2</v>
      </c>
      <c r="N28" s="242"/>
      <c r="O28" s="44"/>
      <c r="P28" s="242"/>
      <c r="Q28" s="44"/>
      <c r="R28" s="241"/>
      <c r="S28" s="44"/>
      <c r="T28" s="241"/>
      <c r="U28" s="44"/>
      <c r="V28" s="242"/>
    </row>
    <row r="29" spans="1:22" x14ac:dyDescent="0.15">
      <c r="A29" s="44" t="s">
        <v>157</v>
      </c>
      <c r="B29" s="232">
        <f>ROUND(B30-SUM(B26:B28),0)</f>
        <v>401</v>
      </c>
      <c r="C29" s="232">
        <f>ROUND(C30-SUM(C26:C28),0)</f>
        <v>392</v>
      </c>
      <c r="D29" s="232">
        <f>ROUND(D30-SUM(D26:D28),0)</f>
        <v>396</v>
      </c>
      <c r="E29" s="232">
        <f>ROUND(E30-SUM(E26:E28),0)</f>
        <v>392</v>
      </c>
      <c r="F29" s="232">
        <f>ROUND(F30-SUM(F26:F28),0)</f>
        <v>387</v>
      </c>
      <c r="G29" s="240">
        <f t="shared" ref="G29:K29" si="12">ROUND(B29/B$30,3)+G40</f>
        <v>0.11799999999999999</v>
      </c>
      <c r="H29" s="240">
        <f t="shared" si="12"/>
        <v>0.11799999999999999</v>
      </c>
      <c r="I29" s="240">
        <f t="shared" si="12"/>
        <v>0.12</v>
      </c>
      <c r="J29" s="240">
        <f t="shared" si="12"/>
        <v>0.115</v>
      </c>
      <c r="K29" s="240">
        <f t="shared" si="12"/>
        <v>0.11600000000000001</v>
      </c>
    </row>
    <row r="30" spans="1:22" x14ac:dyDescent="0.15">
      <c r="A30" s="170" t="s">
        <v>106</v>
      </c>
      <c r="B30" s="170">
        <f>ROUND(B19/100000,0)</f>
        <v>3400</v>
      </c>
      <c r="C30" s="170">
        <f>ROUND(C19/100000,0)</f>
        <v>3331</v>
      </c>
      <c r="D30" s="170">
        <f>ROUND(D19/100000,0)</f>
        <v>3316</v>
      </c>
      <c r="E30" s="170">
        <f>ROUND(E19/100000,0)</f>
        <v>3367</v>
      </c>
      <c r="F30" s="170">
        <f>ROUND(F19/100000,0)</f>
        <v>3330</v>
      </c>
      <c r="G30" s="240">
        <f>SUM(G26:G29)</f>
        <v>1</v>
      </c>
      <c r="H30" s="240">
        <f t="shared" ref="H30:K30" si="13">SUM(H26:H29)</f>
        <v>1.0009999999999999</v>
      </c>
      <c r="I30" s="240">
        <f t="shared" si="13"/>
        <v>1</v>
      </c>
      <c r="J30" s="240">
        <f t="shared" si="13"/>
        <v>0.999</v>
      </c>
      <c r="K30" s="240">
        <f t="shared" si="13"/>
        <v>0.999</v>
      </c>
    </row>
    <row r="31" spans="1:22" x14ac:dyDescent="0.15">
      <c r="G31" s="44" t="s">
        <v>164</v>
      </c>
    </row>
    <row r="32" spans="1:22" x14ac:dyDescent="0.15">
      <c r="G32" s="244">
        <f>B26/B$30</f>
        <v>0.4526470588235294</v>
      </c>
      <c r="H32" s="244">
        <f t="shared" ref="H32:K32" si="14">C26/C$30</f>
        <v>0.44971480036025219</v>
      </c>
      <c r="I32" s="244">
        <f t="shared" si="14"/>
        <v>0.45536791314837155</v>
      </c>
      <c r="J32" s="244">
        <f t="shared" si="14"/>
        <v>0.45173745173745172</v>
      </c>
      <c r="K32" s="244">
        <f t="shared" si="14"/>
        <v>0.44924924924924925</v>
      </c>
    </row>
    <row r="33" spans="7:24" x14ac:dyDescent="0.15">
      <c r="G33" s="244">
        <f t="shared" ref="G33:K35" si="15">B27/B$30</f>
        <v>0.32588235294117646</v>
      </c>
      <c r="H33" s="244">
        <f t="shared" si="15"/>
        <v>0.32903032122485742</v>
      </c>
      <c r="I33" s="244">
        <f t="shared" si="15"/>
        <v>0.33474065138721348</v>
      </c>
      <c r="J33" s="244">
        <f t="shared" si="15"/>
        <v>0.33115533115533113</v>
      </c>
      <c r="K33" s="244">
        <f t="shared" si="15"/>
        <v>0.33663663663663662</v>
      </c>
    </row>
    <row r="34" spans="7:24" x14ac:dyDescent="0.15">
      <c r="G34" s="244">
        <f t="shared" si="15"/>
        <v>0.10352941176470588</v>
      </c>
      <c r="H34" s="244">
        <f t="shared" si="15"/>
        <v>0.10357250075052536</v>
      </c>
      <c r="I34" s="244">
        <f t="shared" si="15"/>
        <v>9.0470446320868522E-2</v>
      </c>
      <c r="J34" s="244">
        <f t="shared" si="15"/>
        <v>0.10068310068310068</v>
      </c>
      <c r="K34" s="244">
        <f t="shared" si="15"/>
        <v>9.7897897897897893E-2</v>
      </c>
    </row>
    <row r="35" spans="7:24" x14ac:dyDescent="0.15">
      <c r="G35" s="244">
        <f t="shared" si="15"/>
        <v>0.11794117647058823</v>
      </c>
      <c r="H35" s="244">
        <f t="shared" si="15"/>
        <v>0.11768237766436505</v>
      </c>
      <c r="I35" s="244">
        <f t="shared" si="15"/>
        <v>0.11942098914354644</v>
      </c>
      <c r="J35" s="244">
        <f t="shared" si="15"/>
        <v>0.11642411642411643</v>
      </c>
      <c r="K35" s="244">
        <f t="shared" si="15"/>
        <v>0.11621621621621622</v>
      </c>
    </row>
    <row r="36" spans="7:24" x14ac:dyDescent="0.15">
      <c r="G36" s="44" t="s">
        <v>109</v>
      </c>
    </row>
    <row r="37" spans="7:24" x14ac:dyDescent="0.15">
      <c r="G37" s="243"/>
      <c r="H37" s="243"/>
      <c r="I37" s="243"/>
      <c r="J37" s="243"/>
      <c r="K37" s="243">
        <v>-1E-3</v>
      </c>
    </row>
    <row r="38" spans="7:24" x14ac:dyDescent="0.15">
      <c r="G38" s="243"/>
      <c r="H38" s="243"/>
      <c r="I38" s="243"/>
      <c r="J38" s="243"/>
      <c r="K38" s="243"/>
    </row>
    <row r="39" spans="7:24" x14ac:dyDescent="0.15">
      <c r="G39" s="243">
        <v>-1E-3</v>
      </c>
      <c r="H39" s="243"/>
      <c r="I39" s="243"/>
      <c r="J39" s="243"/>
      <c r="K39" s="243"/>
    </row>
    <row r="40" spans="7:24" x14ac:dyDescent="0.15">
      <c r="G40" s="243"/>
      <c r="H40" s="243"/>
      <c r="I40" s="243">
        <v>1E-3</v>
      </c>
      <c r="J40" s="243">
        <v>-1E-3</v>
      </c>
      <c r="K40" s="243"/>
    </row>
    <row r="41" spans="7:24" ht="3" customHeight="1" x14ac:dyDescent="0.15">
      <c r="G41" s="240"/>
      <c r="H41" s="240"/>
      <c r="I41" s="240"/>
      <c r="J41" s="240"/>
      <c r="K41" s="240"/>
      <c r="N41"/>
      <c r="O41"/>
      <c r="P41"/>
      <c r="Q41"/>
      <c r="R41"/>
      <c r="S41"/>
      <c r="T41"/>
      <c r="U41"/>
      <c r="V41"/>
      <c r="W41"/>
      <c r="X41"/>
    </row>
    <row r="42" spans="7:24" ht="3" customHeight="1" x14ac:dyDescent="0.15">
      <c r="N42"/>
      <c r="O42"/>
      <c r="P42"/>
      <c r="Q42"/>
      <c r="R42"/>
      <c r="S42"/>
      <c r="T42"/>
      <c r="U42"/>
      <c r="V42"/>
      <c r="W42"/>
      <c r="X42"/>
    </row>
    <row r="43" spans="7:24" ht="3" customHeight="1" x14ac:dyDescent="0.15">
      <c r="N43"/>
      <c r="O43"/>
      <c r="P43"/>
      <c r="Q43"/>
      <c r="R43"/>
      <c r="S43"/>
      <c r="T43"/>
      <c r="U43"/>
      <c r="V43"/>
      <c r="W43"/>
      <c r="X43"/>
    </row>
    <row r="44" spans="7:24" ht="3" customHeight="1" x14ac:dyDescent="0.15">
      <c r="N44"/>
      <c r="O44"/>
      <c r="P44"/>
      <c r="Q44"/>
      <c r="R44"/>
      <c r="S44"/>
      <c r="T44"/>
      <c r="U44"/>
      <c r="V44"/>
      <c r="W44"/>
      <c r="X44"/>
    </row>
    <row r="45" spans="7:24" ht="3" customHeight="1" x14ac:dyDescent="0.15">
      <c r="N45"/>
      <c r="O45"/>
      <c r="P45"/>
      <c r="Q45"/>
      <c r="R45"/>
      <c r="S45"/>
      <c r="T45"/>
      <c r="U45"/>
      <c r="V45"/>
      <c r="W45"/>
      <c r="X45"/>
    </row>
    <row r="46" spans="7:24" ht="3" customHeight="1" x14ac:dyDescent="0.15">
      <c r="N46"/>
      <c r="O46"/>
      <c r="P46"/>
      <c r="Q46"/>
      <c r="R46"/>
      <c r="S46"/>
      <c r="T46"/>
      <c r="U46"/>
      <c r="V46"/>
      <c r="W46"/>
      <c r="X46"/>
    </row>
    <row r="47" spans="7:24" ht="3" customHeight="1" x14ac:dyDescent="0.15">
      <c r="N47"/>
      <c r="O47"/>
      <c r="P47"/>
      <c r="Q47"/>
      <c r="R47"/>
      <c r="S47"/>
      <c r="T47"/>
      <c r="U47"/>
      <c r="V47"/>
      <c r="W47"/>
      <c r="X47"/>
    </row>
    <row r="48" spans="7:24" ht="3" customHeight="1" x14ac:dyDescent="0.15">
      <c r="N48"/>
      <c r="O48"/>
      <c r="P48"/>
      <c r="Q48"/>
      <c r="R48"/>
      <c r="S48"/>
      <c r="T48"/>
      <c r="U48"/>
      <c r="V48"/>
      <c r="W48"/>
      <c r="X48"/>
    </row>
    <row r="49" spans="14:24" ht="3" customHeight="1" x14ac:dyDescent="0.15">
      <c r="N49"/>
      <c r="O49"/>
      <c r="P49"/>
      <c r="Q49"/>
      <c r="R49"/>
      <c r="S49"/>
      <c r="T49"/>
      <c r="U49"/>
      <c r="V49"/>
      <c r="X49"/>
    </row>
    <row r="50" spans="14:24" ht="3" customHeight="1" x14ac:dyDescent="0.15">
      <c r="N50"/>
      <c r="P50"/>
      <c r="R50"/>
      <c r="S50"/>
      <c r="T50"/>
      <c r="V50"/>
      <c r="W50" s="246"/>
      <c r="X50"/>
    </row>
    <row r="51" spans="14:24" ht="3" customHeight="1" x14ac:dyDescent="0.15">
      <c r="N51"/>
      <c r="O51" s="288">
        <f>B30</f>
        <v>3400</v>
      </c>
      <c r="P51"/>
      <c r="Q51" s="288">
        <f>C30</f>
        <v>3331</v>
      </c>
      <c r="R51"/>
      <c r="T51"/>
      <c r="U51" s="246"/>
      <c r="V51"/>
      <c r="W51" s="246"/>
      <c r="X51"/>
    </row>
    <row r="52" spans="14:24" ht="3" customHeight="1" x14ac:dyDescent="0.15">
      <c r="N52"/>
      <c r="O52" s="288"/>
      <c r="P52"/>
      <c r="Q52" s="288"/>
      <c r="R52"/>
      <c r="S52" s="288">
        <f>D30</f>
        <v>3316</v>
      </c>
      <c r="T52"/>
      <c r="U52" s="246"/>
      <c r="V52"/>
      <c r="W52" s="288">
        <f>F30</f>
        <v>3330</v>
      </c>
      <c r="X52"/>
    </row>
    <row r="53" spans="14:24" ht="3" customHeight="1" x14ac:dyDescent="0.15">
      <c r="N53"/>
      <c r="O53" s="288"/>
      <c r="P53"/>
      <c r="Q53" s="288"/>
      <c r="R53"/>
      <c r="S53" s="288"/>
      <c r="T53"/>
      <c r="U53" s="288">
        <f>E30</f>
        <v>3367</v>
      </c>
      <c r="V53"/>
      <c r="W53" s="288"/>
      <c r="X53"/>
    </row>
    <row r="54" spans="14:24" ht="3" customHeight="1" x14ac:dyDescent="0.15">
      <c r="N54"/>
      <c r="O54" s="288"/>
      <c r="P54"/>
      <c r="Q54" s="288"/>
      <c r="R54"/>
      <c r="S54" s="288"/>
      <c r="T54"/>
      <c r="U54" s="288"/>
      <c r="V54"/>
      <c r="W54" s="288"/>
      <c r="X54"/>
    </row>
    <row r="55" spans="14:24" ht="3" customHeight="1" x14ac:dyDescent="0.15">
      <c r="N55"/>
      <c r="O55" s="282" t="str">
        <f>$A$29&amp;"　"&amp;TEXT(B$29,"#,##0")&amp;TEXT(G$29,"(0.0%)")</f>
        <v>その他　401(11.8%)</v>
      </c>
      <c r="P55"/>
      <c r="Q55" s="246"/>
      <c r="R55"/>
      <c r="S55" s="288"/>
      <c r="T55"/>
      <c r="U55" s="288"/>
      <c r="V55"/>
      <c r="W55" s="246"/>
      <c r="X55"/>
    </row>
    <row r="56" spans="14:24" ht="3" customHeight="1" x14ac:dyDescent="0.15">
      <c r="N56"/>
      <c r="O56" s="282"/>
      <c r="P56"/>
      <c r="Q56" s="282" t="str">
        <f>TEXT(C$29,"#,##0")&amp;TEXT(H$29,"(0.0%)")</f>
        <v>392(11.8%)</v>
      </c>
      <c r="R56"/>
      <c r="S56" s="246"/>
      <c r="T56"/>
      <c r="U56" s="282" t="str">
        <f>TEXT(E$29,"#,##0")&amp;TEXT(J$29,"(0.0%)")</f>
        <v>392(11.5%)</v>
      </c>
      <c r="V56"/>
      <c r="W56" s="282" t="str">
        <f>TEXT(F$29,"#,##0")&amp;TEXT(K$29,"(0.0%)")</f>
        <v>387(11.6%)</v>
      </c>
      <c r="X56"/>
    </row>
    <row r="57" spans="14:24" ht="3" customHeight="1" x14ac:dyDescent="0.15">
      <c r="N57"/>
      <c r="O57" s="282"/>
      <c r="P57"/>
      <c r="Q57" s="282"/>
      <c r="R57"/>
      <c r="S57" s="282" t="str">
        <f>TEXT(D$29,"#,##0")&amp;TEXT(I$29,"(0.0%)")</f>
        <v>396(12.0%)</v>
      </c>
      <c r="T57"/>
      <c r="U57" s="282"/>
      <c r="V57"/>
      <c r="W57" s="282"/>
      <c r="X57"/>
    </row>
    <row r="58" spans="14:24" ht="3" customHeight="1" x14ac:dyDescent="0.15">
      <c r="N58"/>
      <c r="O58" s="282"/>
      <c r="P58"/>
      <c r="Q58" s="282"/>
      <c r="R58"/>
      <c r="S58" s="282"/>
      <c r="T58"/>
      <c r="U58" s="282"/>
      <c r="V58"/>
      <c r="W58" s="282"/>
      <c r="X58"/>
    </row>
    <row r="59" spans="14:24" ht="3" customHeight="1" x14ac:dyDescent="0.15">
      <c r="N59"/>
      <c r="O59" s="282"/>
      <c r="P59"/>
      <c r="Q59" s="282"/>
      <c r="R59"/>
      <c r="S59" s="282"/>
      <c r="T59"/>
      <c r="U59" s="282"/>
      <c r="V59"/>
      <c r="W59" s="282"/>
      <c r="X59"/>
    </row>
    <row r="60" spans="14:24" ht="3" customHeight="1" x14ac:dyDescent="0.15">
      <c r="N60"/>
      <c r="O60" s="282"/>
      <c r="P60"/>
      <c r="Q60" s="282"/>
      <c r="R60"/>
      <c r="S60" s="282"/>
      <c r="T60"/>
      <c r="U60" s="282"/>
      <c r="V60"/>
      <c r="W60" s="282"/>
      <c r="X60"/>
    </row>
    <row r="61" spans="14:24" ht="3" customHeight="1" x14ac:dyDescent="0.15">
      <c r="N61"/>
      <c r="O61" s="245"/>
      <c r="P61"/>
      <c r="Q61" s="282"/>
      <c r="R61"/>
      <c r="S61" s="282"/>
      <c r="T61"/>
      <c r="U61" s="282"/>
      <c r="V61"/>
      <c r="W61" s="282"/>
      <c r="X61"/>
    </row>
    <row r="62" spans="14:24" ht="3" customHeight="1" x14ac:dyDescent="0.15">
      <c r="N62"/>
      <c r="O62" s="282" t="str">
        <f>$A$28&amp;TEXT(B$28,"#,##0")&amp;TEXT(G$28,"(0.0%)")</f>
        <v>法人市町村民税352(10.3%)</v>
      </c>
      <c r="P62"/>
      <c r="R62"/>
      <c r="S62" s="282"/>
      <c r="T62"/>
      <c r="U62" s="282"/>
      <c r="V62"/>
      <c r="W62" s="282"/>
      <c r="X62"/>
    </row>
    <row r="63" spans="14:24" ht="3" customHeight="1" x14ac:dyDescent="0.15">
      <c r="N63"/>
      <c r="O63" s="282"/>
      <c r="P63"/>
      <c r="Q63" s="282" t="str">
        <f>TEXT(C$28,"#,##0")&amp;TEXT(H$28,"(0.0%)")</f>
        <v>345(10.4%)</v>
      </c>
      <c r="R63"/>
      <c r="S63" s="282"/>
      <c r="T63"/>
      <c r="U63" s="282"/>
      <c r="V63"/>
      <c r="W63" s="282" t="str">
        <f>TEXT(F$28,"#,##0")&amp;TEXT(K$28,"(0.0%)")</f>
        <v>326(9.8%)</v>
      </c>
      <c r="X63"/>
    </row>
    <row r="64" spans="14:24" ht="3" customHeight="1" x14ac:dyDescent="0.15">
      <c r="N64"/>
      <c r="O64" s="282"/>
      <c r="P64"/>
      <c r="Q64" s="282"/>
      <c r="R64"/>
      <c r="S64" s="282" t="str">
        <f>TEXT(D$28,"#,##0")&amp;TEXT(I$28,"(0.0%)")</f>
        <v>300(9.0%)</v>
      </c>
      <c r="T64"/>
      <c r="U64" s="282" t="str">
        <f>TEXT(E$28,"#,##0")&amp;TEXT(J$28,"(0.0%)")</f>
        <v>339(10.1%)</v>
      </c>
      <c r="V64"/>
      <c r="W64" s="282"/>
      <c r="X64"/>
    </row>
    <row r="65" spans="14:24" ht="3" customHeight="1" x14ac:dyDescent="0.15">
      <c r="N65"/>
      <c r="O65" s="282"/>
      <c r="P65"/>
      <c r="Q65" s="282"/>
      <c r="R65"/>
      <c r="S65" s="282"/>
      <c r="T65"/>
      <c r="U65" s="282"/>
      <c r="V65"/>
      <c r="W65" s="282"/>
      <c r="X65"/>
    </row>
    <row r="66" spans="14:24" ht="3" customHeight="1" x14ac:dyDescent="0.15">
      <c r="N66"/>
      <c r="O66" s="282"/>
      <c r="P66"/>
      <c r="Q66" s="282"/>
      <c r="R66"/>
      <c r="S66" s="282"/>
      <c r="T66"/>
      <c r="U66" s="282"/>
      <c r="V66"/>
      <c r="W66" s="282"/>
      <c r="X66"/>
    </row>
    <row r="67" spans="14:24" ht="3" customHeight="1" x14ac:dyDescent="0.15">
      <c r="N67"/>
      <c r="O67" s="248"/>
      <c r="P67"/>
      <c r="Q67" s="282"/>
      <c r="R67"/>
      <c r="S67" s="282"/>
      <c r="T67"/>
      <c r="U67" s="282"/>
      <c r="V67"/>
      <c r="W67" s="282"/>
      <c r="X67"/>
    </row>
    <row r="68" spans="14:24" ht="3" customHeight="1" x14ac:dyDescent="0.15">
      <c r="N68"/>
      <c r="O68" s="282" t="str">
        <f>$A$27&amp;TEXT(B$27,"#,##0")&amp;TEXT(G$27,"(0.0%)")</f>
        <v>個人市町村民税1,108(32.6%)</v>
      </c>
      <c r="P68"/>
      <c r="Q68" s="282" t="str">
        <f>TEXT(C$27,"#,##0")&amp;TEXT(H$27,"(0.0%)")</f>
        <v>1,096(32.9%)</v>
      </c>
      <c r="R68"/>
      <c r="S68" s="282"/>
      <c r="T68"/>
      <c r="U68" s="282"/>
      <c r="V68"/>
      <c r="W68" s="282"/>
      <c r="X68"/>
    </row>
    <row r="69" spans="14:24" ht="3" customHeight="1" x14ac:dyDescent="0.15">
      <c r="N69"/>
      <c r="O69" s="282"/>
      <c r="P69"/>
      <c r="Q69" s="282"/>
      <c r="R69"/>
      <c r="S69" s="282" t="str">
        <f>TEXT(D$27,"#,##0")&amp;TEXT(I$27,"(0.0%)")</f>
        <v>1,110(33.5%)</v>
      </c>
      <c r="T69"/>
      <c r="U69" s="282" t="str">
        <f>TEXT(E$27,"#,##0")&amp;TEXT(J$27,"(0.0%)")</f>
        <v>1,115(33.1%)</v>
      </c>
      <c r="V69"/>
      <c r="W69" s="282" t="str">
        <f>TEXT(F$27,"#,##0")&amp;TEXT(K$27,"(0.0%)")</f>
        <v>1,121(33.7%)</v>
      </c>
      <c r="X69"/>
    </row>
    <row r="70" spans="14:24" ht="3" customHeight="1" x14ac:dyDescent="0.15">
      <c r="N70"/>
      <c r="O70" s="282"/>
      <c r="P70"/>
      <c r="Q70" s="282"/>
      <c r="R70"/>
      <c r="S70" s="282"/>
      <c r="T70"/>
      <c r="U70" s="282"/>
      <c r="V70"/>
      <c r="W70" s="282"/>
      <c r="X70"/>
    </row>
    <row r="71" spans="14:24" ht="3" customHeight="1" x14ac:dyDescent="0.15">
      <c r="N71"/>
      <c r="O71" s="282"/>
      <c r="P71"/>
      <c r="Q71" s="282"/>
      <c r="R71"/>
      <c r="S71" s="282"/>
      <c r="T71"/>
      <c r="U71" s="282"/>
      <c r="V71"/>
      <c r="W71" s="282"/>
      <c r="X71"/>
    </row>
    <row r="72" spans="14:24" ht="3" customHeight="1" x14ac:dyDescent="0.15">
      <c r="N72"/>
      <c r="O72" s="282"/>
      <c r="P72"/>
      <c r="Q72" s="282"/>
      <c r="R72"/>
      <c r="S72" s="282"/>
      <c r="T72"/>
      <c r="U72" s="282"/>
      <c r="V72"/>
      <c r="W72" s="282"/>
      <c r="X72"/>
    </row>
    <row r="73" spans="14:24" ht="3" customHeight="1" x14ac:dyDescent="0.15">
      <c r="N73"/>
      <c r="O73" s="282"/>
      <c r="P73"/>
      <c r="Q73" s="282"/>
      <c r="R73"/>
      <c r="S73" s="282"/>
      <c r="T73"/>
      <c r="U73" s="282"/>
      <c r="V73"/>
      <c r="W73" s="282"/>
      <c r="X73"/>
    </row>
    <row r="74" spans="14:24" ht="3" customHeight="1" x14ac:dyDescent="0.15">
      <c r="N74"/>
      <c r="O74" s="282"/>
      <c r="P74"/>
      <c r="Q74" s="282"/>
      <c r="R74"/>
      <c r="S74" s="282"/>
      <c r="T74"/>
      <c r="U74" s="282"/>
      <c r="V74"/>
      <c r="W74" s="282"/>
      <c r="X74"/>
    </row>
    <row r="75" spans="14:24" ht="3" customHeight="1" x14ac:dyDescent="0.15">
      <c r="N75"/>
      <c r="O75" s="282"/>
      <c r="P75"/>
      <c r="Q75" s="282"/>
      <c r="R75"/>
      <c r="S75" s="282"/>
      <c r="T75"/>
      <c r="U75" s="282"/>
      <c r="V75"/>
      <c r="W75" s="282"/>
      <c r="X75"/>
    </row>
    <row r="76" spans="14:24" ht="3" customHeight="1" x14ac:dyDescent="0.15">
      <c r="N76"/>
      <c r="O76" s="282"/>
      <c r="P76"/>
      <c r="Q76" s="282"/>
      <c r="R76"/>
      <c r="S76" s="282"/>
      <c r="T76"/>
      <c r="U76" s="282"/>
      <c r="V76"/>
      <c r="W76" s="282"/>
      <c r="X76"/>
    </row>
    <row r="77" spans="14:24" ht="3" customHeight="1" x14ac:dyDescent="0.15">
      <c r="N77"/>
      <c r="O77" s="282"/>
      <c r="P77"/>
      <c r="Q77" s="282"/>
      <c r="R77"/>
      <c r="S77" s="282"/>
      <c r="T77"/>
      <c r="U77" s="282"/>
      <c r="V77"/>
      <c r="W77" s="282"/>
      <c r="X77"/>
    </row>
    <row r="78" spans="14:24" ht="3" customHeight="1" x14ac:dyDescent="0.15">
      <c r="N78"/>
      <c r="O78" s="282"/>
      <c r="P78"/>
      <c r="Q78" s="282"/>
      <c r="R78"/>
      <c r="S78" s="282"/>
      <c r="T78"/>
      <c r="U78" s="282"/>
      <c r="V78"/>
      <c r="W78" s="282"/>
      <c r="X78"/>
    </row>
    <row r="79" spans="14:24" ht="3" customHeight="1" x14ac:dyDescent="0.15">
      <c r="N79"/>
      <c r="O79" s="282"/>
      <c r="P79"/>
      <c r="Q79" s="282"/>
      <c r="R79"/>
      <c r="S79" s="282"/>
      <c r="T79"/>
      <c r="U79" s="282"/>
      <c r="V79"/>
      <c r="W79" s="282"/>
      <c r="X79"/>
    </row>
    <row r="80" spans="14:24" ht="3" customHeight="1" x14ac:dyDescent="0.15">
      <c r="N80"/>
      <c r="O80" s="282"/>
      <c r="P80"/>
      <c r="Q80" s="282"/>
      <c r="R80"/>
      <c r="S80" s="282"/>
      <c r="T80"/>
      <c r="U80" s="282"/>
      <c r="V80"/>
      <c r="W80" s="282"/>
      <c r="X80"/>
    </row>
    <row r="81" spans="14:24" ht="3" customHeight="1" x14ac:dyDescent="0.15">
      <c r="N81"/>
      <c r="O81" s="282"/>
      <c r="P81"/>
      <c r="Q81" s="282"/>
      <c r="R81"/>
      <c r="S81" s="282"/>
      <c r="T81"/>
      <c r="U81" s="282"/>
      <c r="V81"/>
      <c r="W81" s="282"/>
      <c r="X81"/>
    </row>
    <row r="82" spans="14:24" ht="3" customHeight="1" x14ac:dyDescent="0.15">
      <c r="N82"/>
      <c r="O82" s="282"/>
      <c r="P82"/>
      <c r="Q82" s="282"/>
      <c r="R82"/>
      <c r="S82" s="282"/>
      <c r="T82"/>
      <c r="U82" s="282"/>
      <c r="V82"/>
      <c r="W82" s="282"/>
      <c r="X82"/>
    </row>
    <row r="83" spans="14:24" ht="3" customHeight="1" x14ac:dyDescent="0.15">
      <c r="N83"/>
      <c r="O83" s="282"/>
      <c r="P83"/>
      <c r="Q83" s="282"/>
      <c r="R83"/>
      <c r="S83" s="282"/>
      <c r="T83"/>
      <c r="U83" s="282"/>
      <c r="V83"/>
      <c r="W83" s="282"/>
      <c r="X83"/>
    </row>
    <row r="84" spans="14:24" ht="3" customHeight="1" x14ac:dyDescent="0.15">
      <c r="N84"/>
      <c r="O84" s="282"/>
      <c r="P84"/>
      <c r="Q84" s="282"/>
      <c r="R84"/>
      <c r="S84" s="282"/>
      <c r="T84"/>
      <c r="U84" s="282"/>
      <c r="V84"/>
      <c r="W84" s="282"/>
      <c r="X84"/>
    </row>
    <row r="85" spans="14:24" ht="3" customHeight="1" x14ac:dyDescent="0.15">
      <c r="N85"/>
      <c r="O85" s="282"/>
      <c r="P85"/>
      <c r="Q85" s="282"/>
      <c r="R85"/>
      <c r="S85" s="282"/>
      <c r="T85"/>
      <c r="U85" s="282"/>
      <c r="V85"/>
      <c r="W85" s="282"/>
      <c r="X85"/>
    </row>
    <row r="86" spans="14:24" ht="3" customHeight="1" x14ac:dyDescent="0.15">
      <c r="N86"/>
      <c r="O86" s="245"/>
      <c r="P86"/>
      <c r="Q86" s="282"/>
      <c r="R86"/>
      <c r="S86" s="282"/>
      <c r="T86"/>
      <c r="U86" s="282"/>
      <c r="V86"/>
      <c r="W86" s="282"/>
      <c r="X86"/>
    </row>
    <row r="87" spans="14:24" ht="3" customHeight="1" x14ac:dyDescent="0.15">
      <c r="N87"/>
      <c r="O87" s="282" t="str">
        <f>$A$26&amp;TEXT(B$26,"#,##0")&amp;TEXT(G$26,"(0.0%)")</f>
        <v>固定資産税1,539(45.3%)</v>
      </c>
      <c r="P87"/>
      <c r="Q87" s="282" t="str">
        <f>TEXT(C$26,"#,##0")&amp;TEXT(H$26,"(0.0%)")</f>
        <v>1,498(45.0%)</v>
      </c>
      <c r="R87"/>
      <c r="S87" s="282"/>
      <c r="T87"/>
      <c r="U87" s="282"/>
      <c r="V87"/>
      <c r="W87" s="282"/>
      <c r="X87"/>
    </row>
    <row r="88" spans="14:24" ht="3" customHeight="1" x14ac:dyDescent="0.15">
      <c r="N88"/>
      <c r="O88" s="282"/>
      <c r="P88"/>
      <c r="Q88" s="282"/>
      <c r="R88"/>
      <c r="S88" s="282"/>
      <c r="T88"/>
      <c r="U88" s="282"/>
      <c r="V88"/>
      <c r="W88" s="282"/>
      <c r="X88"/>
    </row>
    <row r="89" spans="14:24" ht="3" customHeight="1" x14ac:dyDescent="0.15">
      <c r="N89"/>
      <c r="O89" s="282"/>
      <c r="P89"/>
      <c r="Q89" s="282"/>
      <c r="R89"/>
      <c r="S89" s="282" t="str">
        <f>TEXT(D$26,"#,##0")&amp;TEXT(I$26,"(0.0%)")</f>
        <v>1,510(45.5%)</v>
      </c>
      <c r="T89"/>
      <c r="U89" s="282" t="str">
        <f>TEXT(E$26,"#,##0")&amp;TEXT(J$26,"(0.0%)")</f>
        <v>1,521(45.2%)</v>
      </c>
      <c r="V89"/>
      <c r="W89" s="282" t="str">
        <f>TEXT(F$26,"#,##0")&amp;TEXT(K$26,"(0.0%)")</f>
        <v>1,496(44.8%)</v>
      </c>
      <c r="X89"/>
    </row>
    <row r="90" spans="14:24" ht="3" customHeight="1" x14ac:dyDescent="0.15">
      <c r="N90"/>
      <c r="O90" s="282"/>
      <c r="P90"/>
      <c r="Q90" s="282"/>
      <c r="R90"/>
      <c r="S90" s="282"/>
      <c r="T90"/>
      <c r="U90" s="282"/>
      <c r="V90"/>
      <c r="W90" s="282"/>
      <c r="X90"/>
    </row>
    <row r="91" spans="14:24" ht="3" customHeight="1" x14ac:dyDescent="0.15">
      <c r="N91"/>
      <c r="O91" s="282"/>
      <c r="P91"/>
      <c r="Q91" s="282"/>
      <c r="R91"/>
      <c r="S91" s="282"/>
      <c r="T91"/>
      <c r="U91" s="282"/>
      <c r="V91"/>
      <c r="W91" s="282"/>
      <c r="X91"/>
    </row>
    <row r="92" spans="14:24" ht="3" customHeight="1" x14ac:dyDescent="0.15">
      <c r="N92"/>
      <c r="O92" s="282"/>
      <c r="P92"/>
      <c r="Q92" s="282"/>
      <c r="R92"/>
      <c r="S92" s="282"/>
      <c r="T92"/>
      <c r="U92" s="282"/>
      <c r="V92"/>
      <c r="W92" s="282"/>
      <c r="X92"/>
    </row>
    <row r="93" spans="14:24" ht="3" customHeight="1" x14ac:dyDescent="0.15">
      <c r="N93"/>
      <c r="O93" s="282"/>
      <c r="P93"/>
      <c r="Q93" s="282"/>
      <c r="R93"/>
      <c r="S93" s="282"/>
      <c r="T93"/>
      <c r="U93" s="282"/>
      <c r="V93"/>
      <c r="W93" s="282"/>
      <c r="X93"/>
    </row>
    <row r="94" spans="14:24" ht="3" customHeight="1" x14ac:dyDescent="0.15">
      <c r="N94"/>
      <c r="O94" s="282"/>
      <c r="P94"/>
      <c r="Q94" s="282"/>
      <c r="R94"/>
      <c r="S94" s="282"/>
      <c r="T94"/>
      <c r="U94" s="282"/>
      <c r="V94"/>
      <c r="W94" s="282"/>
      <c r="X94"/>
    </row>
    <row r="95" spans="14:24" ht="3" customHeight="1" x14ac:dyDescent="0.15">
      <c r="N95"/>
      <c r="O95" s="282"/>
      <c r="P95"/>
      <c r="Q95" s="282"/>
      <c r="R95"/>
      <c r="S95" s="282"/>
      <c r="T95"/>
      <c r="U95" s="282"/>
      <c r="V95"/>
      <c r="W95" s="282"/>
      <c r="X95"/>
    </row>
    <row r="96" spans="14:24" ht="3" customHeight="1" x14ac:dyDescent="0.15">
      <c r="N96"/>
      <c r="O96" s="282"/>
      <c r="P96"/>
      <c r="Q96" s="282"/>
      <c r="R96"/>
      <c r="S96" s="282"/>
      <c r="T96"/>
      <c r="U96" s="282"/>
      <c r="V96"/>
      <c r="W96" s="282"/>
      <c r="X96"/>
    </row>
    <row r="97" spans="14:24" ht="3" customHeight="1" x14ac:dyDescent="0.15">
      <c r="N97"/>
      <c r="O97" s="282"/>
      <c r="P97"/>
      <c r="Q97" s="282"/>
      <c r="R97"/>
      <c r="S97" s="282"/>
      <c r="T97"/>
      <c r="U97" s="282"/>
      <c r="V97"/>
      <c r="W97" s="282"/>
      <c r="X97"/>
    </row>
    <row r="98" spans="14:24" ht="3" customHeight="1" x14ac:dyDescent="0.15">
      <c r="N98"/>
      <c r="O98" s="282"/>
      <c r="P98"/>
      <c r="Q98" s="282"/>
      <c r="R98"/>
      <c r="S98" s="282"/>
      <c r="T98"/>
      <c r="U98" s="282"/>
      <c r="V98"/>
      <c r="W98" s="282"/>
      <c r="X98"/>
    </row>
    <row r="99" spans="14:24" ht="3" customHeight="1" x14ac:dyDescent="0.15">
      <c r="N99"/>
      <c r="O99" s="282"/>
      <c r="P99"/>
      <c r="Q99" s="282"/>
      <c r="R99"/>
      <c r="S99" s="282"/>
      <c r="T99"/>
      <c r="U99" s="282"/>
      <c r="V99"/>
      <c r="W99" s="282"/>
      <c r="X99"/>
    </row>
    <row r="100" spans="14:24" ht="3" customHeight="1" x14ac:dyDescent="0.15">
      <c r="N100"/>
      <c r="O100" s="282"/>
      <c r="P100"/>
      <c r="Q100" s="282"/>
      <c r="R100"/>
      <c r="S100" s="282"/>
      <c r="T100"/>
      <c r="U100" s="282"/>
      <c r="V100"/>
      <c r="W100" s="282"/>
      <c r="X100"/>
    </row>
    <row r="101" spans="14:24" ht="3" customHeight="1" x14ac:dyDescent="0.15">
      <c r="N101"/>
      <c r="O101" s="282"/>
      <c r="P101"/>
      <c r="Q101" s="282"/>
      <c r="R101"/>
      <c r="S101" s="282"/>
      <c r="T101"/>
      <c r="U101" s="282"/>
      <c r="V101"/>
      <c r="W101" s="282"/>
      <c r="X101"/>
    </row>
    <row r="102" spans="14:24" ht="3" customHeight="1" x14ac:dyDescent="0.15">
      <c r="N102"/>
      <c r="O102" s="282"/>
      <c r="P102"/>
      <c r="Q102" s="282"/>
      <c r="R102"/>
      <c r="S102" s="282"/>
      <c r="T102"/>
      <c r="U102" s="282"/>
      <c r="V102"/>
      <c r="W102" s="282"/>
      <c r="X102"/>
    </row>
    <row r="103" spans="14:24" ht="3" customHeight="1" x14ac:dyDescent="0.15">
      <c r="N103"/>
      <c r="O103" s="282"/>
      <c r="P103"/>
      <c r="Q103" s="282"/>
      <c r="R103"/>
      <c r="S103" s="282"/>
      <c r="T103"/>
      <c r="U103" s="282"/>
      <c r="V103"/>
      <c r="W103" s="282"/>
      <c r="X103"/>
    </row>
    <row r="104" spans="14:24" ht="3" customHeight="1" x14ac:dyDescent="0.15">
      <c r="N104"/>
      <c r="O104" s="282"/>
      <c r="P104"/>
      <c r="Q104" s="282"/>
      <c r="R104"/>
      <c r="S104" s="282"/>
      <c r="T104"/>
      <c r="U104" s="282"/>
      <c r="V104"/>
      <c r="W104" s="282"/>
      <c r="X104"/>
    </row>
    <row r="105" spans="14:24" ht="3" customHeight="1" x14ac:dyDescent="0.15">
      <c r="N105"/>
      <c r="O105" s="282"/>
      <c r="P105"/>
      <c r="Q105" s="282"/>
      <c r="R105"/>
      <c r="S105" s="282"/>
      <c r="T105"/>
      <c r="U105" s="282"/>
      <c r="V105"/>
      <c r="W105" s="282"/>
      <c r="X105"/>
    </row>
    <row r="106" spans="14:24" ht="3" customHeight="1" x14ac:dyDescent="0.15">
      <c r="N106"/>
      <c r="O106" s="282"/>
      <c r="P106"/>
      <c r="Q106" s="282"/>
      <c r="R106"/>
      <c r="S106" s="282"/>
      <c r="T106"/>
      <c r="U106" s="282"/>
      <c r="V106"/>
      <c r="W106" s="282"/>
      <c r="X106"/>
    </row>
    <row r="107" spans="14:24" ht="3" customHeight="1" x14ac:dyDescent="0.15">
      <c r="N107"/>
      <c r="O107" s="282"/>
      <c r="P107"/>
      <c r="Q107" s="282"/>
      <c r="R107"/>
      <c r="S107" s="282"/>
      <c r="T107"/>
      <c r="U107" s="282"/>
      <c r="V107"/>
      <c r="W107" s="282"/>
      <c r="X107"/>
    </row>
    <row r="108" spans="14:24" ht="3" customHeight="1" x14ac:dyDescent="0.15">
      <c r="N108"/>
      <c r="O108" s="282"/>
      <c r="P108"/>
      <c r="Q108" s="282"/>
      <c r="R108"/>
      <c r="S108" s="282"/>
      <c r="T108"/>
      <c r="U108" s="282"/>
      <c r="V108"/>
      <c r="W108" s="282"/>
      <c r="X108"/>
    </row>
    <row r="109" spans="14:24" ht="3" customHeight="1" x14ac:dyDescent="0.15">
      <c r="N109"/>
      <c r="O109" s="282"/>
      <c r="P109"/>
      <c r="Q109" s="282"/>
      <c r="R109"/>
      <c r="S109" s="282"/>
      <c r="T109"/>
      <c r="U109" s="282"/>
      <c r="V109"/>
      <c r="W109" s="282"/>
      <c r="X109"/>
    </row>
    <row r="110" spans="14:24" ht="3" customHeight="1" x14ac:dyDescent="0.15">
      <c r="N110"/>
      <c r="O110" s="282"/>
      <c r="P110"/>
      <c r="Q110" s="282"/>
      <c r="R110"/>
      <c r="S110" s="282"/>
      <c r="T110"/>
      <c r="U110" s="282"/>
      <c r="V110"/>
      <c r="W110" s="282"/>
      <c r="X110"/>
    </row>
    <row r="111" spans="14:24" ht="3" customHeight="1" x14ac:dyDescent="0.15">
      <c r="N111"/>
      <c r="O111" s="282"/>
      <c r="P111"/>
      <c r="Q111" s="282"/>
      <c r="R111"/>
      <c r="S111" s="282"/>
      <c r="T111"/>
      <c r="U111" s="282"/>
      <c r="V111"/>
      <c r="W111" s="282"/>
      <c r="X111"/>
    </row>
    <row r="112" spans="14:24" ht="3" customHeight="1" x14ac:dyDescent="0.15">
      <c r="N112"/>
      <c r="O112" s="282"/>
      <c r="P112"/>
      <c r="Q112" s="282"/>
      <c r="R112"/>
      <c r="S112" s="282"/>
      <c r="T112"/>
      <c r="U112" s="282"/>
      <c r="V112"/>
      <c r="W112" s="282"/>
      <c r="X112"/>
    </row>
    <row r="113" spans="14:24" ht="3" customHeight="1" x14ac:dyDescent="0.15">
      <c r="N113"/>
      <c r="O113" s="282"/>
      <c r="P113"/>
      <c r="Q113" s="282"/>
      <c r="R113"/>
      <c r="S113" s="282"/>
      <c r="T113"/>
      <c r="U113" s="282"/>
      <c r="V113"/>
      <c r="W113" s="282"/>
      <c r="X113"/>
    </row>
    <row r="114" spans="14:24" ht="3" customHeight="1" x14ac:dyDescent="0.15">
      <c r="N114"/>
      <c r="O114" s="282"/>
      <c r="P114"/>
      <c r="Q114" s="282"/>
      <c r="R114"/>
      <c r="S114" s="282"/>
      <c r="T114"/>
      <c r="U114" s="282"/>
      <c r="V114"/>
      <c r="W114" s="282"/>
      <c r="X114"/>
    </row>
    <row r="115" spans="14:24" ht="3" customHeight="1" x14ac:dyDescent="0.15">
      <c r="N115"/>
      <c r="O115" s="282"/>
      <c r="P115"/>
      <c r="Q115" s="282"/>
      <c r="R115"/>
      <c r="S115" s="282"/>
      <c r="T115"/>
      <c r="U115" s="282"/>
      <c r="V115"/>
      <c r="W115" s="282"/>
      <c r="X115"/>
    </row>
    <row r="116" spans="14:24" ht="3" customHeight="1" x14ac:dyDescent="0.15">
      <c r="N116"/>
      <c r="O116" s="282"/>
      <c r="P116"/>
      <c r="Q116" s="245"/>
      <c r="R116"/>
      <c r="S116" s="245"/>
      <c r="T116"/>
      <c r="U116" s="245"/>
      <c r="V116"/>
      <c r="W116" s="245"/>
      <c r="X116"/>
    </row>
    <row r="117" spans="14:24" ht="3" customHeight="1" x14ac:dyDescent="0.15">
      <c r="N117"/>
      <c r="O117" s="245"/>
      <c r="P117"/>
      <c r="Q117" s="245"/>
      <c r="R117"/>
      <c r="S117" s="245"/>
      <c r="T117"/>
      <c r="U117" s="245"/>
      <c r="V117"/>
      <c r="W117" s="245"/>
      <c r="X117"/>
    </row>
    <row r="118" spans="14:24" ht="3" customHeight="1" x14ac:dyDescent="0.15">
      <c r="N118"/>
      <c r="O118"/>
      <c r="P118"/>
      <c r="Q118"/>
      <c r="R118"/>
      <c r="S118" s="245"/>
      <c r="T118"/>
      <c r="U118"/>
      <c r="V118"/>
      <c r="W118"/>
      <c r="X118"/>
    </row>
    <row r="119" spans="14:24" ht="3" customHeight="1" x14ac:dyDescent="0.15">
      <c r="N119"/>
      <c r="O119"/>
      <c r="P119"/>
      <c r="Q119"/>
      <c r="R119"/>
      <c r="S119" s="245"/>
      <c r="T119"/>
      <c r="U119"/>
      <c r="V119"/>
      <c r="W119"/>
      <c r="X119"/>
    </row>
    <row r="120" spans="14:24" ht="3" customHeight="1" x14ac:dyDescent="0.15">
      <c r="N120"/>
      <c r="O120"/>
      <c r="P120"/>
      <c r="Q120"/>
      <c r="R120"/>
      <c r="S120"/>
      <c r="T120"/>
      <c r="U120"/>
      <c r="V120"/>
      <c r="W120"/>
      <c r="X120"/>
    </row>
    <row r="121" spans="14:24" x14ac:dyDescent="0.15">
      <c r="N121"/>
      <c r="O121"/>
      <c r="P121"/>
      <c r="Q121"/>
      <c r="R121"/>
      <c r="S121"/>
      <c r="T121"/>
      <c r="U121"/>
      <c r="V121"/>
      <c r="W121"/>
      <c r="X121"/>
    </row>
  </sheetData>
  <sheetProtection selectLockedCells="1" selectUnlockedCells="1"/>
  <mergeCells count="27">
    <mergeCell ref="A4:A5"/>
    <mergeCell ref="G4:K4"/>
    <mergeCell ref="Q51:Q54"/>
    <mergeCell ref="W52:W54"/>
    <mergeCell ref="O55:O60"/>
    <mergeCell ref="Q56:Q61"/>
    <mergeCell ref="O51:O54"/>
    <mergeCell ref="S52:S55"/>
    <mergeCell ref="U53:U55"/>
    <mergeCell ref="O87:O116"/>
    <mergeCell ref="Q68:Q86"/>
    <mergeCell ref="Q87:Q115"/>
    <mergeCell ref="Q63:Q67"/>
    <mergeCell ref="O68:O85"/>
    <mergeCell ref="O62:O66"/>
    <mergeCell ref="W69:W88"/>
    <mergeCell ref="W89:W115"/>
    <mergeCell ref="W63:W68"/>
    <mergeCell ref="W56:W62"/>
    <mergeCell ref="U64:U68"/>
    <mergeCell ref="U56:U63"/>
    <mergeCell ref="S64:S68"/>
    <mergeCell ref="S57:S63"/>
    <mergeCell ref="S69:S88"/>
    <mergeCell ref="S89:S115"/>
    <mergeCell ref="U69:U88"/>
    <mergeCell ref="U89:U115"/>
  </mergeCells>
  <phoneticPr fontId="2"/>
  <pageMargins left="0.78740157480314965" right="0.49" top="0.78740157480314965" bottom="0.59055118110236227" header="0.51181102362204722" footer="0.51181102362204722"/>
  <pageSetup paperSize="9" scale="96" firstPageNumber="4" orientation="landscape"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1"/>
  <sheetViews>
    <sheetView showGridLines="0" view="pageBreakPreview" zoomScaleNormal="75" zoomScaleSheetLayoutView="100" workbookViewId="0">
      <pane xSplit="1" ySplit="5" topLeftCell="B15" activePane="bottomRight" state="frozen"/>
      <selection pane="topRight" activeCell="B1" sqref="B1"/>
      <selection pane="bottomLeft" activeCell="A6" sqref="A6"/>
      <selection pane="bottomRight" activeCell="C23" sqref="C23"/>
    </sheetView>
  </sheetViews>
  <sheetFormatPr defaultRowHeight="14.25" x14ac:dyDescent="0.15"/>
  <cols>
    <col min="1" max="1" width="19.375" style="15" customWidth="1"/>
    <col min="2" max="5" width="12.25" style="15" bestFit="1" customWidth="1"/>
    <col min="6" max="6" width="12.25" style="119" bestFit="1" customWidth="1"/>
    <col min="7" max="11" width="8.125" style="15" customWidth="1"/>
    <col min="12" max="12" width="8.75" style="15" customWidth="1"/>
    <col min="13" max="13" width="9" customWidth="1"/>
    <col min="14" max="14" width="7.875" customWidth="1"/>
    <col min="15" max="15" width="8.5" customWidth="1"/>
    <col min="16" max="16" width="4.25" customWidth="1"/>
    <col min="17" max="17" width="8.125" customWidth="1"/>
    <col min="18" max="18" width="4.375" customWidth="1"/>
    <col min="19" max="19" width="8.375" customWidth="1"/>
    <col min="20" max="20" width="4.25" customWidth="1"/>
    <col min="21" max="21" width="8.5" customWidth="1"/>
    <col min="22" max="22" width="4.25" customWidth="1"/>
    <col min="23" max="23" width="8.125" customWidth="1"/>
    <col min="24" max="24" width="4.125" customWidth="1"/>
  </cols>
  <sheetData>
    <row r="1" spans="1:14" ht="17.25" x14ac:dyDescent="0.15">
      <c r="A1" s="23" t="s">
        <v>40</v>
      </c>
      <c r="B1" s="1"/>
      <c r="C1" s="1"/>
      <c r="D1" s="1"/>
      <c r="E1" s="1"/>
      <c r="F1" s="62"/>
      <c r="G1" s="1"/>
      <c r="H1" s="1"/>
      <c r="I1" s="1"/>
      <c r="J1" s="1"/>
      <c r="K1" s="1"/>
      <c r="L1" s="1"/>
    </row>
    <row r="2" spans="1:14" ht="17.25" x14ac:dyDescent="0.15">
      <c r="A2" s="8"/>
      <c r="B2" s="1"/>
      <c r="C2" s="1"/>
      <c r="D2" s="1"/>
      <c r="E2" s="1"/>
      <c r="F2" s="62"/>
      <c r="G2" s="1"/>
      <c r="H2" s="1"/>
      <c r="I2" s="1"/>
      <c r="J2" s="1"/>
      <c r="K2" s="1"/>
      <c r="L2" s="1"/>
    </row>
    <row r="3" spans="1:14" ht="15" thickBot="1" x14ac:dyDescent="0.2">
      <c r="A3" s="1"/>
      <c r="B3" s="1"/>
      <c r="C3" s="1"/>
      <c r="D3" s="1"/>
      <c r="E3" s="1"/>
      <c r="F3" s="62"/>
      <c r="G3" s="1"/>
      <c r="H3" s="1"/>
      <c r="I3" s="1"/>
      <c r="J3" s="1"/>
      <c r="K3" s="1"/>
      <c r="L3" s="141" t="s">
        <v>25</v>
      </c>
    </row>
    <row r="4" spans="1:14" s="7" customFormat="1" ht="24.95" customHeight="1" x14ac:dyDescent="0.15">
      <c r="A4" s="283" t="s">
        <v>113</v>
      </c>
      <c r="B4" s="140" t="s">
        <v>150</v>
      </c>
      <c r="C4" s="140" t="s">
        <v>165</v>
      </c>
      <c r="D4" s="140" t="s">
        <v>169</v>
      </c>
      <c r="E4" s="140" t="s">
        <v>173</v>
      </c>
      <c r="F4" s="140" t="s">
        <v>185</v>
      </c>
      <c r="G4" s="285" t="s">
        <v>130</v>
      </c>
      <c r="H4" s="286"/>
      <c r="I4" s="286"/>
      <c r="J4" s="286"/>
      <c r="K4" s="287"/>
      <c r="L4" s="238" t="str">
        <f>F4</f>
        <v>平成30年度</v>
      </c>
    </row>
    <row r="5" spans="1:14" s="7" customFormat="1" ht="24.95" customHeight="1" x14ac:dyDescent="0.15">
      <c r="A5" s="284"/>
      <c r="B5" s="159" t="s">
        <v>102</v>
      </c>
      <c r="C5" s="142" t="s">
        <v>102</v>
      </c>
      <c r="D5" s="159" t="s">
        <v>102</v>
      </c>
      <c r="E5" s="159" t="s">
        <v>102</v>
      </c>
      <c r="F5" s="159" t="s">
        <v>102</v>
      </c>
      <c r="G5" s="143" t="str">
        <f t="shared" ref="G5" si="0">"H"&amp;MID(B4,3,2)</f>
        <v>H26</v>
      </c>
      <c r="H5" s="142" t="str">
        <f t="shared" ref="H5" si="1">"H"&amp;MID(C4,3,2)</f>
        <v>H27</v>
      </c>
      <c r="I5" s="143" t="str">
        <f t="shared" ref="I5" si="2">"H"&amp;MID(D4,3,2)</f>
        <v>H28</v>
      </c>
      <c r="J5" s="143" t="str">
        <f t="shared" ref="J5" si="3">"H"&amp;MID(E4,3,2)</f>
        <v>H29</v>
      </c>
      <c r="K5" s="143" t="str">
        <f t="shared" ref="K5" si="4">"H"&amp;MID(F4,3,2)</f>
        <v>H30</v>
      </c>
      <c r="L5" s="144" t="s">
        <v>128</v>
      </c>
      <c r="M5" s="145"/>
      <c r="N5" s="146" t="s">
        <v>109</v>
      </c>
    </row>
    <row r="6" spans="1:14" s="7" customFormat="1" ht="24.95" customHeight="1" x14ac:dyDescent="0.15">
      <c r="A6" s="147" t="s">
        <v>117</v>
      </c>
      <c r="B6" s="160">
        <v>136147119</v>
      </c>
      <c r="C6" s="161">
        <v>135714236</v>
      </c>
      <c r="D6" s="161">
        <v>133810067</v>
      </c>
      <c r="E6" s="161">
        <v>139238659</v>
      </c>
      <c r="F6" s="161">
        <v>139435589</v>
      </c>
      <c r="G6" s="162">
        <v>4.2999999999999972</v>
      </c>
      <c r="H6" s="162">
        <f>ROUND(C6/B6*100,1)-100</f>
        <v>-0.29999999999999716</v>
      </c>
      <c r="I6" s="162">
        <f t="shared" ref="I6:I19" si="5">ROUND(D6/C6*100,1)-100</f>
        <v>-1.4000000000000057</v>
      </c>
      <c r="J6" s="162">
        <f t="shared" ref="J6:K19" si="6">ROUND(E6/D6*100,1)-100</f>
        <v>4.0999999999999943</v>
      </c>
      <c r="K6" s="162">
        <f>ROUND(F6/E6*100,1)-100</f>
        <v>9.9999999999994316E-2</v>
      </c>
      <c r="L6" s="163">
        <f>ROUND(F6/F$19*100+N6,1)</f>
        <v>43.8</v>
      </c>
      <c r="M6" s="227">
        <f t="shared" ref="M6:M18" si="7">F6/F$19*100</f>
        <v>43.841419475124262</v>
      </c>
      <c r="N6" s="249"/>
    </row>
    <row r="7" spans="1:14" s="7" customFormat="1" ht="24.95" customHeight="1" x14ac:dyDescent="0.15">
      <c r="A7" s="152" t="s">
        <v>118</v>
      </c>
      <c r="B7" s="164">
        <v>101495350</v>
      </c>
      <c r="C7" s="153">
        <v>101663632</v>
      </c>
      <c r="D7" s="153">
        <v>104243920</v>
      </c>
      <c r="E7" s="153">
        <v>105741683</v>
      </c>
      <c r="F7" s="153">
        <v>107233792</v>
      </c>
      <c r="G7" s="165">
        <v>1.5</v>
      </c>
      <c r="H7" s="165">
        <f t="shared" ref="H7:H19" si="8">ROUND(C7/B7*100,1)-100</f>
        <v>0.20000000000000284</v>
      </c>
      <c r="I7" s="165">
        <f t="shared" si="5"/>
        <v>2.5</v>
      </c>
      <c r="J7" s="165">
        <f t="shared" si="6"/>
        <v>1.4000000000000057</v>
      </c>
      <c r="K7" s="165">
        <f t="shared" ref="K7:K19" si="9">ROUND(F7/E7*100,1)-100</f>
        <v>1.4000000000000057</v>
      </c>
      <c r="L7" s="166">
        <f t="shared" ref="L7:L18" si="10">ROUND(F7/F$19*100+N7,1)</f>
        <v>33.700000000000003</v>
      </c>
      <c r="M7" s="227">
        <f t="shared" si="7"/>
        <v>33.71651162157908</v>
      </c>
      <c r="N7" s="146"/>
    </row>
    <row r="8" spans="1:14" s="7" customFormat="1" ht="24.95" customHeight="1" x14ac:dyDescent="0.15">
      <c r="A8" s="152" t="s">
        <v>119</v>
      </c>
      <c r="B8" s="164">
        <v>34651769</v>
      </c>
      <c r="C8" s="153">
        <v>34050604</v>
      </c>
      <c r="D8" s="153">
        <v>29566147</v>
      </c>
      <c r="E8" s="153">
        <v>33496976</v>
      </c>
      <c r="F8" s="153">
        <v>32201797</v>
      </c>
      <c r="G8" s="165">
        <v>13.400000000000006</v>
      </c>
      <c r="H8" s="165">
        <f t="shared" si="8"/>
        <v>-1.7000000000000028</v>
      </c>
      <c r="I8" s="165">
        <f t="shared" si="5"/>
        <v>-13.200000000000003</v>
      </c>
      <c r="J8" s="165">
        <f t="shared" si="6"/>
        <v>13.299999999999997</v>
      </c>
      <c r="K8" s="165">
        <f t="shared" si="9"/>
        <v>-3.9000000000000057</v>
      </c>
      <c r="L8" s="166">
        <f t="shared" si="10"/>
        <v>10.1</v>
      </c>
      <c r="M8" s="227">
        <f t="shared" si="7"/>
        <v>10.12490785354518</v>
      </c>
      <c r="N8" s="146"/>
    </row>
    <row r="9" spans="1:14" s="7" customFormat="1" ht="24.95" customHeight="1" x14ac:dyDescent="0.15">
      <c r="A9" s="152" t="s">
        <v>39</v>
      </c>
      <c r="B9" s="164">
        <v>138655738</v>
      </c>
      <c r="C9" s="153">
        <v>136353793</v>
      </c>
      <c r="D9" s="153">
        <v>139466601</v>
      </c>
      <c r="E9" s="153">
        <v>142205038</v>
      </c>
      <c r="F9" s="153">
        <v>141139130</v>
      </c>
      <c r="G9" s="165">
        <v>1.5999999999999943</v>
      </c>
      <c r="H9" s="165">
        <f t="shared" si="8"/>
        <v>-1.7000000000000028</v>
      </c>
      <c r="I9" s="165">
        <f t="shared" si="5"/>
        <v>2.2999999999999972</v>
      </c>
      <c r="J9" s="165">
        <f t="shared" si="6"/>
        <v>2</v>
      </c>
      <c r="K9" s="165">
        <f t="shared" si="9"/>
        <v>-0.70000000000000284</v>
      </c>
      <c r="L9" s="166">
        <f t="shared" si="10"/>
        <v>44.4</v>
      </c>
      <c r="M9" s="227">
        <f t="shared" si="7"/>
        <v>44.377047833061432</v>
      </c>
      <c r="N9" s="249"/>
    </row>
    <row r="10" spans="1:14" s="7" customFormat="1" ht="24.95" customHeight="1" x14ac:dyDescent="0.15">
      <c r="A10" s="152" t="s">
        <v>120</v>
      </c>
      <c r="B10" s="164">
        <v>137388012</v>
      </c>
      <c r="C10" s="153">
        <v>135029335</v>
      </c>
      <c r="D10" s="153">
        <v>138167630</v>
      </c>
      <c r="E10" s="153">
        <v>140921987</v>
      </c>
      <c r="F10" s="153">
        <v>139874111</v>
      </c>
      <c r="G10" s="165">
        <v>1.4000000000000057</v>
      </c>
      <c r="H10" s="165">
        <f t="shared" si="8"/>
        <v>-1.7000000000000028</v>
      </c>
      <c r="I10" s="165">
        <f t="shared" si="5"/>
        <v>2.2999999999999972</v>
      </c>
      <c r="J10" s="165">
        <f t="shared" si="6"/>
        <v>2</v>
      </c>
      <c r="K10" s="165">
        <f t="shared" si="9"/>
        <v>-0.70000000000000284</v>
      </c>
      <c r="L10" s="166">
        <f t="shared" si="10"/>
        <v>44</v>
      </c>
      <c r="M10" s="227">
        <f t="shared" si="7"/>
        <v>43.979299818937136</v>
      </c>
      <c r="N10" s="146"/>
    </row>
    <row r="11" spans="1:14" s="7" customFormat="1" ht="24.95" customHeight="1" x14ac:dyDescent="0.15">
      <c r="A11" s="152" t="s">
        <v>136</v>
      </c>
      <c r="B11" s="164">
        <v>1267726</v>
      </c>
      <c r="C11" s="153">
        <v>1324458</v>
      </c>
      <c r="D11" s="153">
        <v>1298971</v>
      </c>
      <c r="E11" s="153">
        <v>1283051</v>
      </c>
      <c r="F11" s="153">
        <v>1265019</v>
      </c>
      <c r="G11" s="165">
        <v>31.599999999999994</v>
      </c>
      <c r="H11" s="165">
        <f t="shared" si="8"/>
        <v>4.5</v>
      </c>
      <c r="I11" s="165">
        <f t="shared" si="5"/>
        <v>-1.9000000000000057</v>
      </c>
      <c r="J11" s="165">
        <f t="shared" si="6"/>
        <v>-1.2000000000000028</v>
      </c>
      <c r="K11" s="165">
        <f t="shared" si="9"/>
        <v>-1.4000000000000057</v>
      </c>
      <c r="L11" s="166">
        <f t="shared" si="10"/>
        <v>0.4</v>
      </c>
      <c r="M11" s="227">
        <f t="shared" si="7"/>
        <v>0.39774801412430089</v>
      </c>
      <c r="N11" s="146"/>
    </row>
    <row r="12" spans="1:14" s="7" customFormat="1" ht="24.95" customHeight="1" x14ac:dyDescent="0.15">
      <c r="A12" s="152" t="s">
        <v>121</v>
      </c>
      <c r="B12" s="164">
        <v>3759095</v>
      </c>
      <c r="C12" s="153">
        <v>3897777</v>
      </c>
      <c r="D12" s="153">
        <v>4703211</v>
      </c>
      <c r="E12" s="153">
        <v>4931211</v>
      </c>
      <c r="F12" s="153">
        <v>5139115</v>
      </c>
      <c r="G12" s="165">
        <v>3.5</v>
      </c>
      <c r="H12" s="165">
        <f t="shared" si="8"/>
        <v>3.7000000000000028</v>
      </c>
      <c r="I12" s="165">
        <f t="shared" si="5"/>
        <v>20.700000000000003</v>
      </c>
      <c r="J12" s="165">
        <f t="shared" si="6"/>
        <v>4.7999999999999972</v>
      </c>
      <c r="K12" s="165">
        <f t="shared" si="9"/>
        <v>4.2000000000000028</v>
      </c>
      <c r="L12" s="166">
        <f t="shared" si="10"/>
        <v>1.6</v>
      </c>
      <c r="M12" s="227">
        <f t="shared" si="7"/>
        <v>1.6158435451217781</v>
      </c>
      <c r="N12" s="146"/>
    </row>
    <row r="13" spans="1:14" s="7" customFormat="1" ht="24.95" customHeight="1" x14ac:dyDescent="0.15">
      <c r="A13" s="152" t="s">
        <v>122</v>
      </c>
      <c r="B13" s="164">
        <v>15470488</v>
      </c>
      <c r="C13" s="153">
        <v>15254403</v>
      </c>
      <c r="D13" s="153">
        <v>14746910</v>
      </c>
      <c r="E13" s="153">
        <v>13880004</v>
      </c>
      <c r="F13" s="153">
        <v>13607685</v>
      </c>
      <c r="G13" s="165">
        <v>-3.4000000000000057</v>
      </c>
      <c r="H13" s="165">
        <f t="shared" si="8"/>
        <v>-1.4000000000000057</v>
      </c>
      <c r="I13" s="165">
        <f t="shared" si="5"/>
        <v>-3.2999999999999972</v>
      </c>
      <c r="J13" s="165">
        <f t="shared" si="6"/>
        <v>-5.9000000000000057</v>
      </c>
      <c r="K13" s="165">
        <f t="shared" si="9"/>
        <v>-2</v>
      </c>
      <c r="L13" s="166">
        <f t="shared" si="10"/>
        <v>4.3</v>
      </c>
      <c r="M13" s="227">
        <f t="shared" si="7"/>
        <v>4.2785362793594706</v>
      </c>
      <c r="N13" s="146"/>
    </row>
    <row r="14" spans="1:14" s="7" customFormat="1" ht="24.95" customHeight="1" x14ac:dyDescent="0.15">
      <c r="A14" s="152" t="s">
        <v>123</v>
      </c>
      <c r="B14" s="164">
        <v>27352</v>
      </c>
      <c r="C14" s="153">
        <v>24930</v>
      </c>
      <c r="D14" s="153">
        <v>23073</v>
      </c>
      <c r="E14" s="153">
        <v>22983</v>
      </c>
      <c r="F14" s="153">
        <v>23518</v>
      </c>
      <c r="G14" s="165">
        <v>4.2000000000000028</v>
      </c>
      <c r="H14" s="165">
        <f t="shared" si="8"/>
        <v>-8.9000000000000057</v>
      </c>
      <c r="I14" s="165">
        <f t="shared" si="5"/>
        <v>-7.4000000000000057</v>
      </c>
      <c r="J14" s="165">
        <f t="shared" si="6"/>
        <v>-0.40000000000000568</v>
      </c>
      <c r="K14" s="165">
        <f t="shared" si="9"/>
        <v>2.2999999999999972</v>
      </c>
      <c r="L14" s="166">
        <f t="shared" si="10"/>
        <v>0</v>
      </c>
      <c r="M14" s="227">
        <f t="shared" si="7"/>
        <v>7.394543320041286E-3</v>
      </c>
      <c r="N14" s="146"/>
    </row>
    <row r="15" spans="1:14" s="7" customFormat="1" ht="24.95" customHeight="1" x14ac:dyDescent="0.15">
      <c r="A15" s="152" t="s">
        <v>124</v>
      </c>
      <c r="B15" s="164">
        <v>50</v>
      </c>
      <c r="C15" s="153">
        <v>11003</v>
      </c>
      <c r="D15" s="153">
        <v>0</v>
      </c>
      <c r="E15" s="153">
        <v>10</v>
      </c>
      <c r="F15" s="153">
        <v>120</v>
      </c>
      <c r="G15" s="165">
        <v>-50</v>
      </c>
      <c r="H15" s="197">
        <f t="shared" si="8"/>
        <v>21906</v>
      </c>
      <c r="I15" s="197">
        <f t="shared" si="5"/>
        <v>-100</v>
      </c>
      <c r="J15" s="197" t="s">
        <v>186</v>
      </c>
      <c r="K15" s="197">
        <f t="shared" si="6"/>
        <v>1100</v>
      </c>
      <c r="L15" s="166">
        <f t="shared" si="10"/>
        <v>0</v>
      </c>
      <c r="M15" s="227">
        <f t="shared" si="7"/>
        <v>3.7730470210262545E-5</v>
      </c>
      <c r="N15" s="146"/>
    </row>
    <row r="16" spans="1:14" s="7" customFormat="1" ht="24.95" customHeight="1" x14ac:dyDescent="0.15">
      <c r="A16" s="152" t="s">
        <v>125</v>
      </c>
      <c r="B16" s="164">
        <v>859703</v>
      </c>
      <c r="C16" s="153">
        <v>863892</v>
      </c>
      <c r="D16" s="153">
        <v>879055</v>
      </c>
      <c r="E16" s="153">
        <v>883777</v>
      </c>
      <c r="F16" s="153">
        <v>881832</v>
      </c>
      <c r="G16" s="165">
        <v>1.4000000000000057</v>
      </c>
      <c r="H16" s="165">
        <f t="shared" si="8"/>
        <v>0.5</v>
      </c>
      <c r="I16" s="165">
        <f t="shared" si="5"/>
        <v>1.7999999999999972</v>
      </c>
      <c r="J16" s="165">
        <f t="shared" si="6"/>
        <v>0.5</v>
      </c>
      <c r="K16" s="165">
        <f t="shared" si="9"/>
        <v>-0.20000000000000284</v>
      </c>
      <c r="L16" s="166">
        <f t="shared" si="10"/>
        <v>0.3</v>
      </c>
      <c r="M16" s="227">
        <f t="shared" si="7"/>
        <v>0.27726613338713529</v>
      </c>
      <c r="N16" s="146"/>
    </row>
    <row r="17" spans="1:14" s="7" customFormat="1" ht="24.95" customHeight="1" x14ac:dyDescent="0.15">
      <c r="A17" s="152" t="s">
        <v>126</v>
      </c>
      <c r="B17" s="164">
        <v>3322357</v>
      </c>
      <c r="C17" s="153">
        <v>3413374</v>
      </c>
      <c r="D17" s="153">
        <v>3395279</v>
      </c>
      <c r="E17" s="153">
        <v>3431050</v>
      </c>
      <c r="F17" s="153">
        <v>3478003</v>
      </c>
      <c r="G17" s="165">
        <v>2.7000000000000028</v>
      </c>
      <c r="H17" s="165">
        <f t="shared" si="8"/>
        <v>2.7000000000000028</v>
      </c>
      <c r="I17" s="165">
        <f t="shared" si="5"/>
        <v>-0.5</v>
      </c>
      <c r="J17" s="165">
        <f t="shared" si="6"/>
        <v>1.0999999999999943</v>
      </c>
      <c r="K17" s="165">
        <f t="shared" si="9"/>
        <v>1.4000000000000057</v>
      </c>
      <c r="L17" s="166">
        <f t="shared" si="10"/>
        <v>1.1000000000000001</v>
      </c>
      <c r="M17" s="227">
        <f t="shared" si="7"/>
        <v>1.0935557381891978</v>
      </c>
      <c r="N17" s="146"/>
    </row>
    <row r="18" spans="1:14" s="7" customFormat="1" ht="24.95" customHeight="1" x14ac:dyDescent="0.15">
      <c r="A18" s="152" t="s">
        <v>127</v>
      </c>
      <c r="B18" s="164">
        <v>14506288</v>
      </c>
      <c r="C18" s="153">
        <v>13737785</v>
      </c>
      <c r="D18" s="153">
        <v>14094334</v>
      </c>
      <c r="E18" s="153">
        <v>14497576</v>
      </c>
      <c r="F18" s="153">
        <v>14340342</v>
      </c>
      <c r="G18" s="165">
        <v>0.59999999999999432</v>
      </c>
      <c r="H18" s="165">
        <f t="shared" si="8"/>
        <v>-5.2999999999999972</v>
      </c>
      <c r="I18" s="165">
        <f t="shared" si="5"/>
        <v>2.5999999999999943</v>
      </c>
      <c r="J18" s="165">
        <f t="shared" si="6"/>
        <v>2.9000000000000057</v>
      </c>
      <c r="K18" s="165">
        <f t="shared" si="9"/>
        <v>-1.0999999999999943</v>
      </c>
      <c r="L18" s="166">
        <f t="shared" si="10"/>
        <v>4.5</v>
      </c>
      <c r="M18" s="227">
        <f t="shared" si="7"/>
        <v>4.5088987219664727</v>
      </c>
      <c r="N18" s="146"/>
    </row>
    <row r="19" spans="1:14" s="7" customFormat="1" ht="24.95" customHeight="1" thickBot="1" x14ac:dyDescent="0.2">
      <c r="A19" s="156" t="s">
        <v>129</v>
      </c>
      <c r="B19" s="201">
        <f t="shared" ref="B19:E19" si="11">SUM(B6+B9+B12+B13+B14+B15+B16+B17+B18)</f>
        <v>312748190</v>
      </c>
      <c r="C19" s="201">
        <f t="shared" si="11"/>
        <v>309271193</v>
      </c>
      <c r="D19" s="201">
        <f t="shared" si="11"/>
        <v>311118530</v>
      </c>
      <c r="E19" s="201">
        <f t="shared" si="11"/>
        <v>319090308</v>
      </c>
      <c r="F19" s="201">
        <f>SUM(F6+F9+F12+F13+F14+F15+F16+F17+F18)</f>
        <v>318045334</v>
      </c>
      <c r="G19" s="167">
        <v>2.5</v>
      </c>
      <c r="H19" s="167">
        <f t="shared" si="8"/>
        <v>-1.0999999999999943</v>
      </c>
      <c r="I19" s="167">
        <f t="shared" si="5"/>
        <v>0.59999999999999432</v>
      </c>
      <c r="J19" s="167">
        <f t="shared" si="6"/>
        <v>2.5999999999999943</v>
      </c>
      <c r="K19" s="167">
        <f t="shared" si="9"/>
        <v>-0.29999999999999716</v>
      </c>
      <c r="L19" s="158">
        <f>SUM(L10:L18,L7:L8)</f>
        <v>100</v>
      </c>
      <c r="M19" s="226">
        <f>M6+M9+SUM(M12:M18)</f>
        <v>100</v>
      </c>
      <c r="N19" s="146"/>
    </row>
    <row r="20" spans="1:14" s="169" customFormat="1" ht="15" customHeight="1" x14ac:dyDescent="0.15">
      <c r="A20" s="44" t="s">
        <v>137</v>
      </c>
      <c r="B20" s="44"/>
      <c r="C20" s="44"/>
      <c r="D20" s="44"/>
      <c r="E20" s="44"/>
      <c r="F20" s="168"/>
      <c r="G20" s="44"/>
      <c r="H20" s="44"/>
      <c r="I20" s="44"/>
      <c r="J20" s="44"/>
      <c r="K20" s="44"/>
      <c r="L20" s="44"/>
    </row>
    <row r="21" spans="1:14" s="169" customFormat="1" ht="12" x14ac:dyDescent="0.15">
      <c r="A21" s="138" t="s">
        <v>138</v>
      </c>
      <c r="B21" s="138"/>
      <c r="C21" s="138"/>
      <c r="D21" s="138"/>
      <c r="E21" s="138"/>
      <c r="F21" s="168"/>
      <c r="G21" s="44"/>
      <c r="H21" s="44"/>
      <c r="I21" s="44"/>
      <c r="J21" s="44"/>
      <c r="K21" s="44"/>
      <c r="L21" s="44"/>
    </row>
    <row r="22" spans="1:14" ht="15" thickBot="1" x14ac:dyDescent="0.2"/>
    <row r="23" spans="1:14" ht="24.95" customHeight="1" thickBot="1" x14ac:dyDescent="0.2">
      <c r="A23" s="207" t="s">
        <v>152</v>
      </c>
      <c r="B23" s="202">
        <v>55500458</v>
      </c>
      <c r="C23" s="203">
        <v>53018227</v>
      </c>
      <c r="D23" s="203">
        <v>51775491</v>
      </c>
      <c r="E23" s="204">
        <v>50078819</v>
      </c>
      <c r="F23" s="204">
        <v>46008177</v>
      </c>
      <c r="G23" s="205">
        <v>-2.7999999999999972</v>
      </c>
      <c r="H23" s="205">
        <f>ROUND(C23/B23*100,1)-100</f>
        <v>-4.5</v>
      </c>
      <c r="I23" s="205">
        <f>ROUND(D23/C23*100,1)-100</f>
        <v>-2.2999999999999972</v>
      </c>
      <c r="J23" s="205">
        <f>ROUND(E23/D23*100,1)-100</f>
        <v>-3.2999999999999972</v>
      </c>
      <c r="K23" s="205">
        <f>ROUND(F23/E23*100,1)-100</f>
        <v>-8.0999999999999943</v>
      </c>
      <c r="L23" s="206">
        <v>100</v>
      </c>
    </row>
    <row r="24" spans="1:14" x14ac:dyDescent="0.15">
      <c r="A24" s="170"/>
    </row>
    <row r="25" spans="1:14" x14ac:dyDescent="0.15">
      <c r="B25" s="230" t="str">
        <f>"H"&amp;MID(B4,3,2)</f>
        <v>H26</v>
      </c>
      <c r="C25" s="230" t="str">
        <f>"H"&amp;MID(C4,3,2)</f>
        <v>H27</v>
      </c>
      <c r="D25" s="230" t="str">
        <f>"H"&amp;MID(D4,3,2)</f>
        <v>H28</v>
      </c>
      <c r="E25" s="230" t="str">
        <f>"H"&amp;MID(E4,3,2)</f>
        <v>H29</v>
      </c>
      <c r="F25" s="230" t="str">
        <f>"H"&amp;MID(F4,3,2)</f>
        <v>H30</v>
      </c>
      <c r="G25" s="230" t="str">
        <f>B25</f>
        <v>H26</v>
      </c>
      <c r="H25" s="230" t="str">
        <f t="shared" ref="H25:K25" si="12">C25</f>
        <v>H27</v>
      </c>
      <c r="I25" s="230" t="str">
        <f t="shared" si="12"/>
        <v>H28</v>
      </c>
      <c r="J25" s="230" t="str">
        <f t="shared" si="12"/>
        <v>H29</v>
      </c>
      <c r="K25" s="230" t="str">
        <f t="shared" si="12"/>
        <v>H30</v>
      </c>
    </row>
    <row r="26" spans="1:14" x14ac:dyDescent="0.15">
      <c r="A26" s="44" t="str">
        <f>MID(A9,2,5)</f>
        <v>固定資産税</v>
      </c>
      <c r="B26" s="231">
        <f>ROUND(B9/100000,0)</f>
        <v>1387</v>
      </c>
      <c r="C26" s="231">
        <f>ROUND(C9/100000,0)</f>
        <v>1364</v>
      </c>
      <c r="D26" s="231">
        <f>ROUND(D9/100000,0)</f>
        <v>1395</v>
      </c>
      <c r="E26" s="231">
        <f>ROUND(E9/100000,0)</f>
        <v>1422</v>
      </c>
      <c r="F26" s="231">
        <f>ROUND(F9/100000,0)</f>
        <v>1411</v>
      </c>
      <c r="G26" s="240">
        <f>ROUND(B26/B$30,3)+G37</f>
        <v>0.44400000000000001</v>
      </c>
      <c r="H26" s="240">
        <f t="shared" ref="H26:K26" si="13">ROUND(C26/C$30,3)+H37</f>
        <v>0.441</v>
      </c>
      <c r="I26" s="240">
        <f t="shared" si="13"/>
        <v>0.44700000000000001</v>
      </c>
      <c r="J26" s="240">
        <f t="shared" si="13"/>
        <v>0.44600000000000001</v>
      </c>
      <c r="K26" s="240">
        <f t="shared" si="13"/>
        <v>0.44400000000000001</v>
      </c>
    </row>
    <row r="27" spans="1:14" x14ac:dyDescent="0.15">
      <c r="A27" s="44" t="str">
        <f>MID(A7,6,7)</f>
        <v>個人市町村民税</v>
      </c>
      <c r="B27" s="231">
        <f t="shared" ref="B27:F28" si="14">ROUND(B7/100000,0)</f>
        <v>1015</v>
      </c>
      <c r="C27" s="231">
        <f t="shared" si="14"/>
        <v>1017</v>
      </c>
      <c r="D27" s="231">
        <f t="shared" si="14"/>
        <v>1042</v>
      </c>
      <c r="E27" s="231">
        <f t="shared" si="14"/>
        <v>1057</v>
      </c>
      <c r="F27" s="231">
        <f t="shared" si="14"/>
        <v>1072</v>
      </c>
      <c r="G27" s="240">
        <f t="shared" ref="G27:K29" si="15">ROUND(B27/B$30,3)+G38</f>
        <v>0.32500000000000001</v>
      </c>
      <c r="H27" s="240">
        <f t="shared" si="15"/>
        <v>0.32900000000000001</v>
      </c>
      <c r="I27" s="240">
        <f t="shared" si="15"/>
        <v>0.33500000000000002</v>
      </c>
      <c r="J27" s="240">
        <f t="shared" si="15"/>
        <v>0.33100000000000002</v>
      </c>
      <c r="K27" s="240">
        <f t="shared" si="15"/>
        <v>0.33700000000000002</v>
      </c>
    </row>
    <row r="28" spans="1:14" x14ac:dyDescent="0.15">
      <c r="A28" s="44" t="str">
        <f>MID(A8,6,7)</f>
        <v>法人市町村民税</v>
      </c>
      <c r="B28" s="231">
        <f t="shared" si="14"/>
        <v>347</v>
      </c>
      <c r="C28" s="231">
        <f t="shared" si="14"/>
        <v>341</v>
      </c>
      <c r="D28" s="231">
        <f t="shared" si="14"/>
        <v>296</v>
      </c>
      <c r="E28" s="231">
        <f t="shared" si="14"/>
        <v>335</v>
      </c>
      <c r="F28" s="231">
        <f t="shared" si="14"/>
        <v>322</v>
      </c>
      <c r="G28" s="240">
        <f t="shared" si="15"/>
        <v>0.111</v>
      </c>
      <c r="H28" s="240">
        <f t="shared" si="15"/>
        <v>0.11</v>
      </c>
      <c r="I28" s="240">
        <f t="shared" si="15"/>
        <v>9.5000000000000001E-2</v>
      </c>
      <c r="J28" s="240">
        <f t="shared" si="15"/>
        <v>0.105</v>
      </c>
      <c r="K28" s="240">
        <f t="shared" si="15"/>
        <v>0.10100000000000001</v>
      </c>
    </row>
    <row r="29" spans="1:14" x14ac:dyDescent="0.15">
      <c r="A29" s="44" t="s">
        <v>157</v>
      </c>
      <c r="B29" s="232">
        <f>ROUND(B30-SUM(B26:B28),0)</f>
        <v>378</v>
      </c>
      <c r="C29" s="232">
        <f>ROUND(C30-SUM(C26:C28),0)</f>
        <v>371</v>
      </c>
      <c r="D29" s="232">
        <f>ROUND(D30-SUM(D26:D28),0)</f>
        <v>378</v>
      </c>
      <c r="E29" s="232">
        <f>ROUND(E30-SUM(E26:E28),0)</f>
        <v>377</v>
      </c>
      <c r="F29" s="232">
        <f>ROUND(F30-SUM(F26:F28),0)</f>
        <v>375</v>
      </c>
      <c r="G29" s="240">
        <f t="shared" si="15"/>
        <v>0.122</v>
      </c>
      <c r="H29" s="240">
        <f t="shared" si="15"/>
        <v>0.12</v>
      </c>
      <c r="I29" s="240">
        <f>ROUND(D29/D$30,3)+I40</f>
        <v>0.122</v>
      </c>
      <c r="J29" s="240">
        <f t="shared" si="15"/>
        <v>0.11799999999999999</v>
      </c>
      <c r="K29" s="240">
        <f t="shared" si="15"/>
        <v>0.11799999999999999</v>
      </c>
    </row>
    <row r="30" spans="1:14" x14ac:dyDescent="0.15">
      <c r="A30" s="170" t="s">
        <v>106</v>
      </c>
      <c r="B30" s="170">
        <f>ROUND(B19/100000,0)</f>
        <v>3127</v>
      </c>
      <c r="C30" s="170">
        <f>ROUND(C19/100000,0)</f>
        <v>3093</v>
      </c>
      <c r="D30" s="170">
        <f>ROUND(D19/100000,0)</f>
        <v>3111</v>
      </c>
      <c r="E30" s="170">
        <f>ROUND(E19/100000,0)</f>
        <v>3191</v>
      </c>
      <c r="F30" s="170">
        <f>ROUND(F19/100000,0)</f>
        <v>3180</v>
      </c>
      <c r="G30" s="240">
        <f>SUM(G26:G29)</f>
        <v>1.002</v>
      </c>
      <c r="H30" s="240">
        <f t="shared" ref="H30:K30" si="16">SUM(H26:H29)</f>
        <v>1</v>
      </c>
      <c r="I30" s="240">
        <f t="shared" si="16"/>
        <v>0.999</v>
      </c>
      <c r="J30" s="240">
        <f t="shared" si="16"/>
        <v>1</v>
      </c>
      <c r="K30" s="240">
        <f t="shared" si="16"/>
        <v>1</v>
      </c>
    </row>
    <row r="31" spans="1:14" x14ac:dyDescent="0.15">
      <c r="B31" s="170"/>
      <c r="C31" s="171"/>
      <c r="G31" s="44" t="s">
        <v>164</v>
      </c>
    </row>
    <row r="32" spans="1:14" x14ac:dyDescent="0.15">
      <c r="A32" s="170"/>
      <c r="B32" s="170"/>
      <c r="C32" s="171"/>
      <c r="G32" s="244">
        <f>B26/B$30</f>
        <v>0.44355612408058842</v>
      </c>
      <c r="H32" s="244">
        <f t="shared" ref="H32:K32" si="17">C26/C$30</f>
        <v>0.44099579696087943</v>
      </c>
      <c r="I32" s="244">
        <f t="shared" si="17"/>
        <v>0.44840887174541949</v>
      </c>
      <c r="J32" s="244">
        <f t="shared" si="17"/>
        <v>0.44562832967721716</v>
      </c>
      <c r="K32" s="244">
        <f t="shared" si="17"/>
        <v>0.44371069182389938</v>
      </c>
    </row>
    <row r="33" spans="1:14" x14ac:dyDescent="0.15">
      <c r="A33" s="170"/>
      <c r="B33" s="170"/>
      <c r="C33" s="171"/>
      <c r="G33" s="244">
        <f t="shared" ref="G33:K35" si="18">B27/B$30</f>
        <v>0.3245922609529901</v>
      </c>
      <c r="H33" s="244">
        <f t="shared" si="18"/>
        <v>0.32880698351115423</v>
      </c>
      <c r="I33" s="244">
        <f t="shared" si="18"/>
        <v>0.33494053359048537</v>
      </c>
      <c r="J33" s="244">
        <f t="shared" si="18"/>
        <v>0.33124412409902854</v>
      </c>
      <c r="K33" s="244">
        <f t="shared" si="18"/>
        <v>0.33710691823899369</v>
      </c>
    </row>
    <row r="34" spans="1:14" x14ac:dyDescent="0.15">
      <c r="A34" s="170"/>
      <c r="B34" s="170"/>
      <c r="C34" s="171"/>
      <c r="G34" s="244">
        <f t="shared" si="18"/>
        <v>0.11096897985289415</v>
      </c>
      <c r="H34" s="244">
        <f t="shared" si="18"/>
        <v>0.11024894924021986</v>
      </c>
      <c r="I34" s="244">
        <f t="shared" si="18"/>
        <v>9.5146255223400839E-2</v>
      </c>
      <c r="J34" s="244">
        <f t="shared" si="18"/>
        <v>0.10498276402381698</v>
      </c>
      <c r="K34" s="244">
        <f t="shared" si="18"/>
        <v>0.10125786163522013</v>
      </c>
    </row>
    <row r="35" spans="1:14" x14ac:dyDescent="0.15">
      <c r="A35" s="170"/>
      <c r="B35" s="170"/>
      <c r="C35" s="171"/>
      <c r="G35" s="244">
        <f t="shared" si="18"/>
        <v>0.12088263511352734</v>
      </c>
      <c r="H35" s="244">
        <f t="shared" si="18"/>
        <v>0.11994827028774653</v>
      </c>
      <c r="I35" s="244">
        <f t="shared" si="18"/>
        <v>0.12150433944069432</v>
      </c>
      <c r="J35" s="244">
        <f t="shared" si="18"/>
        <v>0.11814478219993732</v>
      </c>
      <c r="K35" s="244">
        <f t="shared" si="18"/>
        <v>0.11792452830188679</v>
      </c>
    </row>
    <row r="36" spans="1:14" x14ac:dyDescent="0.15">
      <c r="A36" s="170"/>
      <c r="B36" s="170"/>
      <c r="C36" s="171"/>
      <c r="G36" s="44" t="s">
        <v>163</v>
      </c>
    </row>
    <row r="37" spans="1:14" x14ac:dyDescent="0.15">
      <c r="A37" s="170"/>
      <c r="B37" s="170"/>
      <c r="C37" s="171"/>
      <c r="G37" s="243"/>
      <c r="H37" s="243"/>
      <c r="I37" s="243">
        <v>-1E-3</v>
      </c>
      <c r="J37" s="243"/>
      <c r="K37" s="243"/>
    </row>
    <row r="38" spans="1:14" x14ac:dyDescent="0.15">
      <c r="G38" s="243"/>
      <c r="H38" s="243"/>
      <c r="I38" s="243"/>
      <c r="J38" s="243"/>
      <c r="K38" s="243"/>
    </row>
    <row r="39" spans="1:14" x14ac:dyDescent="0.15">
      <c r="A39" s="170"/>
      <c r="B39" s="171"/>
      <c r="G39" s="243"/>
      <c r="H39" s="243"/>
      <c r="I39" s="243"/>
      <c r="J39" s="243"/>
      <c r="K39" s="243"/>
    </row>
    <row r="40" spans="1:14" x14ac:dyDescent="0.15">
      <c r="A40" s="170"/>
      <c r="B40" s="171"/>
      <c r="G40" s="243">
        <v>1E-3</v>
      </c>
      <c r="H40" s="243"/>
      <c r="I40" s="243"/>
      <c r="J40" s="243"/>
      <c r="K40" s="243"/>
    </row>
    <row r="41" spans="1:14" ht="3" customHeight="1" x14ac:dyDescent="0.15">
      <c r="A41" s="170"/>
      <c r="B41" s="171"/>
    </row>
    <row r="42" spans="1:14" ht="3" customHeight="1" x14ac:dyDescent="0.15">
      <c r="A42" s="170"/>
      <c r="B42" s="171"/>
    </row>
    <row r="43" spans="1:14" ht="3" customHeight="1" x14ac:dyDescent="0.15">
      <c r="A43" s="170"/>
      <c r="B43" s="171"/>
    </row>
    <row r="44" spans="1:14" ht="3" customHeight="1" x14ac:dyDescent="0.15">
      <c r="A44" s="170"/>
      <c r="B44" s="171"/>
    </row>
    <row r="45" spans="1:14" ht="3" customHeight="1" x14ac:dyDescent="0.15">
      <c r="A45" s="170"/>
      <c r="B45" s="171"/>
    </row>
    <row r="46" spans="1:14" ht="3" customHeight="1" x14ac:dyDescent="0.15">
      <c r="A46" s="170"/>
      <c r="B46" s="171"/>
    </row>
    <row r="47" spans="1:14" ht="3" customHeight="1" x14ac:dyDescent="0.15">
      <c r="A47" s="170"/>
      <c r="B47" s="171"/>
    </row>
    <row r="48" spans="1:14" ht="3" customHeight="1" x14ac:dyDescent="0.15">
      <c r="A48" s="170"/>
      <c r="B48" s="171"/>
    </row>
    <row r="49" spans="1:23" ht="3" customHeight="1" x14ac:dyDescent="0.15">
      <c r="A49" s="170"/>
      <c r="B49" s="171"/>
      <c r="W49" s="289">
        <f>F30</f>
        <v>3180</v>
      </c>
    </row>
    <row r="50" spans="1:23" ht="3" customHeight="1" x14ac:dyDescent="0.15">
      <c r="O50" s="288">
        <f>B30</f>
        <v>3127</v>
      </c>
      <c r="Q50" s="288">
        <f>C30</f>
        <v>3093</v>
      </c>
      <c r="U50" s="288">
        <f>E30</f>
        <v>3191</v>
      </c>
      <c r="W50" s="289"/>
    </row>
    <row r="51" spans="1:23" ht="3" customHeight="1" x14ac:dyDescent="0.15">
      <c r="O51" s="288"/>
      <c r="Q51" s="288"/>
      <c r="S51" s="290">
        <f>D30</f>
        <v>3111</v>
      </c>
      <c r="U51" s="288"/>
      <c r="W51" s="289"/>
    </row>
    <row r="52" spans="1:23" ht="3" customHeight="1" x14ac:dyDescent="0.15">
      <c r="O52" s="288"/>
      <c r="Q52" s="288"/>
      <c r="S52" s="290"/>
      <c r="U52" s="288"/>
      <c r="W52" s="247"/>
    </row>
    <row r="53" spans="1:23" ht="3" customHeight="1" x14ac:dyDescent="0.15">
      <c r="O53" s="288"/>
      <c r="Q53" s="288"/>
      <c r="S53" s="290"/>
      <c r="U53" s="288"/>
      <c r="W53" s="282" t="str">
        <f>TEXT(F$29,"#,##0")&amp;TEXT(K$29,"(0.0%)")</f>
        <v>375(11.8%)</v>
      </c>
    </row>
    <row r="54" spans="1:23" ht="3" customHeight="1" x14ac:dyDescent="0.15">
      <c r="O54" s="282" t="str">
        <f>$A$29&amp;"　"&amp;TEXT(B$29,"#,##0")&amp;TEXT(G$29,"(0.0%)")</f>
        <v>その他　378(12.2%)</v>
      </c>
      <c r="Q54" s="282" t="str">
        <f>TEXT(C$29,"#,##0")&amp;TEXT(H$29,"(0.0%)")</f>
        <v>371(12.0%)</v>
      </c>
      <c r="S54" s="290"/>
      <c r="U54" s="282" t="str">
        <f>TEXT(E$29,"#,##0")&amp;TEXT(J$29,"(0.0%)")</f>
        <v>377(11.8%)</v>
      </c>
      <c r="W54" s="282"/>
    </row>
    <row r="55" spans="1:23" ht="3" customHeight="1" x14ac:dyDescent="0.15">
      <c r="O55" s="282"/>
      <c r="Q55" s="282"/>
      <c r="S55" s="282" t="str">
        <f>TEXT(D$29,"#,##0")&amp;TEXT(I$29,"(0.0%)")</f>
        <v>378(12.2%)</v>
      </c>
      <c r="U55" s="282"/>
      <c r="W55" s="282"/>
    </row>
    <row r="56" spans="1:23" ht="3" customHeight="1" x14ac:dyDescent="0.15">
      <c r="O56" s="282"/>
      <c r="Q56" s="282"/>
      <c r="S56" s="282"/>
      <c r="U56" s="282"/>
      <c r="W56" s="282"/>
    </row>
    <row r="57" spans="1:23" ht="3" customHeight="1" x14ac:dyDescent="0.15">
      <c r="O57" s="282"/>
      <c r="Q57" s="282"/>
      <c r="S57" s="282"/>
      <c r="U57" s="282"/>
      <c r="W57" s="282"/>
    </row>
    <row r="58" spans="1:23" ht="3" customHeight="1" x14ac:dyDescent="0.15">
      <c r="O58" s="282"/>
      <c r="Q58" s="282"/>
      <c r="S58" s="282"/>
      <c r="U58" s="282"/>
      <c r="W58" s="282"/>
    </row>
    <row r="59" spans="1:23" ht="3" customHeight="1" x14ac:dyDescent="0.15">
      <c r="O59" s="282"/>
      <c r="Q59" s="282"/>
      <c r="S59" s="282"/>
      <c r="U59" s="282"/>
      <c r="W59" s="282"/>
    </row>
    <row r="60" spans="1:23" ht="3" customHeight="1" x14ac:dyDescent="0.15">
      <c r="O60" s="282"/>
      <c r="Q60" s="282"/>
      <c r="S60" s="282"/>
      <c r="U60" s="282"/>
      <c r="W60" s="282" t="str">
        <f>TEXT(F$28,"#,##0")&amp;TEXT(K$28,"(0.0%)")</f>
        <v>322(10.1%)</v>
      </c>
    </row>
    <row r="61" spans="1:23" ht="3" customHeight="1" x14ac:dyDescent="0.15">
      <c r="O61" s="282"/>
      <c r="Q61" s="282"/>
      <c r="S61" s="282"/>
      <c r="U61" s="282"/>
      <c r="W61" s="282"/>
    </row>
    <row r="62" spans="1:23" ht="3" customHeight="1" x14ac:dyDescent="0.15">
      <c r="O62" s="282" t="str">
        <f>$A$28&amp;TEXT(B$28,"#,##0")&amp;TEXT(G$28,"(0.0%)")</f>
        <v>法人市町村民税347(11.1%)</v>
      </c>
      <c r="Q62" s="282" t="str">
        <f>TEXT(C$28,"#,##0")&amp;TEXT(H$28,"(0.0%)")</f>
        <v>341(11.0%)</v>
      </c>
      <c r="S62" s="282"/>
      <c r="U62" s="282" t="str">
        <f>TEXT(E$28,"#,##0")&amp;TEXT(J$28,"(0.0%)")</f>
        <v>335(10.5%)</v>
      </c>
      <c r="W62" s="282"/>
    </row>
    <row r="63" spans="1:23" ht="3" customHeight="1" x14ac:dyDescent="0.15">
      <c r="O63" s="282"/>
      <c r="Q63" s="282"/>
      <c r="S63" s="282" t="str">
        <f>TEXT(D$28,"#,##0")&amp;TEXT(I$28,"(0.0%)")</f>
        <v>296(9.5%)</v>
      </c>
      <c r="U63" s="282"/>
      <c r="W63" s="282"/>
    </row>
    <row r="64" spans="1:23" ht="3" customHeight="1" x14ac:dyDescent="0.15">
      <c r="O64" s="282"/>
      <c r="Q64" s="282"/>
      <c r="S64" s="282"/>
      <c r="U64" s="282"/>
      <c r="W64" s="282"/>
    </row>
    <row r="65" spans="15:23" ht="3" customHeight="1" x14ac:dyDescent="0.15">
      <c r="O65" s="282"/>
      <c r="Q65" s="282"/>
      <c r="S65" s="282"/>
      <c r="U65" s="282"/>
      <c r="W65" s="282"/>
    </row>
    <row r="66" spans="15:23" ht="3" customHeight="1" x14ac:dyDescent="0.15">
      <c r="O66" s="282"/>
      <c r="Q66" s="282"/>
      <c r="S66" s="282"/>
      <c r="U66" s="282"/>
      <c r="W66" s="282"/>
    </row>
    <row r="67" spans="15:23" ht="3" customHeight="1" x14ac:dyDescent="0.15">
      <c r="O67" s="248"/>
      <c r="Q67" s="245"/>
      <c r="S67" s="245"/>
      <c r="U67" s="245"/>
      <c r="W67" s="282"/>
    </row>
    <row r="68" spans="15:23" ht="3" customHeight="1" x14ac:dyDescent="0.15">
      <c r="O68" s="282" t="str">
        <f>$A$27&amp;TEXT(B$27,"#,##0")&amp;TEXT(G$27,"(0.0%)")</f>
        <v>個人市町村民税1,015(32.5%)</v>
      </c>
      <c r="Q68" s="282" t="str">
        <f>TEXT(C$27,"#,##0")&amp;TEXT(H$27,"(0.0%)")</f>
        <v>1,017(32.9%)</v>
      </c>
      <c r="S68" s="245"/>
      <c r="U68" s="245"/>
      <c r="W68" s="282" t="str">
        <f>TEXT(F$27,"#,##0")&amp;TEXT(K$27,"(0.0%)")</f>
        <v>1,072(33.7%)</v>
      </c>
    </row>
    <row r="69" spans="15:23" ht="3" customHeight="1" x14ac:dyDescent="0.15">
      <c r="O69" s="282"/>
      <c r="Q69" s="282"/>
      <c r="S69" s="282" t="str">
        <f>TEXT(D$27,"#,##0")&amp;TEXT(I$27,"(0.0%)")</f>
        <v>1,042(33.5%)</v>
      </c>
      <c r="U69" s="282" t="str">
        <f>TEXT(E$27,"#,##0")&amp;TEXT(J$27,"(0.0%)")</f>
        <v>1,057(33.1%)</v>
      </c>
      <c r="W69" s="282"/>
    </row>
    <row r="70" spans="15:23" ht="3" customHeight="1" x14ac:dyDescent="0.15">
      <c r="O70" s="282"/>
      <c r="Q70" s="282"/>
      <c r="S70" s="282"/>
      <c r="U70" s="282"/>
      <c r="W70" s="282"/>
    </row>
    <row r="71" spans="15:23" ht="3" customHeight="1" x14ac:dyDescent="0.15">
      <c r="O71" s="282"/>
      <c r="Q71" s="282"/>
      <c r="S71" s="282"/>
      <c r="U71" s="282"/>
      <c r="W71" s="282"/>
    </row>
    <row r="72" spans="15:23" ht="3" customHeight="1" x14ac:dyDescent="0.15">
      <c r="O72" s="282"/>
      <c r="Q72" s="282"/>
      <c r="S72" s="282"/>
      <c r="U72" s="282"/>
      <c r="W72" s="282"/>
    </row>
    <row r="73" spans="15:23" ht="3" customHeight="1" x14ac:dyDescent="0.15">
      <c r="O73" s="282"/>
      <c r="Q73" s="282"/>
      <c r="S73" s="282"/>
      <c r="U73" s="282"/>
      <c r="W73" s="282"/>
    </row>
    <row r="74" spans="15:23" ht="3" customHeight="1" x14ac:dyDescent="0.15">
      <c r="O74" s="282"/>
      <c r="Q74" s="282"/>
      <c r="S74" s="282"/>
      <c r="U74" s="282"/>
      <c r="W74" s="282"/>
    </row>
    <row r="75" spans="15:23" ht="3" customHeight="1" x14ac:dyDescent="0.15">
      <c r="O75" s="282"/>
      <c r="Q75" s="282"/>
      <c r="S75" s="282"/>
      <c r="U75" s="282"/>
      <c r="W75" s="282"/>
    </row>
    <row r="76" spans="15:23" ht="3" customHeight="1" x14ac:dyDescent="0.15">
      <c r="O76" s="282"/>
      <c r="Q76" s="282"/>
      <c r="S76" s="282"/>
      <c r="U76" s="282"/>
      <c r="W76" s="282"/>
    </row>
    <row r="77" spans="15:23" ht="3" customHeight="1" x14ac:dyDescent="0.15">
      <c r="O77" s="282"/>
      <c r="Q77" s="282"/>
      <c r="S77" s="282"/>
      <c r="U77" s="282"/>
      <c r="W77" s="282"/>
    </row>
    <row r="78" spans="15:23" ht="3" customHeight="1" x14ac:dyDescent="0.15">
      <c r="O78" s="282"/>
      <c r="Q78" s="282"/>
      <c r="S78" s="282"/>
      <c r="U78" s="282"/>
      <c r="W78" s="282"/>
    </row>
    <row r="79" spans="15:23" ht="3" customHeight="1" x14ac:dyDescent="0.15">
      <c r="O79" s="282"/>
      <c r="Q79" s="282"/>
      <c r="S79" s="282"/>
      <c r="U79" s="282"/>
      <c r="W79" s="282"/>
    </row>
    <row r="80" spans="15:23" ht="3" customHeight="1" x14ac:dyDescent="0.15">
      <c r="O80" s="282"/>
      <c r="Q80" s="282"/>
      <c r="S80" s="282"/>
      <c r="U80" s="282"/>
      <c r="W80" s="282"/>
    </row>
    <row r="81" spans="15:23" ht="3" customHeight="1" x14ac:dyDescent="0.15">
      <c r="O81" s="282"/>
      <c r="Q81" s="282"/>
      <c r="S81" s="282"/>
      <c r="U81" s="282"/>
      <c r="W81" s="282"/>
    </row>
    <row r="82" spans="15:23" ht="3" customHeight="1" x14ac:dyDescent="0.15">
      <c r="O82" s="282"/>
      <c r="Q82" s="282"/>
      <c r="S82" s="282"/>
      <c r="U82" s="282"/>
      <c r="W82" s="282"/>
    </row>
    <row r="83" spans="15:23" ht="3" customHeight="1" x14ac:dyDescent="0.15">
      <c r="O83" s="282"/>
      <c r="Q83" s="282"/>
      <c r="S83" s="282"/>
      <c r="U83" s="282"/>
      <c r="W83" s="282"/>
    </row>
    <row r="84" spans="15:23" ht="3" customHeight="1" x14ac:dyDescent="0.15">
      <c r="O84" s="282"/>
      <c r="Q84" s="282"/>
      <c r="S84" s="282"/>
      <c r="U84" s="282"/>
      <c r="W84" s="282"/>
    </row>
    <row r="85" spans="15:23" ht="3" customHeight="1" x14ac:dyDescent="0.15">
      <c r="O85" s="245"/>
      <c r="Q85" s="282"/>
      <c r="S85" s="282"/>
      <c r="U85" s="282"/>
      <c r="W85" s="282"/>
    </row>
    <row r="86" spans="15:23" ht="3" customHeight="1" x14ac:dyDescent="0.15">
      <c r="O86" s="245"/>
      <c r="Q86" s="282"/>
      <c r="S86" s="282"/>
      <c r="U86" s="282"/>
      <c r="W86" s="282"/>
    </row>
    <row r="87" spans="15:23" ht="3" customHeight="1" x14ac:dyDescent="0.15">
      <c r="O87" s="245"/>
      <c r="Q87" s="282"/>
      <c r="S87" s="282"/>
      <c r="U87" s="282"/>
      <c r="W87" s="282"/>
    </row>
    <row r="88" spans="15:23" ht="3" customHeight="1" x14ac:dyDescent="0.15">
      <c r="O88" s="282" t="str">
        <f>$A$26&amp;TEXT(B$26,"#,##0")&amp;TEXT(G$26,"(0.0%)")</f>
        <v>固定資産税1,387(44.4%)</v>
      </c>
      <c r="Q88" s="282" t="str">
        <f>TEXT(C$26,"#,##0")&amp;TEXT(H$26,"(0.0%)")</f>
        <v>1,364(44.1%)</v>
      </c>
      <c r="S88" s="282"/>
      <c r="U88" s="282"/>
      <c r="W88" s="282"/>
    </row>
    <row r="89" spans="15:23" ht="3" customHeight="1" x14ac:dyDescent="0.15">
      <c r="O89" s="282"/>
      <c r="Q89" s="282"/>
      <c r="S89" s="282"/>
      <c r="U89" s="282"/>
      <c r="W89" s="282" t="str">
        <f>TEXT(F$26,"#,##0")&amp;TEXT(K$26,"(0.0%)")</f>
        <v>1,411(44.4%)</v>
      </c>
    </row>
    <row r="90" spans="15:23" ht="3" customHeight="1" x14ac:dyDescent="0.15">
      <c r="O90" s="282"/>
      <c r="Q90" s="282"/>
      <c r="S90" s="282" t="str">
        <f>TEXT(D$26,"#,##0")&amp;TEXT(I$26,"(0.0%)")</f>
        <v>1,395(44.7%)</v>
      </c>
      <c r="U90" s="282" t="str">
        <f>TEXT(E$26,"#,##0")&amp;TEXT(J$26,"(0.0%)")</f>
        <v>1,422(44.6%)</v>
      </c>
      <c r="W90" s="282"/>
    </row>
    <row r="91" spans="15:23" ht="3" customHeight="1" x14ac:dyDescent="0.15">
      <c r="O91" s="282"/>
      <c r="Q91" s="282"/>
      <c r="S91" s="282"/>
      <c r="U91" s="282"/>
      <c r="W91" s="282"/>
    </row>
    <row r="92" spans="15:23" ht="3" customHeight="1" x14ac:dyDescent="0.15">
      <c r="O92" s="282"/>
      <c r="Q92" s="282"/>
      <c r="S92" s="282"/>
      <c r="U92" s="282"/>
      <c r="W92" s="282"/>
    </row>
    <row r="93" spans="15:23" ht="3" customHeight="1" x14ac:dyDescent="0.15">
      <c r="O93" s="282"/>
      <c r="Q93" s="282"/>
      <c r="S93" s="282"/>
      <c r="U93" s="282"/>
      <c r="W93" s="282"/>
    </row>
    <row r="94" spans="15:23" ht="3" customHeight="1" x14ac:dyDescent="0.15">
      <c r="O94" s="282"/>
      <c r="Q94" s="282"/>
      <c r="S94" s="282"/>
      <c r="U94" s="282"/>
      <c r="W94" s="282"/>
    </row>
    <row r="95" spans="15:23" ht="3" customHeight="1" x14ac:dyDescent="0.15">
      <c r="O95" s="282"/>
      <c r="Q95" s="282"/>
      <c r="S95" s="282"/>
      <c r="U95" s="282"/>
      <c r="W95" s="282"/>
    </row>
    <row r="96" spans="15:23" ht="3" customHeight="1" x14ac:dyDescent="0.15">
      <c r="O96" s="282"/>
      <c r="Q96" s="282"/>
      <c r="S96" s="282"/>
      <c r="U96" s="282"/>
      <c r="W96" s="282"/>
    </row>
    <row r="97" spans="15:23" ht="3" customHeight="1" x14ac:dyDescent="0.15">
      <c r="O97" s="282"/>
      <c r="Q97" s="282"/>
      <c r="S97" s="282"/>
      <c r="U97" s="282"/>
      <c r="W97" s="282"/>
    </row>
    <row r="98" spans="15:23" ht="3" customHeight="1" x14ac:dyDescent="0.15">
      <c r="O98" s="282"/>
      <c r="Q98" s="282"/>
      <c r="S98" s="282"/>
      <c r="U98" s="282"/>
      <c r="W98" s="282"/>
    </row>
    <row r="99" spans="15:23" ht="3" customHeight="1" x14ac:dyDescent="0.15">
      <c r="O99" s="282"/>
      <c r="Q99" s="282"/>
      <c r="S99" s="282"/>
      <c r="U99" s="282"/>
      <c r="W99" s="282"/>
    </row>
    <row r="100" spans="15:23" ht="3" customHeight="1" x14ac:dyDescent="0.15">
      <c r="O100" s="282"/>
      <c r="Q100" s="282"/>
      <c r="S100" s="282"/>
      <c r="U100" s="282"/>
      <c r="W100" s="282"/>
    </row>
    <row r="101" spans="15:23" ht="3" customHeight="1" x14ac:dyDescent="0.15">
      <c r="O101" s="282"/>
      <c r="Q101" s="282"/>
      <c r="S101" s="282"/>
      <c r="U101" s="282"/>
      <c r="W101" s="282"/>
    </row>
    <row r="102" spans="15:23" ht="3" customHeight="1" x14ac:dyDescent="0.15">
      <c r="O102" s="282"/>
      <c r="Q102" s="282"/>
      <c r="S102" s="282"/>
      <c r="U102" s="282"/>
      <c r="W102" s="282"/>
    </row>
    <row r="103" spans="15:23" ht="3" customHeight="1" x14ac:dyDescent="0.15">
      <c r="O103" s="282"/>
      <c r="Q103" s="282"/>
      <c r="S103" s="282"/>
      <c r="U103" s="282"/>
      <c r="W103" s="282"/>
    </row>
    <row r="104" spans="15:23" ht="3" customHeight="1" x14ac:dyDescent="0.15">
      <c r="O104" s="282"/>
      <c r="Q104" s="282"/>
      <c r="S104" s="282"/>
      <c r="U104" s="282"/>
      <c r="W104" s="282"/>
    </row>
    <row r="105" spans="15:23" ht="3" customHeight="1" x14ac:dyDescent="0.15">
      <c r="O105" s="282"/>
      <c r="Q105" s="282"/>
      <c r="S105" s="282"/>
      <c r="U105" s="282"/>
      <c r="W105" s="282"/>
    </row>
    <row r="106" spans="15:23" ht="3" customHeight="1" x14ac:dyDescent="0.15">
      <c r="O106" s="282"/>
      <c r="Q106" s="282"/>
      <c r="S106" s="282"/>
      <c r="U106" s="282"/>
      <c r="W106" s="282"/>
    </row>
    <row r="107" spans="15:23" ht="3" customHeight="1" x14ac:dyDescent="0.15">
      <c r="O107" s="282"/>
      <c r="Q107" s="282"/>
      <c r="S107" s="282"/>
      <c r="U107" s="282"/>
      <c r="W107" s="282"/>
    </row>
    <row r="108" spans="15:23" ht="3" customHeight="1" x14ac:dyDescent="0.15">
      <c r="O108" s="282"/>
      <c r="Q108" s="282"/>
      <c r="S108" s="282"/>
      <c r="U108" s="282"/>
      <c r="W108" s="282"/>
    </row>
    <row r="109" spans="15:23" ht="3" customHeight="1" x14ac:dyDescent="0.15">
      <c r="O109" s="282"/>
      <c r="Q109" s="282"/>
      <c r="S109" s="282"/>
      <c r="U109" s="282"/>
      <c r="W109" s="282"/>
    </row>
    <row r="110" spans="15:23" ht="3" customHeight="1" x14ac:dyDescent="0.15">
      <c r="O110" s="282"/>
      <c r="Q110" s="282"/>
      <c r="S110" s="282"/>
      <c r="U110" s="282"/>
      <c r="W110" s="282"/>
    </row>
    <row r="111" spans="15:23" ht="3" customHeight="1" x14ac:dyDescent="0.15">
      <c r="O111" s="282"/>
      <c r="Q111" s="282"/>
      <c r="S111" s="282"/>
      <c r="U111" s="282"/>
      <c r="W111" s="282"/>
    </row>
    <row r="112" spans="15:23" ht="3" customHeight="1" x14ac:dyDescent="0.15">
      <c r="O112" s="282"/>
      <c r="Q112" s="282"/>
      <c r="S112" s="282"/>
      <c r="U112" s="282"/>
      <c r="W112" s="282"/>
    </row>
    <row r="113" spans="15:23" ht="3" customHeight="1" x14ac:dyDescent="0.15">
      <c r="O113" s="282"/>
      <c r="Q113" s="282"/>
      <c r="S113" s="282"/>
      <c r="U113" s="282"/>
      <c r="W113" s="282"/>
    </row>
    <row r="114" spans="15:23" ht="3" customHeight="1" x14ac:dyDescent="0.15">
      <c r="O114" s="282"/>
      <c r="Q114" s="282"/>
      <c r="S114" s="282"/>
      <c r="U114" s="282"/>
      <c r="W114" s="282"/>
    </row>
    <row r="115" spans="15:23" ht="3" customHeight="1" x14ac:dyDescent="0.15">
      <c r="O115" s="282"/>
      <c r="Q115" s="282"/>
      <c r="S115" s="282"/>
      <c r="U115" s="282"/>
      <c r="W115" s="282"/>
    </row>
    <row r="116" spans="15:23" ht="3" customHeight="1" x14ac:dyDescent="0.15">
      <c r="O116" s="282"/>
      <c r="Q116" s="282"/>
      <c r="S116" s="282"/>
      <c r="U116" s="282"/>
      <c r="W116" s="282"/>
    </row>
    <row r="117" spans="15:23" ht="3" customHeight="1" x14ac:dyDescent="0.15">
      <c r="O117" s="282"/>
      <c r="Q117" s="282"/>
      <c r="S117" s="282"/>
      <c r="U117" s="282"/>
      <c r="W117" s="282"/>
    </row>
    <row r="118" spans="15:23" ht="3" customHeight="1" x14ac:dyDescent="0.15">
      <c r="S118" s="245"/>
    </row>
    <row r="119" spans="15:23" ht="3" customHeight="1" x14ac:dyDescent="0.15">
      <c r="S119" s="245"/>
    </row>
    <row r="120" spans="15:23" ht="3" customHeight="1" x14ac:dyDescent="0.15"/>
    <row r="121" spans="15:23" ht="18" customHeight="1" x14ac:dyDescent="0.15"/>
  </sheetData>
  <sheetProtection selectLockedCells="1" selectUnlockedCells="1"/>
  <mergeCells count="27">
    <mergeCell ref="A4:A5"/>
    <mergeCell ref="G4:K4"/>
    <mergeCell ref="O50:O53"/>
    <mergeCell ref="Q50:Q53"/>
    <mergeCell ref="S51:S54"/>
    <mergeCell ref="O88:O117"/>
    <mergeCell ref="O68:O84"/>
    <mergeCell ref="Q54:Q61"/>
    <mergeCell ref="Q62:Q66"/>
    <mergeCell ref="O54:O61"/>
    <mergeCell ref="O62:O66"/>
    <mergeCell ref="U90:U117"/>
    <mergeCell ref="W89:W117"/>
    <mergeCell ref="U69:U89"/>
    <mergeCell ref="W68:W88"/>
    <mergeCell ref="Q88:Q117"/>
    <mergeCell ref="Q68:Q87"/>
    <mergeCell ref="S90:S117"/>
    <mergeCell ref="S63:S66"/>
    <mergeCell ref="U62:U66"/>
    <mergeCell ref="W53:W59"/>
    <mergeCell ref="W60:W67"/>
    <mergeCell ref="S69:S89"/>
    <mergeCell ref="U50:U53"/>
    <mergeCell ref="S55:S62"/>
    <mergeCell ref="U54:U61"/>
    <mergeCell ref="W49:W51"/>
  </mergeCells>
  <phoneticPr fontId="2"/>
  <pageMargins left="0.78740157480314965" right="0.46" top="0.78740157480314965" bottom="0.59055118110236227" header="0.51181102362204722" footer="0.51181102362204722"/>
  <pageSetup paperSize="9" scale="96" firstPageNumber="4" orientation="landscape" useFirstPageNumber="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6"/>
  <sheetViews>
    <sheetView view="pageBreakPreview" zoomScale="75" zoomScaleNormal="75" zoomScaleSheetLayoutView="75" workbookViewId="0">
      <pane xSplit="1" ySplit="6" topLeftCell="B7" activePane="bottomRight" state="frozen"/>
      <selection pane="topRight" activeCell="B1" sqref="B1"/>
      <selection pane="bottomLeft" activeCell="A7" sqref="A7"/>
      <selection pane="bottomRight" activeCell="L10" sqref="L10"/>
    </sheetView>
  </sheetViews>
  <sheetFormatPr defaultRowHeight="14.25" x14ac:dyDescent="0.15"/>
  <cols>
    <col min="1" max="1" width="9" style="1"/>
    <col min="2" max="7" width="13.625" style="1" customWidth="1"/>
    <col min="8" max="16384" width="9" style="1"/>
  </cols>
  <sheetData>
    <row r="1" spans="1:11" ht="17.25" x14ac:dyDescent="0.15">
      <c r="A1" s="23" t="s">
        <v>42</v>
      </c>
    </row>
    <row r="3" spans="1:11" ht="15" thickBot="1" x14ac:dyDescent="0.2">
      <c r="J3" s="2" t="s">
        <v>41</v>
      </c>
    </row>
    <row r="4" spans="1:11" ht="20.100000000000001" customHeight="1" x14ac:dyDescent="0.15">
      <c r="A4" s="293" t="s">
        <v>92</v>
      </c>
      <c r="B4" s="291" t="s">
        <v>51</v>
      </c>
      <c r="C4" s="291"/>
      <c r="D4" s="291"/>
      <c r="E4" s="291" t="s">
        <v>52</v>
      </c>
      <c r="F4" s="291"/>
      <c r="G4" s="291"/>
      <c r="H4" s="291" t="s">
        <v>54</v>
      </c>
      <c r="I4" s="291"/>
      <c r="J4" s="292"/>
    </row>
    <row r="5" spans="1:11" ht="20.100000000000001" customHeight="1" x14ac:dyDescent="0.15">
      <c r="A5" s="294"/>
      <c r="B5" s="3" t="s">
        <v>49</v>
      </c>
      <c r="C5" s="3" t="s">
        <v>50</v>
      </c>
      <c r="D5" s="3" t="s">
        <v>53</v>
      </c>
      <c r="E5" s="3" t="s">
        <v>49</v>
      </c>
      <c r="F5" s="3" t="s">
        <v>50</v>
      </c>
      <c r="G5" s="3" t="s">
        <v>53</v>
      </c>
      <c r="H5" s="295" t="s">
        <v>159</v>
      </c>
      <c r="I5" s="295" t="s">
        <v>160</v>
      </c>
      <c r="J5" s="297" t="s">
        <v>161</v>
      </c>
      <c r="K5" s="1" t="s">
        <v>38</v>
      </c>
    </row>
    <row r="6" spans="1:11" ht="20.100000000000001" customHeight="1" x14ac:dyDescent="0.15">
      <c r="A6" s="294"/>
      <c r="B6" s="4" t="s">
        <v>43</v>
      </c>
      <c r="C6" s="4" t="s">
        <v>44</v>
      </c>
      <c r="D6" s="4" t="s">
        <v>45</v>
      </c>
      <c r="E6" s="4" t="s">
        <v>46</v>
      </c>
      <c r="F6" s="4" t="s">
        <v>47</v>
      </c>
      <c r="G6" s="4" t="s">
        <v>48</v>
      </c>
      <c r="H6" s="296"/>
      <c r="I6" s="296"/>
      <c r="J6" s="298"/>
      <c r="K6" s="1" t="s">
        <v>38</v>
      </c>
    </row>
    <row r="7" spans="1:11" ht="35.1" customHeight="1" x14ac:dyDescent="0.15">
      <c r="A7" s="19" t="s">
        <v>133</v>
      </c>
      <c r="B7" s="46">
        <v>313870632</v>
      </c>
      <c r="C7" s="46">
        <v>34316988</v>
      </c>
      <c r="D7" s="46">
        <f t="shared" ref="D7:D11" si="0">SUM(B7:C7)</f>
        <v>348187620</v>
      </c>
      <c r="E7" s="46">
        <v>304240481</v>
      </c>
      <c r="F7" s="46">
        <v>5382694</v>
      </c>
      <c r="G7" s="46">
        <f t="shared" ref="G7:G11" si="1">SUM(E7:F7)</f>
        <v>309623175</v>
      </c>
      <c r="H7" s="32">
        <f t="shared" ref="H7:H15" si="2">E7/B7*100</f>
        <v>96.931808835176398</v>
      </c>
      <c r="I7" s="32">
        <f t="shared" ref="I7:I15" si="3">F7/C7*100</f>
        <v>15.685216896074913</v>
      </c>
      <c r="J7" s="33">
        <f t="shared" ref="J7:J15" si="4">G7/D7*100</f>
        <v>88.924234296440517</v>
      </c>
      <c r="K7" s="1" t="s">
        <v>38</v>
      </c>
    </row>
    <row r="8" spans="1:11" ht="35.1" customHeight="1" x14ac:dyDescent="0.15">
      <c r="A8" s="19" t="s">
        <v>134</v>
      </c>
      <c r="B8" s="46">
        <v>307927999</v>
      </c>
      <c r="C8" s="46">
        <v>34502948</v>
      </c>
      <c r="D8" s="46">
        <f t="shared" si="0"/>
        <v>342430947</v>
      </c>
      <c r="E8" s="46">
        <v>299420698</v>
      </c>
      <c r="F8" s="46">
        <v>5339056</v>
      </c>
      <c r="G8" s="46">
        <f t="shared" si="1"/>
        <v>304759754</v>
      </c>
      <c r="H8" s="32">
        <f t="shared" si="2"/>
        <v>97.237243437547889</v>
      </c>
      <c r="I8" s="32">
        <f t="shared" si="3"/>
        <v>15.474202378301124</v>
      </c>
      <c r="J8" s="33">
        <f t="shared" si="4"/>
        <v>88.998893549186135</v>
      </c>
      <c r="K8" s="1" t="s">
        <v>38</v>
      </c>
    </row>
    <row r="9" spans="1:11" ht="35.1" customHeight="1" x14ac:dyDescent="0.15">
      <c r="A9" s="19" t="s">
        <v>135</v>
      </c>
      <c r="B9" s="46">
        <v>307248916</v>
      </c>
      <c r="C9" s="46">
        <v>34045000</v>
      </c>
      <c r="D9" s="46">
        <f t="shared" si="0"/>
        <v>341293916</v>
      </c>
      <c r="E9" s="46">
        <v>299400958</v>
      </c>
      <c r="F9" s="46">
        <v>5938214</v>
      </c>
      <c r="G9" s="46">
        <f t="shared" si="1"/>
        <v>305339172</v>
      </c>
      <c r="H9" s="32">
        <f t="shared" si="2"/>
        <v>97.445732892349739</v>
      </c>
      <c r="I9" s="32">
        <f t="shared" si="3"/>
        <v>17.442249963283889</v>
      </c>
      <c r="J9" s="33">
        <f t="shared" si="4"/>
        <v>89.465167026299994</v>
      </c>
      <c r="K9" s="1" t="s">
        <v>38</v>
      </c>
    </row>
    <row r="10" spans="1:11" ht="35.1" customHeight="1" x14ac:dyDescent="0.15">
      <c r="A10" s="19" t="s">
        <v>151</v>
      </c>
      <c r="B10" s="46">
        <v>302556446</v>
      </c>
      <c r="C10" s="46">
        <v>32208462</v>
      </c>
      <c r="D10" s="46">
        <f t="shared" si="0"/>
        <v>334764908</v>
      </c>
      <c r="E10" s="46">
        <v>295606650</v>
      </c>
      <c r="F10" s="46">
        <v>5620437</v>
      </c>
      <c r="G10" s="46">
        <f t="shared" si="1"/>
        <v>301227087</v>
      </c>
      <c r="H10" s="32">
        <f t="shared" si="2"/>
        <v>97.702975397853535</v>
      </c>
      <c r="I10" s="32">
        <f t="shared" si="3"/>
        <v>17.450187469367524</v>
      </c>
      <c r="J10" s="33">
        <f t="shared" si="4"/>
        <v>89.981679620971505</v>
      </c>
      <c r="K10" s="1" t="s">
        <v>38</v>
      </c>
    </row>
    <row r="11" spans="1:11" ht="35.1" customHeight="1" x14ac:dyDescent="0.15">
      <c r="A11" s="19" t="s">
        <v>156</v>
      </c>
      <c r="B11" s="46">
        <v>306224686</v>
      </c>
      <c r="C11" s="46">
        <v>29803155</v>
      </c>
      <c r="D11" s="46">
        <f t="shared" si="0"/>
        <v>336027841</v>
      </c>
      <c r="E11" s="46">
        <v>299609957</v>
      </c>
      <c r="F11" s="46">
        <v>5618892</v>
      </c>
      <c r="G11" s="46">
        <f t="shared" si="1"/>
        <v>305228849</v>
      </c>
      <c r="H11" s="32">
        <f t="shared" si="2"/>
        <v>97.839909941160002</v>
      </c>
      <c r="I11" s="32">
        <f t="shared" si="3"/>
        <v>18.853346231296651</v>
      </c>
      <c r="J11" s="33">
        <f t="shared" si="4"/>
        <v>90.83439279663736</v>
      </c>
      <c r="K11" s="1" t="s">
        <v>38</v>
      </c>
    </row>
    <row r="12" spans="1:11" ht="35.1" customHeight="1" x14ac:dyDescent="0.15">
      <c r="A12" s="19" t="s">
        <v>155</v>
      </c>
      <c r="B12" s="198">
        <v>313545781</v>
      </c>
      <c r="C12" s="198">
        <v>26418402</v>
      </c>
      <c r="D12" s="198">
        <f>SUM(B12:C12)</f>
        <v>339964183</v>
      </c>
      <c r="E12" s="198">
        <v>307493034</v>
      </c>
      <c r="F12" s="198">
        <v>5255156</v>
      </c>
      <c r="G12" s="199">
        <f>SUM(E12:F12)</f>
        <v>312748190</v>
      </c>
      <c r="H12" s="32">
        <f t="shared" si="2"/>
        <v>98.069581105286815</v>
      </c>
      <c r="I12" s="32">
        <f t="shared" si="3"/>
        <v>19.892028291491666</v>
      </c>
      <c r="J12" s="33">
        <f t="shared" si="4"/>
        <v>91.994452839168645</v>
      </c>
      <c r="K12" s="1" t="s">
        <v>38</v>
      </c>
    </row>
    <row r="13" spans="1:11" ht="35.1" customHeight="1" x14ac:dyDescent="0.15">
      <c r="A13" s="19" t="s">
        <v>167</v>
      </c>
      <c r="B13" s="63">
        <v>308950459</v>
      </c>
      <c r="C13" s="63">
        <v>24121876</v>
      </c>
      <c r="D13" s="63">
        <f>SUM(B13:C13)</f>
        <v>333072335</v>
      </c>
      <c r="E13" s="63">
        <v>304284708</v>
      </c>
      <c r="F13" s="63">
        <v>4986485</v>
      </c>
      <c r="G13" s="56">
        <f>SUM(E13:F13)</f>
        <v>309271193</v>
      </c>
      <c r="H13" s="32">
        <f t="shared" si="2"/>
        <v>98.489806095416739</v>
      </c>
      <c r="I13" s="32">
        <f t="shared" si="3"/>
        <v>20.672044744778557</v>
      </c>
      <c r="J13" s="33">
        <f t="shared" si="4"/>
        <v>92.854062166405981</v>
      </c>
      <c r="K13" s="1" t="s">
        <v>38</v>
      </c>
    </row>
    <row r="14" spans="1:11" ht="35.1" customHeight="1" x14ac:dyDescent="0.15">
      <c r="A14" s="67" t="s">
        <v>168</v>
      </c>
      <c r="B14" s="63">
        <v>310979685</v>
      </c>
      <c r="C14" s="63">
        <v>20615783</v>
      </c>
      <c r="D14" s="63">
        <f>SUM(B14:C14)</f>
        <v>331595468</v>
      </c>
      <c r="E14" s="63">
        <v>306592439</v>
      </c>
      <c r="F14" s="63">
        <v>4526091</v>
      </c>
      <c r="G14" s="56">
        <f>SUM(E14:F14)</f>
        <v>311118530</v>
      </c>
      <c r="H14" s="76">
        <f t="shared" si="2"/>
        <v>98.589217813375825</v>
      </c>
      <c r="I14" s="76">
        <f t="shared" si="3"/>
        <v>21.954494767431338</v>
      </c>
      <c r="J14" s="77">
        <f t="shared" si="4"/>
        <v>93.824723201584888</v>
      </c>
      <c r="K14" s="1" t="s">
        <v>38</v>
      </c>
    </row>
    <row r="15" spans="1:11" ht="34.5" customHeight="1" x14ac:dyDescent="0.15">
      <c r="A15" s="19" t="s">
        <v>176</v>
      </c>
      <c r="B15" s="263">
        <v>319079994</v>
      </c>
      <c r="C15" s="263">
        <v>17609150</v>
      </c>
      <c r="D15" s="263">
        <f>SUM(B15:C15)</f>
        <v>336689144</v>
      </c>
      <c r="E15" s="263">
        <v>314974250</v>
      </c>
      <c r="F15" s="263">
        <v>4116058</v>
      </c>
      <c r="G15" s="263">
        <f>SUM(E15:F15)</f>
        <v>319090308</v>
      </c>
      <c r="H15" s="32">
        <f t="shared" si="2"/>
        <v>98.713255585682376</v>
      </c>
      <c r="I15" s="32">
        <f t="shared" si="3"/>
        <v>23.374541076656168</v>
      </c>
      <c r="J15" s="33">
        <f t="shared" si="4"/>
        <v>94.772971949460896</v>
      </c>
      <c r="K15" s="1" t="s">
        <v>38</v>
      </c>
    </row>
    <row r="16" spans="1:11" ht="35.25" customHeight="1" thickBot="1" x14ac:dyDescent="0.2">
      <c r="A16" s="10" t="s">
        <v>187</v>
      </c>
      <c r="B16" s="269">
        <v>317987860</v>
      </c>
      <c r="C16" s="269">
        <v>15028702</v>
      </c>
      <c r="D16" s="269">
        <f>SUM(B16:C16)</f>
        <v>333016562</v>
      </c>
      <c r="E16" s="269">
        <v>314398055</v>
      </c>
      <c r="F16" s="269">
        <v>3647279</v>
      </c>
      <c r="G16" s="269">
        <f>SUM(E16:F16)</f>
        <v>318045334</v>
      </c>
      <c r="H16" s="130">
        <f>E16/B16*100</f>
        <v>98.871087405663843</v>
      </c>
      <c r="I16" s="130">
        <f>F16/C16*100</f>
        <v>24.268755877919464</v>
      </c>
      <c r="J16" s="192">
        <f>G16/D16*100</f>
        <v>95.504359329732083</v>
      </c>
    </row>
  </sheetData>
  <sheetProtection selectLockedCells="1" selectUnlockedCells="1"/>
  <mergeCells count="7">
    <mergeCell ref="B4:D4"/>
    <mergeCell ref="E4:G4"/>
    <mergeCell ref="H4:J4"/>
    <mergeCell ref="A4:A6"/>
    <mergeCell ref="H5:H6"/>
    <mergeCell ref="I5:I6"/>
    <mergeCell ref="J5:J6"/>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M31"/>
  <sheetViews>
    <sheetView view="pageBreakPreview" zoomScaleNormal="75" zoomScaleSheetLayoutView="100" workbookViewId="0">
      <pane xSplit="2" ySplit="5" topLeftCell="C15" activePane="bottomRight" state="frozen"/>
      <selection pane="topRight"/>
      <selection pane="bottomLeft"/>
      <selection pane="bottomRight" activeCell="L24" sqref="L24"/>
    </sheetView>
  </sheetViews>
  <sheetFormatPr defaultRowHeight="14.25" x14ac:dyDescent="0.15"/>
  <cols>
    <col min="1" max="1" width="3.625" customWidth="1"/>
    <col min="2" max="2" width="20" customWidth="1"/>
    <col min="3" max="12" width="11.625" customWidth="1"/>
    <col min="14" max="14" width="11.625" bestFit="1" customWidth="1"/>
  </cols>
  <sheetData>
    <row r="1" spans="1:13" ht="17.25" x14ac:dyDescent="0.2">
      <c r="A1" s="20" t="s">
        <v>108</v>
      </c>
    </row>
    <row r="3" spans="1:13" s="15" customFormat="1" ht="15" thickBot="1" x14ac:dyDescent="0.2">
      <c r="L3" s="25" t="s">
        <v>27</v>
      </c>
    </row>
    <row r="4" spans="1:13" s="5" customFormat="1" ht="24.95" customHeight="1" x14ac:dyDescent="0.15">
      <c r="A4" s="293" t="s">
        <v>70</v>
      </c>
      <c r="B4" s="291"/>
      <c r="C4" s="300" t="s">
        <v>188</v>
      </c>
      <c r="D4" s="299"/>
      <c r="E4" s="300" t="s">
        <v>189</v>
      </c>
      <c r="F4" s="299"/>
      <c r="G4" s="300" t="s">
        <v>190</v>
      </c>
      <c r="H4" s="299"/>
      <c r="I4" s="300" t="s">
        <v>191</v>
      </c>
      <c r="J4" s="299"/>
      <c r="K4" s="299" t="s">
        <v>175</v>
      </c>
      <c r="L4" s="292"/>
    </row>
    <row r="5" spans="1:13" s="5" customFormat="1" ht="24.95" customHeight="1" x14ac:dyDescent="0.15">
      <c r="A5" s="294"/>
      <c r="B5" s="303"/>
      <c r="C5" s="6" t="s">
        <v>55</v>
      </c>
      <c r="D5" s="6" t="s">
        <v>91</v>
      </c>
      <c r="E5" s="6" t="s">
        <v>55</v>
      </c>
      <c r="F5" s="6" t="s">
        <v>91</v>
      </c>
      <c r="G5" s="6" t="s">
        <v>55</v>
      </c>
      <c r="H5" s="6" t="s">
        <v>91</v>
      </c>
      <c r="I5" s="6" t="s">
        <v>55</v>
      </c>
      <c r="J5" s="6" t="s">
        <v>91</v>
      </c>
      <c r="K5" s="191" t="s">
        <v>55</v>
      </c>
      <c r="L5" s="26" t="s">
        <v>94</v>
      </c>
    </row>
    <row r="6" spans="1:13" s="1" customFormat="1" ht="24.95" customHeight="1" x14ac:dyDescent="0.15">
      <c r="A6" s="27" t="s">
        <v>74</v>
      </c>
      <c r="B6" s="28"/>
      <c r="C6" s="29">
        <v>93.3</v>
      </c>
      <c r="D6" s="128">
        <v>95.3</v>
      </c>
      <c r="E6" s="29">
        <v>94.2</v>
      </c>
      <c r="F6" s="128">
        <v>95.9</v>
      </c>
      <c r="G6" s="29">
        <v>94.9</v>
      </c>
      <c r="H6" s="128">
        <v>96.4</v>
      </c>
      <c r="I6" s="217">
        <v>95.8</v>
      </c>
      <c r="J6" s="264">
        <v>96.9</v>
      </c>
      <c r="K6" s="128">
        <v>96.4</v>
      </c>
      <c r="L6" s="221">
        <v>97.5</v>
      </c>
      <c r="M6" s="87">
        <f>ROUND(第７表!F6/第６表!F6*100,1)</f>
        <v>96.4</v>
      </c>
    </row>
    <row r="7" spans="1:13" s="1" customFormat="1" ht="24.95" customHeight="1" x14ac:dyDescent="0.15">
      <c r="A7" s="30"/>
      <c r="B7" s="31" t="s">
        <v>110</v>
      </c>
      <c r="C7" s="32">
        <v>91.6</v>
      </c>
      <c r="D7" s="129">
        <v>94.2</v>
      </c>
      <c r="E7" s="32">
        <v>92.8</v>
      </c>
      <c r="F7" s="129">
        <v>95</v>
      </c>
      <c r="G7" s="32">
        <v>93.9</v>
      </c>
      <c r="H7" s="129">
        <v>95.7</v>
      </c>
      <c r="I7" s="218">
        <v>94.8</v>
      </c>
      <c r="J7" s="265">
        <v>96.3</v>
      </c>
      <c r="K7" s="129">
        <v>95.7</v>
      </c>
      <c r="L7" s="222">
        <v>96.9</v>
      </c>
      <c r="M7" s="87">
        <f>ROUND(第７表!F7/第６表!F7*100,1)</f>
        <v>95.7</v>
      </c>
    </row>
    <row r="8" spans="1:13" s="1" customFormat="1" ht="24.95" customHeight="1" x14ac:dyDescent="0.15">
      <c r="A8" s="30"/>
      <c r="B8" s="31" t="s">
        <v>111</v>
      </c>
      <c r="C8" s="32">
        <v>98.5</v>
      </c>
      <c r="D8" s="129">
        <v>98.7</v>
      </c>
      <c r="E8" s="32">
        <v>98.6</v>
      </c>
      <c r="F8" s="129">
        <v>98.8</v>
      </c>
      <c r="G8" s="32">
        <v>98.6</v>
      </c>
      <c r="H8" s="129">
        <v>98.9</v>
      </c>
      <c r="I8" s="218">
        <v>98.8</v>
      </c>
      <c r="J8" s="265">
        <v>99</v>
      </c>
      <c r="K8" s="129">
        <v>98.9</v>
      </c>
      <c r="L8" s="222">
        <v>99.3</v>
      </c>
      <c r="M8" s="87">
        <f>ROUND(第７表!F8/第６表!F8*100,1)</f>
        <v>98.9</v>
      </c>
    </row>
    <row r="9" spans="1:13" s="1" customFormat="1" ht="24.95" customHeight="1" x14ac:dyDescent="0.15">
      <c r="A9" s="135" t="s">
        <v>81</v>
      </c>
      <c r="B9" s="34"/>
      <c r="C9" s="32">
        <v>90.1</v>
      </c>
      <c r="D9" s="129">
        <v>95.2</v>
      </c>
      <c r="E9" s="32">
        <v>91</v>
      </c>
      <c r="F9" s="129">
        <v>95.7</v>
      </c>
      <c r="G9" s="32">
        <v>92.4</v>
      </c>
      <c r="H9" s="129">
        <v>96.3</v>
      </c>
      <c r="I9" s="218">
        <v>93.5</v>
      </c>
      <c r="J9" s="265">
        <v>96.8</v>
      </c>
      <c r="K9" s="129">
        <v>94.4</v>
      </c>
      <c r="L9" s="222">
        <v>97.2</v>
      </c>
      <c r="M9" s="87">
        <f>ROUND(第７表!F9/第６表!F9*100,1)</f>
        <v>94.4</v>
      </c>
    </row>
    <row r="10" spans="1:13" s="1" customFormat="1" ht="24.95" customHeight="1" x14ac:dyDescent="0.15">
      <c r="A10" s="134"/>
      <c r="B10" s="31" t="s">
        <v>112</v>
      </c>
      <c r="C10" s="32">
        <v>90</v>
      </c>
      <c r="D10" s="129">
        <v>95.1</v>
      </c>
      <c r="E10" s="32">
        <v>90.9</v>
      </c>
      <c r="F10" s="129">
        <v>95.7</v>
      </c>
      <c r="G10" s="32">
        <v>92.3</v>
      </c>
      <c r="H10" s="129">
        <v>96.3</v>
      </c>
      <c r="I10" s="218">
        <v>93.4</v>
      </c>
      <c r="J10" s="265">
        <v>96.8</v>
      </c>
      <c r="K10" s="129">
        <v>94.3</v>
      </c>
      <c r="L10" s="222">
        <v>97.2</v>
      </c>
      <c r="M10" s="87">
        <f>ROUND(第７表!F10/第６表!F10*100,1)</f>
        <v>94.3</v>
      </c>
    </row>
    <row r="11" spans="1:13" s="1" customFormat="1" ht="24.95" customHeight="1" x14ac:dyDescent="0.15">
      <c r="A11" s="35"/>
      <c r="B11" s="31" t="s">
        <v>139</v>
      </c>
      <c r="C11" s="32">
        <v>100</v>
      </c>
      <c r="D11" s="129">
        <v>100</v>
      </c>
      <c r="E11" s="32">
        <v>100</v>
      </c>
      <c r="F11" s="129">
        <v>100</v>
      </c>
      <c r="G11" s="32">
        <v>100</v>
      </c>
      <c r="H11" s="129">
        <v>100</v>
      </c>
      <c r="I11" s="218">
        <v>100</v>
      </c>
      <c r="J11" s="265">
        <v>100</v>
      </c>
      <c r="K11" s="129">
        <v>100</v>
      </c>
      <c r="L11" s="222">
        <v>100</v>
      </c>
      <c r="M11" s="87">
        <f>ROUND(第７表!F11/第６表!F11*100,1)</f>
        <v>100</v>
      </c>
    </row>
    <row r="12" spans="1:13" s="1" customFormat="1" ht="24.95" customHeight="1" x14ac:dyDescent="0.15">
      <c r="A12" s="36" t="s">
        <v>82</v>
      </c>
      <c r="B12" s="37"/>
      <c r="C12" s="32">
        <v>90</v>
      </c>
      <c r="D12" s="129">
        <v>92.3</v>
      </c>
      <c r="E12" s="32">
        <v>90.7</v>
      </c>
      <c r="F12" s="129">
        <v>93.1</v>
      </c>
      <c r="G12" s="32">
        <v>91.5</v>
      </c>
      <c r="H12" s="129">
        <v>93.9</v>
      </c>
      <c r="I12" s="218">
        <v>91.7</v>
      </c>
      <c r="J12" s="265">
        <v>94.1</v>
      </c>
      <c r="K12" s="129">
        <v>92.1</v>
      </c>
      <c r="L12" s="222">
        <v>94.4</v>
      </c>
      <c r="M12" s="87">
        <f>ROUND(第７表!F12/第６表!F12*100,1)</f>
        <v>92.1</v>
      </c>
    </row>
    <row r="13" spans="1:13" s="1" customFormat="1" ht="24.95" customHeight="1" x14ac:dyDescent="0.15">
      <c r="A13" s="16" t="s">
        <v>83</v>
      </c>
      <c r="B13" s="17"/>
      <c r="C13" s="32">
        <v>100</v>
      </c>
      <c r="D13" s="129">
        <v>100</v>
      </c>
      <c r="E13" s="32">
        <v>100</v>
      </c>
      <c r="F13" s="129">
        <v>100</v>
      </c>
      <c r="G13" s="32">
        <v>100</v>
      </c>
      <c r="H13" s="129">
        <v>100</v>
      </c>
      <c r="I13" s="218">
        <v>100</v>
      </c>
      <c r="J13" s="265">
        <v>100</v>
      </c>
      <c r="K13" s="129">
        <v>100</v>
      </c>
      <c r="L13" s="222">
        <v>100</v>
      </c>
      <c r="M13" s="87">
        <f>ROUND(第７表!F13/第６表!F13*100,1)</f>
        <v>100</v>
      </c>
    </row>
    <row r="14" spans="1:13" s="1" customFormat="1" ht="24.95" customHeight="1" x14ac:dyDescent="0.15">
      <c r="A14" s="16" t="s">
        <v>84</v>
      </c>
      <c r="B14" s="17"/>
      <c r="C14" s="32">
        <v>100</v>
      </c>
      <c r="D14" s="129">
        <v>100</v>
      </c>
      <c r="E14" s="32">
        <v>100</v>
      </c>
      <c r="F14" s="129">
        <v>100</v>
      </c>
      <c r="G14" s="32">
        <v>100</v>
      </c>
      <c r="H14" s="129">
        <v>100</v>
      </c>
      <c r="I14" s="218">
        <v>100</v>
      </c>
      <c r="J14" s="265">
        <v>100</v>
      </c>
      <c r="K14" s="129">
        <v>100</v>
      </c>
      <c r="L14" s="222">
        <v>100</v>
      </c>
      <c r="M14" s="87">
        <f>ROUND(第７表!F14/第６表!F14*100,1)</f>
        <v>100</v>
      </c>
    </row>
    <row r="15" spans="1:13" s="1" customFormat="1" ht="24.95" customHeight="1" x14ac:dyDescent="0.15">
      <c r="A15" s="16" t="s">
        <v>85</v>
      </c>
      <c r="B15" s="17"/>
      <c r="C15" s="32">
        <v>0.2</v>
      </c>
      <c r="D15" s="129">
        <v>22.1</v>
      </c>
      <c r="E15" s="32">
        <v>33.4</v>
      </c>
      <c r="F15" s="129">
        <v>28.2</v>
      </c>
      <c r="G15" s="32">
        <v>0</v>
      </c>
      <c r="H15" s="129">
        <v>50</v>
      </c>
      <c r="I15" s="218">
        <v>0</v>
      </c>
      <c r="J15" s="265">
        <v>9.5</v>
      </c>
      <c r="K15" s="129">
        <v>0.8</v>
      </c>
      <c r="L15" s="222">
        <v>3.2</v>
      </c>
      <c r="M15" s="87">
        <f>ROUND(第７表!F15/第６表!F15*100,1)</f>
        <v>0.8</v>
      </c>
    </row>
    <row r="16" spans="1:13" s="1" customFormat="1" ht="24.95" customHeight="1" x14ac:dyDescent="0.15">
      <c r="A16" s="16" t="s">
        <v>86</v>
      </c>
      <c r="B16" s="17"/>
      <c r="C16" s="32">
        <v>90.7</v>
      </c>
      <c r="D16" s="129">
        <v>96.1</v>
      </c>
      <c r="E16" s="32">
        <v>92.1</v>
      </c>
      <c r="F16" s="129">
        <v>96.5</v>
      </c>
      <c r="G16" s="32">
        <v>93.5</v>
      </c>
      <c r="H16" s="129">
        <v>97.1</v>
      </c>
      <c r="I16" s="218">
        <v>94.6</v>
      </c>
      <c r="J16" s="265">
        <v>97.5</v>
      </c>
      <c r="K16" s="129">
        <v>94.3</v>
      </c>
      <c r="L16" s="222">
        <v>97.8</v>
      </c>
      <c r="M16" s="87">
        <f>ROUND(第７表!F16/第６表!F16*100,1)</f>
        <v>94.3</v>
      </c>
    </row>
    <row r="17" spans="1:13" s="1" customFormat="1" ht="24.95" customHeight="1" x14ac:dyDescent="0.15">
      <c r="A17" s="16" t="s">
        <v>87</v>
      </c>
      <c r="B17" s="17"/>
      <c r="C17" s="32">
        <v>99.7</v>
      </c>
      <c r="D17" s="129">
        <v>99.6</v>
      </c>
      <c r="E17" s="32">
        <v>99.7</v>
      </c>
      <c r="F17" s="129">
        <v>99.6</v>
      </c>
      <c r="G17" s="32">
        <v>99.8</v>
      </c>
      <c r="H17" s="129">
        <v>99.7</v>
      </c>
      <c r="I17" s="218">
        <v>99.7</v>
      </c>
      <c r="J17" s="265">
        <v>99.8</v>
      </c>
      <c r="K17" s="129">
        <v>100</v>
      </c>
      <c r="L17" s="222">
        <v>99.8</v>
      </c>
      <c r="M17" s="87">
        <f>ROUND(第７表!F17/第６表!F17*100,1)</f>
        <v>100</v>
      </c>
    </row>
    <row r="18" spans="1:13" s="1" customFormat="1" ht="24.95" customHeight="1" x14ac:dyDescent="0.15">
      <c r="A18" s="16" t="s">
        <v>88</v>
      </c>
      <c r="B18" s="17"/>
      <c r="C18" s="32">
        <v>89.8</v>
      </c>
      <c r="D18" s="129">
        <v>96</v>
      </c>
      <c r="E18" s="32">
        <v>90.5</v>
      </c>
      <c r="F18" s="129">
        <v>96.5</v>
      </c>
      <c r="G18" s="32">
        <v>92.1</v>
      </c>
      <c r="H18" s="129">
        <v>97</v>
      </c>
      <c r="I18" s="218">
        <v>93.5</v>
      </c>
      <c r="J18" s="265">
        <v>97.5</v>
      </c>
      <c r="K18" s="129">
        <v>94.5</v>
      </c>
      <c r="L18" s="222">
        <v>97.9</v>
      </c>
      <c r="M18" s="87">
        <f>ROUND(第７表!F18/第６表!F18*100,1)</f>
        <v>94.5</v>
      </c>
    </row>
    <row r="19" spans="1:13" s="1" customFormat="1" ht="24.95" customHeight="1" thickBot="1" x14ac:dyDescent="0.2">
      <c r="A19" s="301" t="s">
        <v>71</v>
      </c>
      <c r="B19" s="302"/>
      <c r="C19" s="38">
        <v>92</v>
      </c>
      <c r="D19" s="130">
        <v>95.5</v>
      </c>
      <c r="E19" s="38">
        <v>92.9</v>
      </c>
      <c r="F19" s="130">
        <v>96</v>
      </c>
      <c r="G19" s="38">
        <v>93.8</v>
      </c>
      <c r="H19" s="130">
        <v>96.6</v>
      </c>
      <c r="I19" s="219">
        <v>94.8</v>
      </c>
      <c r="J19" s="266">
        <v>97</v>
      </c>
      <c r="K19" s="130">
        <v>95.5</v>
      </c>
      <c r="L19" s="192">
        <v>97.5</v>
      </c>
      <c r="M19" s="87">
        <f>ROUND(第７表!F19/第６表!F19*100,1)</f>
        <v>95.5</v>
      </c>
    </row>
    <row r="20" spans="1:13" s="15" customFormat="1" x14ac:dyDescent="0.15">
      <c r="A20" s="44" t="s">
        <v>140</v>
      </c>
      <c r="L20" s="139"/>
    </row>
    <row r="21" spans="1:13" s="15" customFormat="1" x14ac:dyDescent="0.15">
      <c r="A21" s="44" t="s">
        <v>141</v>
      </c>
      <c r="B21" s="138"/>
      <c r="C21" s="139"/>
      <c r="E21" s="139"/>
      <c r="F21" s="139"/>
      <c r="G21" s="139"/>
      <c r="L21" s="139"/>
    </row>
    <row r="22" spans="1:13" ht="15" thickBot="1" x14ac:dyDescent="0.2">
      <c r="L22" s="223"/>
    </row>
    <row r="23" spans="1:13" ht="24.95" customHeight="1" thickBot="1" x14ac:dyDescent="0.2">
      <c r="A23" s="208" t="s">
        <v>152</v>
      </c>
      <c r="B23" s="209"/>
      <c r="C23" s="210">
        <v>69.5</v>
      </c>
      <c r="D23" s="210">
        <v>73.017456108348128</v>
      </c>
      <c r="E23" s="211">
        <v>70.2</v>
      </c>
      <c r="F23" s="210">
        <v>74.3</v>
      </c>
      <c r="G23" s="211">
        <v>71.3</v>
      </c>
      <c r="H23" s="210">
        <v>75.8</v>
      </c>
      <c r="I23" s="211">
        <v>72.400000000000006</v>
      </c>
      <c r="J23" s="220">
        <v>77.099999999999994</v>
      </c>
      <c r="K23" s="270">
        <v>72.900000000000006</v>
      </c>
      <c r="L23" s="224">
        <v>78.599999999999994</v>
      </c>
      <c r="M23">
        <f>ROUND(第７表!F23/第６表!F23*100,1)</f>
        <v>72.900000000000006</v>
      </c>
    </row>
    <row r="26" spans="1:13" x14ac:dyDescent="0.15">
      <c r="C26" s="237" t="str">
        <f>D5</f>
        <v>全　国</v>
      </c>
      <c r="D26" s="237" t="str">
        <f>C5</f>
        <v>栃木県</v>
      </c>
    </row>
    <row r="27" spans="1:13" x14ac:dyDescent="0.15">
      <c r="B27" t="str">
        <f>"H"&amp;ASC(MID(C4,3,2))</f>
        <v>H26</v>
      </c>
      <c r="C27" s="236">
        <f>D19</f>
        <v>95.5</v>
      </c>
      <c r="D27" s="236">
        <f>C19</f>
        <v>92</v>
      </c>
    </row>
    <row r="28" spans="1:13" x14ac:dyDescent="0.15">
      <c r="B28" t="str">
        <f>"H"&amp;ASC(MID(E4,3,2))</f>
        <v>H27</v>
      </c>
      <c r="C28" s="236">
        <f>F19</f>
        <v>96</v>
      </c>
      <c r="D28" s="236">
        <f>E19</f>
        <v>92.9</v>
      </c>
    </row>
    <row r="29" spans="1:13" x14ac:dyDescent="0.15">
      <c r="B29" t="str">
        <f>"H"&amp;ASC(MID(G4,3,2))</f>
        <v>H28</v>
      </c>
      <c r="C29" s="236">
        <f>H19</f>
        <v>96.6</v>
      </c>
      <c r="D29" s="236">
        <f>G19</f>
        <v>93.8</v>
      </c>
    </row>
    <row r="30" spans="1:13" x14ac:dyDescent="0.15">
      <c r="B30" t="str">
        <f>"H"&amp;ASC(MID(I4,3,2))</f>
        <v>H29</v>
      </c>
      <c r="C30" s="236">
        <f>J19</f>
        <v>97</v>
      </c>
      <c r="D30" s="236">
        <f>I19</f>
        <v>94.8</v>
      </c>
    </row>
    <row r="31" spans="1:13" x14ac:dyDescent="0.15">
      <c r="B31" t="str">
        <f>"H"&amp;ASC(MID(K4,3,2))</f>
        <v>H30</v>
      </c>
      <c r="C31" s="236">
        <f>L19</f>
        <v>97.5</v>
      </c>
      <c r="D31" s="236">
        <f>K19</f>
        <v>95.5</v>
      </c>
    </row>
  </sheetData>
  <sheetProtection selectLockedCells="1" selectUnlockedCells="1"/>
  <mergeCells count="7">
    <mergeCell ref="K4:L4"/>
    <mergeCell ref="I4:J4"/>
    <mergeCell ref="A19:B19"/>
    <mergeCell ref="A4:B5"/>
    <mergeCell ref="E4:F4"/>
    <mergeCell ref="G4:H4"/>
    <mergeCell ref="C4:D4"/>
  </mergeCells>
  <phoneticPr fontId="2"/>
  <pageMargins left="0.78700000000000003" right="0.78700000000000003" top="0.98399999999999999" bottom="0.98399999999999999" header="0.51200000000000001" footer="0.51200000000000001"/>
  <pageSetup paperSize="9" scale="86" firstPageNumber="9" orientation="landscape" useFirstPageNumber="1"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22"/>
  <sheetViews>
    <sheetView tabSelected="1" view="pageBreakPreview" zoomScale="75" zoomScaleNormal="75" zoomScaleSheetLayoutView="75" workbookViewId="0">
      <pane xSplit="1" ySplit="5" topLeftCell="B6" activePane="bottomRight" state="frozen"/>
      <selection pane="topRight" activeCell="B1" sqref="B1"/>
      <selection pane="bottomLeft" activeCell="A6" sqref="A6"/>
      <selection pane="bottomRight" activeCell="L19" sqref="L19"/>
    </sheetView>
  </sheetViews>
  <sheetFormatPr defaultRowHeight="14.25" x14ac:dyDescent="0.15"/>
  <cols>
    <col min="1" max="1" width="10.625" style="1" customWidth="1"/>
    <col min="2" max="2" width="15.625" style="1" customWidth="1"/>
    <col min="3" max="6" width="12.625" style="1" customWidth="1"/>
    <col min="7" max="8" width="15.625" style="1" customWidth="1"/>
    <col min="9" max="9" width="10.625" style="1" customWidth="1"/>
    <col min="10" max="10" width="12.125" style="1" bestFit="1" customWidth="1"/>
    <col min="11" max="11" width="9" style="1"/>
    <col min="12" max="13" width="12.125" style="1" bestFit="1" customWidth="1"/>
    <col min="14" max="16384" width="9" style="1"/>
  </cols>
  <sheetData>
    <row r="1" spans="1:9" ht="17.25" x14ac:dyDescent="0.15">
      <c r="A1" s="23" t="s">
        <v>66</v>
      </c>
    </row>
    <row r="3" spans="1:9" ht="15" thickBot="1" x14ac:dyDescent="0.2">
      <c r="I3" s="2" t="s">
        <v>25</v>
      </c>
    </row>
    <row r="4" spans="1:9" s="5" customFormat="1" ht="36.75" customHeight="1" x14ac:dyDescent="0.15">
      <c r="A4" s="304" t="s">
        <v>92</v>
      </c>
      <c r="B4" s="18" t="s">
        <v>63</v>
      </c>
      <c r="C4" s="291" t="s">
        <v>61</v>
      </c>
      <c r="D4" s="291"/>
      <c r="E4" s="291"/>
      <c r="F4" s="291"/>
      <c r="G4" s="22" t="s">
        <v>65</v>
      </c>
      <c r="H4" s="18" t="s">
        <v>59</v>
      </c>
      <c r="I4" s="21" t="s">
        <v>95</v>
      </c>
    </row>
    <row r="5" spans="1:9" s="5" customFormat="1" ht="30" customHeight="1" x14ac:dyDescent="0.15">
      <c r="A5" s="305"/>
      <c r="B5" s="4" t="s">
        <v>60</v>
      </c>
      <c r="C5" s="4" t="s">
        <v>64</v>
      </c>
      <c r="D5" s="4" t="s">
        <v>62</v>
      </c>
      <c r="E5" s="4" t="s">
        <v>29</v>
      </c>
      <c r="F5" s="4" t="s">
        <v>57</v>
      </c>
      <c r="G5" s="4" t="s">
        <v>58</v>
      </c>
      <c r="H5" s="4" t="s">
        <v>56</v>
      </c>
      <c r="I5" s="239" t="s">
        <v>162</v>
      </c>
    </row>
    <row r="6" spans="1:9" ht="35.1" customHeight="1" x14ac:dyDescent="0.15">
      <c r="A6" s="19" t="s">
        <v>133</v>
      </c>
      <c r="B6" s="46">
        <v>309623175</v>
      </c>
      <c r="C6" s="46">
        <v>6039299</v>
      </c>
      <c r="D6" s="46">
        <v>2597935</v>
      </c>
      <c r="E6" s="46">
        <v>804418</v>
      </c>
      <c r="F6" s="46">
        <f t="shared" ref="F6:F10" si="0">SUM(C6:E6)</f>
        <v>9441652</v>
      </c>
      <c r="G6" s="46">
        <v>3452088</v>
      </c>
      <c r="H6" s="45">
        <f t="shared" ref="H6:H12" si="1">F6-G6</f>
        <v>5989564</v>
      </c>
      <c r="I6" s="47">
        <f t="shared" ref="I6:I13" si="2">H6/B6*100</f>
        <v>1.9344688910964107</v>
      </c>
    </row>
    <row r="7" spans="1:9" ht="35.1" customHeight="1" x14ac:dyDescent="0.15">
      <c r="A7" s="19" t="s">
        <v>134</v>
      </c>
      <c r="B7" s="46">
        <v>304759754</v>
      </c>
      <c r="C7" s="46">
        <v>5984046</v>
      </c>
      <c r="D7" s="46">
        <v>3099816</v>
      </c>
      <c r="E7" s="46">
        <v>690788</v>
      </c>
      <c r="F7" s="46">
        <f t="shared" si="0"/>
        <v>9774650</v>
      </c>
      <c r="G7" s="46">
        <v>3267774</v>
      </c>
      <c r="H7" s="45">
        <f t="shared" si="1"/>
        <v>6506876</v>
      </c>
      <c r="I7" s="47">
        <f t="shared" si="2"/>
        <v>2.1350837551863884</v>
      </c>
    </row>
    <row r="8" spans="1:9" ht="35.1" customHeight="1" x14ac:dyDescent="0.15">
      <c r="A8" s="19" t="s">
        <v>135</v>
      </c>
      <c r="B8" s="46">
        <v>305339172</v>
      </c>
      <c r="C8" s="46">
        <v>6025253</v>
      </c>
      <c r="D8" s="46">
        <v>2632156</v>
      </c>
      <c r="E8" s="46">
        <v>610657</v>
      </c>
      <c r="F8" s="46">
        <f t="shared" si="0"/>
        <v>9268066</v>
      </c>
      <c r="G8" s="46">
        <v>3008935</v>
      </c>
      <c r="H8" s="45">
        <f t="shared" si="1"/>
        <v>6259131</v>
      </c>
      <c r="I8" s="47">
        <f t="shared" si="2"/>
        <v>2.049894534986163</v>
      </c>
    </row>
    <row r="9" spans="1:9" ht="35.1" customHeight="1" x14ac:dyDescent="0.15">
      <c r="A9" s="19" t="s">
        <v>151</v>
      </c>
      <c r="B9" s="46">
        <v>301227087</v>
      </c>
      <c r="C9" s="46">
        <v>5961398</v>
      </c>
      <c r="D9" s="46">
        <v>2297040</v>
      </c>
      <c r="E9" s="46">
        <v>460591</v>
      </c>
      <c r="F9" s="46">
        <f t="shared" si="0"/>
        <v>8719029</v>
      </c>
      <c r="G9" s="46">
        <v>2965106</v>
      </c>
      <c r="H9" s="45">
        <f t="shared" si="1"/>
        <v>5753923</v>
      </c>
      <c r="I9" s="47">
        <f t="shared" si="2"/>
        <v>1.9101612199967928</v>
      </c>
    </row>
    <row r="10" spans="1:9" ht="35.1" customHeight="1" x14ac:dyDescent="0.15">
      <c r="A10" s="19" t="s">
        <v>156</v>
      </c>
      <c r="B10" s="46">
        <v>305228849</v>
      </c>
      <c r="C10" s="46">
        <v>5661915</v>
      </c>
      <c r="D10" s="46">
        <v>2776780</v>
      </c>
      <c r="E10" s="46">
        <v>435058</v>
      </c>
      <c r="F10" s="46">
        <f t="shared" si="0"/>
        <v>8873753</v>
      </c>
      <c r="G10" s="46">
        <v>2968758</v>
      </c>
      <c r="H10" s="45">
        <f t="shared" si="1"/>
        <v>5904995</v>
      </c>
      <c r="I10" s="47">
        <f t="shared" si="2"/>
        <v>1.9346123472096834</v>
      </c>
    </row>
    <row r="11" spans="1:9" ht="35.1" customHeight="1" x14ac:dyDescent="0.15">
      <c r="A11" s="19" t="s">
        <v>155</v>
      </c>
      <c r="B11" s="193">
        <v>312748190</v>
      </c>
      <c r="C11" s="193">
        <v>6025201</v>
      </c>
      <c r="D11" s="193">
        <v>2834020</v>
      </c>
      <c r="E11" s="193">
        <v>355198</v>
      </c>
      <c r="F11" s="137">
        <f>SUM(C11:E11)</f>
        <v>9214419</v>
      </c>
      <c r="G11" s="193">
        <v>3002184</v>
      </c>
      <c r="H11" s="45">
        <f t="shared" si="1"/>
        <v>6212235</v>
      </c>
      <c r="I11" s="47">
        <f t="shared" si="2"/>
        <v>1.9863376347597728</v>
      </c>
    </row>
    <row r="12" spans="1:9" ht="35.1" customHeight="1" x14ac:dyDescent="0.15">
      <c r="A12" s="19" t="s">
        <v>167</v>
      </c>
      <c r="B12" s="137">
        <v>309271193</v>
      </c>
      <c r="C12" s="137">
        <v>5871852</v>
      </c>
      <c r="D12" s="137">
        <v>2286204</v>
      </c>
      <c r="E12" s="137">
        <v>118603</v>
      </c>
      <c r="F12" s="137">
        <f>SUM(C12:E12)</f>
        <v>8276659</v>
      </c>
      <c r="G12" s="137">
        <v>2982616</v>
      </c>
      <c r="H12" s="45">
        <f t="shared" si="1"/>
        <v>5294043</v>
      </c>
      <c r="I12" s="47">
        <f t="shared" si="2"/>
        <v>1.7117801851011711</v>
      </c>
    </row>
    <row r="13" spans="1:9" ht="35.1" customHeight="1" x14ac:dyDescent="0.15">
      <c r="A13" s="19" t="s">
        <v>168</v>
      </c>
      <c r="B13" s="137">
        <v>311118530</v>
      </c>
      <c r="C13" s="137">
        <v>5755035</v>
      </c>
      <c r="D13" s="137">
        <v>2905617</v>
      </c>
      <c r="E13" s="137">
        <v>107839</v>
      </c>
      <c r="F13" s="137">
        <f>SUM(C13:E13)</f>
        <v>8768491</v>
      </c>
      <c r="G13" s="137">
        <v>3033572</v>
      </c>
      <c r="H13" s="46">
        <f>F13-G13</f>
        <v>5734919</v>
      </c>
      <c r="I13" s="47">
        <f t="shared" si="2"/>
        <v>1.8433228647615429</v>
      </c>
    </row>
    <row r="14" spans="1:9" ht="34.5" customHeight="1" x14ac:dyDescent="0.15">
      <c r="A14" s="19" t="s">
        <v>176</v>
      </c>
      <c r="B14" s="257">
        <v>319090308</v>
      </c>
      <c r="C14" s="257">
        <v>5839194</v>
      </c>
      <c r="D14" s="257">
        <v>2585096</v>
      </c>
      <c r="E14" s="257">
        <v>108842</v>
      </c>
      <c r="F14" s="257">
        <f>SUM(C14:E14)</f>
        <v>8533132</v>
      </c>
      <c r="G14" s="257">
        <v>3038526</v>
      </c>
      <c r="H14" s="46">
        <f>F14-G14</f>
        <v>5494606</v>
      </c>
      <c r="I14" s="33">
        <f>H14/B14*100</f>
        <v>1.7219595400559771</v>
      </c>
    </row>
    <row r="15" spans="1:9" ht="35.1" customHeight="1" thickBot="1" x14ac:dyDescent="0.2">
      <c r="A15" s="268" t="s">
        <v>177</v>
      </c>
      <c r="B15" s="258">
        <f>第７表!F19</f>
        <v>318045334</v>
      </c>
      <c r="C15" s="258">
        <v>5833729</v>
      </c>
      <c r="D15" s="258">
        <v>2377317</v>
      </c>
      <c r="E15" s="258">
        <v>145234</v>
      </c>
      <c r="F15" s="258">
        <f>SUM(C15:E15)</f>
        <v>8356280</v>
      </c>
      <c r="G15" s="258">
        <v>3170512</v>
      </c>
      <c r="H15" s="136">
        <f>F15-G15</f>
        <v>5185768</v>
      </c>
      <c r="I15" s="190">
        <f>H15/B15*100</f>
        <v>1.6305122086777728</v>
      </c>
    </row>
    <row r="17" spans="1:7" ht="28.5" x14ac:dyDescent="0.15">
      <c r="A17" s="233"/>
      <c r="F17" s="25" t="str">
        <f>C4</f>
        <v>徴税費</v>
      </c>
      <c r="G17" s="234" t="str">
        <f>"うち"&amp;MID(G4,3,9)</f>
        <v>うち県民税
徴収取扱費</v>
      </c>
    </row>
    <row r="18" spans="1:7" x14ac:dyDescent="0.15">
      <c r="A18" s="233" t="str">
        <f>A11</f>
        <v>H26</v>
      </c>
      <c r="F18" s="235">
        <f>F11/100000</f>
        <v>92.144189999999995</v>
      </c>
      <c r="G18" s="235">
        <f t="shared" ref="G18:G22" si="3">G11/100000</f>
        <v>30.021840000000001</v>
      </c>
    </row>
    <row r="19" spans="1:7" x14ac:dyDescent="0.15">
      <c r="A19" s="233" t="str">
        <f>A12</f>
        <v>H27</v>
      </c>
      <c r="F19" s="235">
        <f t="shared" ref="F19:F22" si="4">F12/100000</f>
        <v>82.766589999999994</v>
      </c>
      <c r="G19" s="235">
        <f t="shared" si="3"/>
        <v>29.826160000000002</v>
      </c>
    </row>
    <row r="20" spans="1:7" x14ac:dyDescent="0.15">
      <c r="A20" s="233" t="str">
        <f>A13</f>
        <v>H28</v>
      </c>
      <c r="F20" s="235">
        <f t="shared" si="4"/>
        <v>87.684910000000002</v>
      </c>
      <c r="G20" s="235">
        <f t="shared" si="3"/>
        <v>30.335719999999998</v>
      </c>
    </row>
    <row r="21" spans="1:7" x14ac:dyDescent="0.15">
      <c r="A21" s="233" t="str">
        <f>A14</f>
        <v>H29</v>
      </c>
      <c r="F21" s="235">
        <f t="shared" si="4"/>
        <v>85.331320000000005</v>
      </c>
      <c r="G21" s="235">
        <f t="shared" si="3"/>
        <v>30.385259999999999</v>
      </c>
    </row>
    <row r="22" spans="1:7" x14ac:dyDescent="0.15">
      <c r="A22" s="233" t="str">
        <f>A15</f>
        <v>H30</v>
      </c>
      <c r="F22" s="235">
        <f t="shared" si="4"/>
        <v>83.562799999999996</v>
      </c>
      <c r="G22" s="235">
        <f t="shared" si="3"/>
        <v>31.705120000000001</v>
      </c>
    </row>
  </sheetData>
  <sheetProtection selectLockedCells="1" selectUnlockedCells="1"/>
  <mergeCells count="2">
    <mergeCell ref="C4:F4"/>
    <mergeCell ref="A4:A5"/>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第１表</vt:lpstr>
      <vt:lpstr>第２・３表</vt:lpstr>
      <vt:lpstr>第４・５表</vt:lpstr>
      <vt:lpstr>第６表</vt:lpstr>
      <vt:lpstr>第７表</vt:lpstr>
      <vt:lpstr>第８表</vt:lpstr>
      <vt:lpstr>第９表</vt:lpstr>
      <vt:lpstr>第１０表</vt:lpstr>
      <vt:lpstr>第１０表!Print_Area</vt:lpstr>
      <vt:lpstr>第１表!Print_Area</vt:lpstr>
      <vt:lpstr>第２・３表!Print_Area</vt:lpstr>
      <vt:lpstr>第４・５表!Print_Area</vt:lpstr>
      <vt:lpstr>第６表!Print_Area</vt:lpstr>
      <vt:lpstr>第７表!Print_Area</vt:lpstr>
      <vt:lpstr>第８表!Print_Area</vt:lpstr>
      <vt:lpstr>第９表!Print_Area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dc:description>全国の主要税目徴収実績H26は、3月末の総務省HP公表値を記入</dc:description>
  <cp:lastModifiedBy>Administrator</cp:lastModifiedBy>
  <cp:lastPrinted>2020-03-10T00:27:10Z</cp:lastPrinted>
  <dcterms:created xsi:type="dcterms:W3CDTF">2002-12-10T00:28:54Z</dcterms:created>
  <dcterms:modified xsi:type="dcterms:W3CDTF">2020-03-31T01:08:25Z</dcterms:modified>
</cp:coreProperties>
</file>