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comments2.xml" ContentType="application/vnd.openxmlformats-officedocument.spreadsheetml.comments+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omments3.xml" ContentType="application/vnd.openxmlformats-officedocument.spreadsheetml.comments+xml"/>
  <Override PartName="/xl/charts/chart4.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omments4.xml" ContentType="application/vnd.openxmlformats-officedocument.spreadsheetml.comments+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L:\06税政担当\0701統計資料\02市町村税政の状況\Ｈ２８\H28年度版【修正が完了したら×を○にする】\"/>
    </mc:Choice>
  </mc:AlternateContent>
  <bookViews>
    <workbookView xWindow="3000" yWindow="630" windowWidth="9960" windowHeight="5985" tabRatio="683" activeTab="7"/>
  </bookViews>
  <sheets>
    <sheet name="第１表" sheetId="1" r:id="rId1"/>
    <sheet name="第２・３表" sheetId="2" r:id="rId2"/>
    <sheet name="第４・５表" sheetId="10" r:id="rId3"/>
    <sheet name="第６表" sheetId="12" r:id="rId4"/>
    <sheet name="第７表" sheetId="13" r:id="rId5"/>
    <sheet name="第８表" sheetId="6" r:id="rId6"/>
    <sheet name="第９表" sheetId="5" r:id="rId7"/>
    <sheet name="第１０表" sheetId="4" r:id="rId8"/>
  </sheets>
  <definedNames>
    <definedName name="_xlnm.Print_Area" localSheetId="7">第１０表!$A$1:$I$15</definedName>
    <definedName name="_xlnm.Print_Area" localSheetId="0">第１表!$A$1:$J$28</definedName>
    <definedName name="_xlnm.Print_Area" localSheetId="1">第２・３表!$A$1:$H$15</definedName>
    <definedName name="_xlnm.Print_Area" localSheetId="2">第４・５表!$A$1:$K$32</definedName>
    <definedName name="_xlnm.Print_Area" localSheetId="3">第６表!$A$1:$L$24</definedName>
    <definedName name="_xlnm.Print_Area" localSheetId="4">第７表!$A$1:$L$24</definedName>
    <definedName name="_xlnm.Print_Area" localSheetId="5">第８表!$A$1:$J$16</definedName>
    <definedName name="_xlnm.Print_Area" localSheetId="6">第９表!$A$1:$L$24</definedName>
  </definedNames>
  <calcPr calcId="152511"/>
</workbook>
</file>

<file path=xl/calcChain.xml><?xml version="1.0" encoding="utf-8"?>
<calcChain xmlns="http://schemas.openxmlformats.org/spreadsheetml/2006/main">
  <c r="I29" i="13" l="1"/>
  <c r="L19" i="13"/>
  <c r="J7" i="10" l="1"/>
  <c r="K5" i="10"/>
  <c r="M19" i="5" l="1"/>
  <c r="M23" i="5"/>
  <c r="L6" i="13" l="1"/>
  <c r="H23" i="13"/>
  <c r="H6" i="13"/>
  <c r="K27" i="10" l="1"/>
  <c r="K23" i="10"/>
  <c r="F19" i="12"/>
  <c r="H6" i="12" l="1"/>
  <c r="I28" i="1" l="1"/>
  <c r="H29" i="1"/>
  <c r="L28" i="1"/>
  <c r="L12" i="1"/>
  <c r="B29" i="1"/>
  <c r="L18" i="12" l="1"/>
  <c r="L17" i="12"/>
  <c r="L16" i="12"/>
  <c r="L15" i="12"/>
  <c r="L14" i="12"/>
  <c r="L13" i="12"/>
  <c r="L12" i="12"/>
  <c r="L11" i="12"/>
  <c r="L10" i="12"/>
  <c r="L9" i="12"/>
  <c r="L8" i="12"/>
  <c r="L7" i="12"/>
  <c r="L6" i="12"/>
  <c r="L18" i="13"/>
  <c r="L17" i="13"/>
  <c r="L16" i="13"/>
  <c r="L15" i="13"/>
  <c r="L14" i="13"/>
  <c r="L13" i="13"/>
  <c r="L12" i="13"/>
  <c r="L11" i="13"/>
  <c r="L10" i="13"/>
  <c r="L9" i="13"/>
  <c r="L8" i="13"/>
  <c r="L7" i="13"/>
  <c r="L19" i="12" l="1"/>
  <c r="L4" i="12" l="1"/>
  <c r="L4" i="13"/>
  <c r="A15" i="2"/>
  <c r="A8" i="10"/>
  <c r="K5" i="12"/>
  <c r="J5" i="12"/>
  <c r="I5" i="12"/>
  <c r="H5" i="12"/>
  <c r="G5" i="12"/>
  <c r="K5" i="13"/>
  <c r="J5" i="13"/>
  <c r="I5" i="13"/>
  <c r="H5" i="13"/>
  <c r="G5" i="13"/>
  <c r="C31" i="5" l="1"/>
  <c r="D31" i="5"/>
  <c r="C30" i="5"/>
  <c r="D30" i="5"/>
  <c r="C29" i="5"/>
  <c r="D29" i="5"/>
  <c r="C28" i="5"/>
  <c r="D28" i="5"/>
  <c r="C27" i="5"/>
  <c r="D27" i="5"/>
  <c r="C26" i="5"/>
  <c r="D26" i="5"/>
  <c r="B31" i="5"/>
  <c r="B30" i="5"/>
  <c r="B29" i="5"/>
  <c r="B28" i="5"/>
  <c r="B27" i="5"/>
  <c r="G17" i="4"/>
  <c r="F17" i="4"/>
  <c r="G22" i="4"/>
  <c r="G21" i="4"/>
  <c r="G20" i="4"/>
  <c r="G19" i="4"/>
  <c r="G18" i="4"/>
  <c r="A22" i="4"/>
  <c r="A21" i="4"/>
  <c r="A20" i="4"/>
  <c r="A19" i="4"/>
  <c r="A18" i="4"/>
  <c r="F30" i="12"/>
  <c r="E30" i="12"/>
  <c r="D30" i="12"/>
  <c r="S52" i="12" s="1"/>
  <c r="C30" i="12"/>
  <c r="Q51" i="12" s="1"/>
  <c r="B30" i="12"/>
  <c r="F28" i="12"/>
  <c r="E28" i="12"/>
  <c r="D28" i="12"/>
  <c r="C28" i="12"/>
  <c r="B28" i="12"/>
  <c r="A28" i="12"/>
  <c r="F27" i="12"/>
  <c r="E27" i="12"/>
  <c r="D27" i="12"/>
  <c r="C27" i="12"/>
  <c r="B27" i="12"/>
  <c r="A27" i="12"/>
  <c r="F26" i="12"/>
  <c r="E26" i="12"/>
  <c r="D26" i="12"/>
  <c r="C26" i="12"/>
  <c r="B26" i="12"/>
  <c r="A26" i="12"/>
  <c r="F25" i="12"/>
  <c r="E25" i="12"/>
  <c r="D25" i="12"/>
  <c r="C25" i="12"/>
  <c r="B25" i="12"/>
  <c r="F30" i="13"/>
  <c r="W49" i="13" s="1"/>
  <c r="E30" i="13"/>
  <c r="U50" i="13" s="1"/>
  <c r="D30" i="13"/>
  <c r="S51" i="13" s="1"/>
  <c r="C30" i="13"/>
  <c r="Q50" i="13" s="1"/>
  <c r="B30" i="13"/>
  <c r="O50" i="13" s="1"/>
  <c r="F25" i="13"/>
  <c r="K25" i="13" s="1"/>
  <c r="E25" i="13"/>
  <c r="J25" i="13" s="1"/>
  <c r="D25" i="13"/>
  <c r="I25" i="13" s="1"/>
  <c r="C25" i="13"/>
  <c r="H25" i="13" s="1"/>
  <c r="B25" i="13"/>
  <c r="G25" i="13" s="1"/>
  <c r="F26" i="13"/>
  <c r="E26" i="13"/>
  <c r="D26" i="13"/>
  <c r="C26" i="13"/>
  <c r="B26" i="13"/>
  <c r="F28" i="13"/>
  <c r="E28" i="13"/>
  <c r="D28" i="13"/>
  <c r="C28" i="13"/>
  <c r="B28" i="13"/>
  <c r="F27" i="13"/>
  <c r="E27" i="13"/>
  <c r="D27" i="13"/>
  <c r="C27" i="13"/>
  <c r="B27" i="13"/>
  <c r="A26" i="13"/>
  <c r="A28" i="13"/>
  <c r="A27" i="13"/>
  <c r="E29" i="1"/>
  <c r="L7" i="1"/>
  <c r="I7" i="1" s="1"/>
  <c r="L9" i="1"/>
  <c r="L8" i="1"/>
  <c r="I8" i="1" s="1"/>
  <c r="L27" i="1"/>
  <c r="I27" i="1"/>
  <c r="L25" i="1"/>
  <c r="L24" i="1"/>
  <c r="I24" i="1"/>
  <c r="L23" i="1"/>
  <c r="I23" i="1" s="1"/>
  <c r="L21" i="1"/>
  <c r="L20" i="1"/>
  <c r="I20" i="1" s="1"/>
  <c r="L19" i="1"/>
  <c r="I19" i="1" s="1"/>
  <c r="L17" i="1"/>
  <c r="I17" i="1" s="1"/>
  <c r="L16" i="1"/>
  <c r="I16" i="1" s="1"/>
  <c r="L15" i="1"/>
  <c r="L13" i="1"/>
  <c r="I13" i="1"/>
  <c r="I12" i="1"/>
  <c r="L11" i="1"/>
  <c r="I11" i="1" s="1"/>
  <c r="L5" i="10"/>
  <c r="F14" i="4"/>
  <c r="F13" i="4"/>
  <c r="F20" i="4" s="1"/>
  <c r="F12" i="4"/>
  <c r="F11" i="4"/>
  <c r="F18" i="4" s="1"/>
  <c r="H11" i="4"/>
  <c r="I11" i="4"/>
  <c r="F10" i="4"/>
  <c r="H10" i="4" s="1"/>
  <c r="I10" i="4" s="1"/>
  <c r="F9" i="4"/>
  <c r="F8" i="4"/>
  <c r="H8" i="4"/>
  <c r="I8" i="4" s="1"/>
  <c r="F7" i="4"/>
  <c r="H7" i="4"/>
  <c r="I7" i="4" s="1"/>
  <c r="F6" i="4"/>
  <c r="H6" i="4" s="1"/>
  <c r="I6" i="4" s="1"/>
  <c r="L6" i="1"/>
  <c r="I6" i="1" s="1"/>
  <c r="D14" i="2"/>
  <c r="C6" i="1"/>
  <c r="C29" i="1" s="1"/>
  <c r="D6" i="1"/>
  <c r="F6" i="1"/>
  <c r="G6" i="1"/>
  <c r="C7" i="1"/>
  <c r="D7" i="1"/>
  <c r="F7" i="1"/>
  <c r="F29" i="1" s="1"/>
  <c r="G7" i="1"/>
  <c r="C8" i="1"/>
  <c r="D8" i="1"/>
  <c r="F8" i="1"/>
  <c r="G8" i="1"/>
  <c r="C9" i="1"/>
  <c r="D9" i="1"/>
  <c r="F9" i="1"/>
  <c r="G9" i="1"/>
  <c r="C10" i="1"/>
  <c r="D10" i="1"/>
  <c r="F10" i="1"/>
  <c r="G10" i="1"/>
  <c r="C11" i="1"/>
  <c r="D11" i="1"/>
  <c r="F11" i="1"/>
  <c r="G11" i="1"/>
  <c r="C12" i="1"/>
  <c r="D12" i="1"/>
  <c r="F12" i="1"/>
  <c r="G12" i="1"/>
  <c r="C13" i="1"/>
  <c r="D13" i="1"/>
  <c r="F13" i="1"/>
  <c r="G13" i="1"/>
  <c r="C14" i="1"/>
  <c r="D14" i="1"/>
  <c r="F14" i="1"/>
  <c r="G14" i="1"/>
  <c r="C15" i="1"/>
  <c r="D15" i="1"/>
  <c r="F15" i="1"/>
  <c r="G15" i="1"/>
  <c r="C16" i="1"/>
  <c r="D16" i="1"/>
  <c r="F16" i="1"/>
  <c r="G16" i="1"/>
  <c r="C17" i="1"/>
  <c r="D17" i="1"/>
  <c r="F17" i="1"/>
  <c r="G17" i="1"/>
  <c r="C18" i="1"/>
  <c r="D18" i="1"/>
  <c r="F18" i="1"/>
  <c r="G18" i="1"/>
  <c r="C19" i="1"/>
  <c r="D19" i="1"/>
  <c r="F19" i="1"/>
  <c r="G19" i="1"/>
  <c r="C20" i="1"/>
  <c r="D20" i="1"/>
  <c r="F20" i="1"/>
  <c r="G20" i="1"/>
  <c r="C21" i="1"/>
  <c r="D21" i="1"/>
  <c r="F21" i="1"/>
  <c r="G21" i="1"/>
  <c r="C22" i="1"/>
  <c r="D22" i="1"/>
  <c r="F22" i="1"/>
  <c r="G22" i="1"/>
  <c r="C23" i="1"/>
  <c r="D23" i="1"/>
  <c r="F23" i="1"/>
  <c r="G23" i="1"/>
  <c r="C24" i="1"/>
  <c r="D24" i="1"/>
  <c r="F24" i="1"/>
  <c r="G24" i="1"/>
  <c r="C25" i="1"/>
  <c r="D25" i="1"/>
  <c r="F25" i="1"/>
  <c r="G25" i="1"/>
  <c r="C26" i="1"/>
  <c r="D26" i="1"/>
  <c r="F26" i="1"/>
  <c r="G26" i="1"/>
  <c r="C27" i="1"/>
  <c r="D27" i="1"/>
  <c r="F27" i="1"/>
  <c r="G27" i="1"/>
  <c r="D28" i="1"/>
  <c r="F28" i="1"/>
  <c r="G28" i="1"/>
  <c r="K23" i="13"/>
  <c r="J23" i="13"/>
  <c r="I23" i="13"/>
  <c r="K23" i="12"/>
  <c r="J23" i="12"/>
  <c r="I23" i="12"/>
  <c r="H23" i="12"/>
  <c r="C6" i="2"/>
  <c r="M18" i="5"/>
  <c r="M17" i="5"/>
  <c r="M16" i="5"/>
  <c r="M15" i="5"/>
  <c r="M14" i="5"/>
  <c r="M13" i="5"/>
  <c r="M12" i="5"/>
  <c r="M11" i="5"/>
  <c r="M10" i="5"/>
  <c r="M9" i="5"/>
  <c r="M8" i="5"/>
  <c r="M6" i="5"/>
  <c r="M7" i="5"/>
  <c r="H6" i="10"/>
  <c r="G6" i="10"/>
  <c r="F6" i="10"/>
  <c r="E6" i="10"/>
  <c r="D6" i="10"/>
  <c r="C6" i="10"/>
  <c r="H9" i="4"/>
  <c r="I9" i="4" s="1"/>
  <c r="G15" i="6"/>
  <c r="D15" i="6"/>
  <c r="G14" i="6"/>
  <c r="D14" i="6"/>
  <c r="G13" i="6"/>
  <c r="J13" i="6" s="1"/>
  <c r="D13" i="6"/>
  <c r="G12" i="6"/>
  <c r="D12" i="6"/>
  <c r="G11" i="6"/>
  <c r="D11" i="6"/>
  <c r="G10" i="6"/>
  <c r="J10" i="6" s="1"/>
  <c r="D10" i="6"/>
  <c r="G9" i="6"/>
  <c r="D9" i="6"/>
  <c r="G8" i="6"/>
  <c r="D8" i="6"/>
  <c r="J8" i="6" s="1"/>
  <c r="G7" i="6"/>
  <c r="J7" i="6" s="1"/>
  <c r="D7" i="6"/>
  <c r="I6" i="12"/>
  <c r="H19" i="12"/>
  <c r="J6" i="10"/>
  <c r="I6" i="10"/>
  <c r="D6" i="2"/>
  <c r="C7" i="2"/>
  <c r="D7" i="2"/>
  <c r="C8" i="2"/>
  <c r="D8" i="2"/>
  <c r="C9" i="2"/>
  <c r="D9" i="2"/>
  <c r="C10" i="2"/>
  <c r="D10" i="2"/>
  <c r="C11" i="2"/>
  <c r="D11" i="2"/>
  <c r="C12" i="2"/>
  <c r="D12" i="2"/>
  <c r="C13" i="2"/>
  <c r="D13" i="2"/>
  <c r="K6" i="13"/>
  <c r="F15" i="4"/>
  <c r="H7" i="12"/>
  <c r="I7" i="12"/>
  <c r="J7" i="12"/>
  <c r="H8" i="12"/>
  <c r="I8" i="12"/>
  <c r="J8" i="12"/>
  <c r="H9" i="12"/>
  <c r="I9" i="12"/>
  <c r="J9" i="12"/>
  <c r="H10" i="12"/>
  <c r="I10" i="12"/>
  <c r="J10" i="12"/>
  <c r="H11" i="12"/>
  <c r="I11" i="12"/>
  <c r="J11" i="12"/>
  <c r="H12" i="12"/>
  <c r="I12" i="12"/>
  <c r="J12" i="12"/>
  <c r="H13" i="12"/>
  <c r="I13" i="12"/>
  <c r="J13" i="12"/>
  <c r="H14" i="12"/>
  <c r="I14" i="12"/>
  <c r="J14" i="12"/>
  <c r="H15" i="12"/>
  <c r="I15" i="12"/>
  <c r="J15" i="12"/>
  <c r="H16" i="12"/>
  <c r="I16" i="12"/>
  <c r="J16" i="12"/>
  <c r="H17" i="12"/>
  <c r="I17" i="12"/>
  <c r="J17" i="12"/>
  <c r="H18" i="12"/>
  <c r="I18" i="12"/>
  <c r="J18" i="12"/>
  <c r="J32" i="10"/>
  <c r="I32" i="10"/>
  <c r="H32" i="10"/>
  <c r="G32" i="10"/>
  <c r="F32" i="10"/>
  <c r="E32" i="10"/>
  <c r="D32" i="10"/>
  <c r="C32" i="10"/>
  <c r="B32" i="10"/>
  <c r="I7" i="10"/>
  <c r="H7" i="10"/>
  <c r="G7" i="10"/>
  <c r="F7" i="10"/>
  <c r="E7" i="10"/>
  <c r="D7" i="10"/>
  <c r="C7" i="10"/>
  <c r="I18" i="13"/>
  <c r="K13" i="12"/>
  <c r="K7" i="12"/>
  <c r="K8" i="12"/>
  <c r="K10" i="12"/>
  <c r="K11" i="12"/>
  <c r="K12" i="12"/>
  <c r="K14" i="12"/>
  <c r="K15" i="12"/>
  <c r="K16" i="12"/>
  <c r="K17" i="12"/>
  <c r="K18" i="12"/>
  <c r="J6" i="13"/>
  <c r="I6" i="13"/>
  <c r="H7" i="13"/>
  <c r="I7" i="13"/>
  <c r="J7" i="13"/>
  <c r="K7" i="13"/>
  <c r="H8" i="13"/>
  <c r="I8" i="13"/>
  <c r="J8" i="13"/>
  <c r="K8" i="13"/>
  <c r="J9" i="13"/>
  <c r="H9" i="13"/>
  <c r="I9" i="13"/>
  <c r="K9" i="13"/>
  <c r="H10" i="13"/>
  <c r="I10" i="13"/>
  <c r="J10" i="13"/>
  <c r="K10" i="13"/>
  <c r="H11" i="13"/>
  <c r="I11" i="13"/>
  <c r="J11" i="13"/>
  <c r="K11" i="13"/>
  <c r="H12" i="13"/>
  <c r="I12" i="13"/>
  <c r="J12" i="13"/>
  <c r="K12" i="13"/>
  <c r="H13" i="13"/>
  <c r="I13" i="13"/>
  <c r="J13" i="13"/>
  <c r="K13" i="13"/>
  <c r="H14" i="13"/>
  <c r="I14" i="13"/>
  <c r="J14" i="13"/>
  <c r="K14" i="13"/>
  <c r="H15" i="13"/>
  <c r="I15" i="13"/>
  <c r="J15" i="13"/>
  <c r="K15" i="13"/>
  <c r="H16" i="13"/>
  <c r="I16" i="13"/>
  <c r="J16" i="13"/>
  <c r="K16" i="13"/>
  <c r="H17" i="13"/>
  <c r="I17" i="13"/>
  <c r="J17" i="13"/>
  <c r="K17" i="13"/>
  <c r="H18" i="13"/>
  <c r="J18" i="13"/>
  <c r="K18" i="13"/>
  <c r="C14" i="2"/>
  <c r="I15" i="6"/>
  <c r="H15" i="6"/>
  <c r="I14" i="6"/>
  <c r="H14" i="6"/>
  <c r="I13" i="6"/>
  <c r="H13" i="6"/>
  <c r="I12" i="6"/>
  <c r="H12" i="6"/>
  <c r="I11" i="6"/>
  <c r="H11" i="6"/>
  <c r="I10" i="6"/>
  <c r="H10" i="6"/>
  <c r="I9" i="6"/>
  <c r="H9" i="6"/>
  <c r="I8" i="6"/>
  <c r="H8" i="6"/>
  <c r="I7" i="6"/>
  <c r="H7" i="6"/>
  <c r="J6" i="1"/>
  <c r="J27" i="1"/>
  <c r="J26" i="1"/>
  <c r="J25" i="1"/>
  <c r="J24" i="1"/>
  <c r="J23" i="1"/>
  <c r="J22" i="1"/>
  <c r="J21" i="1"/>
  <c r="J20" i="1"/>
  <c r="J19" i="1"/>
  <c r="J18" i="1"/>
  <c r="J17" i="1"/>
  <c r="J16" i="1"/>
  <c r="J15" i="1"/>
  <c r="J14" i="1"/>
  <c r="J13" i="1"/>
  <c r="J11" i="1"/>
  <c r="J12" i="1"/>
  <c r="J10" i="1"/>
  <c r="J9" i="1"/>
  <c r="J8" i="1"/>
  <c r="J7" i="1"/>
  <c r="G16" i="6"/>
  <c r="D16" i="6"/>
  <c r="I16" i="6"/>
  <c r="H16" i="6"/>
  <c r="M18" i="12"/>
  <c r="L30" i="10" s="1"/>
  <c r="K30" i="10" s="1"/>
  <c r="M10" i="12"/>
  <c r="K6" i="12"/>
  <c r="K9" i="12"/>
  <c r="J6" i="12"/>
  <c r="H19" i="13"/>
  <c r="I19" i="13"/>
  <c r="J19" i="13"/>
  <c r="J19" i="12"/>
  <c r="I19" i="12"/>
  <c r="M10" i="13"/>
  <c r="M6" i="13"/>
  <c r="M8" i="13"/>
  <c r="M15" i="13"/>
  <c r="M16" i="13"/>
  <c r="M18" i="13"/>
  <c r="K19" i="13"/>
  <c r="M11" i="13"/>
  <c r="M12" i="13"/>
  <c r="M7" i="13"/>
  <c r="M6" i="12"/>
  <c r="L23" i="10" s="1"/>
  <c r="M11" i="12"/>
  <c r="M16" i="12"/>
  <c r="M12" i="12"/>
  <c r="L27" i="10" s="1"/>
  <c r="K19" i="12"/>
  <c r="M7" i="12"/>
  <c r="L24" i="10" s="1"/>
  <c r="K24" i="10" s="1"/>
  <c r="M17" i="12"/>
  <c r="M9" i="12"/>
  <c r="L26" i="10" s="1"/>
  <c r="K26" i="10" s="1"/>
  <c r="M13" i="12"/>
  <c r="L28" i="10" s="1"/>
  <c r="K28" i="10" s="1"/>
  <c r="J11" i="6"/>
  <c r="J12" i="6"/>
  <c r="J9" i="6"/>
  <c r="M14" i="12"/>
  <c r="M8" i="12"/>
  <c r="L25" i="10" s="1"/>
  <c r="K25" i="10" s="1"/>
  <c r="M15" i="12"/>
  <c r="L29" i="10" s="1"/>
  <c r="K29" i="10" s="1"/>
  <c r="M17" i="13"/>
  <c r="M14" i="13"/>
  <c r="M9" i="13"/>
  <c r="M13" i="13"/>
  <c r="J28" i="1"/>
  <c r="I21" i="1"/>
  <c r="I9" i="1"/>
  <c r="I25" i="1"/>
  <c r="I15" i="1"/>
  <c r="L10" i="1"/>
  <c r="I10" i="1" s="1"/>
  <c r="L14" i="1"/>
  <c r="I14" i="1"/>
  <c r="L18" i="1"/>
  <c r="I18" i="1" s="1"/>
  <c r="L22" i="1"/>
  <c r="I22" i="1"/>
  <c r="L26" i="1"/>
  <c r="I26" i="1" s="1"/>
  <c r="H15" i="4" l="1"/>
  <c r="I15" i="4" s="1"/>
  <c r="F22" i="4"/>
  <c r="H13" i="4"/>
  <c r="I13" i="4" s="1"/>
  <c r="H14" i="4"/>
  <c r="I14" i="4" s="1"/>
  <c r="F21" i="4"/>
  <c r="H12" i="4"/>
  <c r="I12" i="4" s="1"/>
  <c r="F19" i="4"/>
  <c r="J16" i="6"/>
  <c r="J14" i="6"/>
  <c r="J15" i="6"/>
  <c r="M19" i="13"/>
  <c r="K7" i="10"/>
  <c r="K6" i="10"/>
  <c r="I29" i="1"/>
  <c r="C28" i="1"/>
  <c r="M19" i="12"/>
  <c r="J32" i="12"/>
  <c r="J26" i="12"/>
  <c r="U89" i="12" s="1"/>
  <c r="H33" i="12"/>
  <c r="H27" i="12"/>
  <c r="Q68" i="12" s="1"/>
  <c r="J34" i="12"/>
  <c r="J28" i="12"/>
  <c r="U64" i="12" s="1"/>
  <c r="K32" i="12"/>
  <c r="K26" i="12"/>
  <c r="W89" i="12" s="1"/>
  <c r="G34" i="12"/>
  <c r="G28" i="12"/>
  <c r="O62" i="12" s="1"/>
  <c r="K34" i="12"/>
  <c r="K28" i="12"/>
  <c r="W63" i="12" s="1"/>
  <c r="Q87" i="12"/>
  <c r="H32" i="12"/>
  <c r="H26" i="12"/>
  <c r="J33" i="12"/>
  <c r="J27" i="12"/>
  <c r="U69" i="12" s="1"/>
  <c r="H34" i="12"/>
  <c r="H28" i="12"/>
  <c r="Q63" i="12" s="1"/>
  <c r="B29" i="12"/>
  <c r="O51" i="12"/>
  <c r="F29" i="12"/>
  <c r="W52" i="12"/>
  <c r="G32" i="12"/>
  <c r="G26" i="12"/>
  <c r="I33" i="12"/>
  <c r="I27" i="12"/>
  <c r="S69" i="12" s="1"/>
  <c r="E29" i="12"/>
  <c r="U53" i="12"/>
  <c r="I32" i="12"/>
  <c r="I26" i="12"/>
  <c r="G33" i="12"/>
  <c r="G27" i="12"/>
  <c r="O68" i="12" s="1"/>
  <c r="K33" i="12"/>
  <c r="K27" i="12"/>
  <c r="W69" i="12" s="1"/>
  <c r="I34" i="12"/>
  <c r="I28" i="12"/>
  <c r="S64" i="12" s="1"/>
  <c r="G33" i="13"/>
  <c r="G27" i="13"/>
  <c r="O68" i="13" s="1"/>
  <c r="K33" i="13"/>
  <c r="K27" i="13"/>
  <c r="W68" i="13" s="1"/>
  <c r="J34" i="13"/>
  <c r="J28" i="13"/>
  <c r="U62" i="13" s="1"/>
  <c r="I32" i="13"/>
  <c r="I26" i="13"/>
  <c r="S90" i="13" s="1"/>
  <c r="E29" i="13"/>
  <c r="H33" i="13"/>
  <c r="H27" i="13"/>
  <c r="Q68" i="13" s="1"/>
  <c r="G34" i="13"/>
  <c r="G28" i="13"/>
  <c r="O62" i="13" s="1"/>
  <c r="K34" i="13"/>
  <c r="K28" i="13"/>
  <c r="W60" i="13" s="1"/>
  <c r="J32" i="13"/>
  <c r="J26" i="13"/>
  <c r="U90" i="13" s="1"/>
  <c r="B29" i="13"/>
  <c r="F29" i="13"/>
  <c r="I33" i="13"/>
  <c r="I27" i="13"/>
  <c r="S69" i="13" s="1"/>
  <c r="H34" i="13"/>
  <c r="H28" i="13"/>
  <c r="Q62" i="13" s="1"/>
  <c r="G32" i="13"/>
  <c r="G26" i="13"/>
  <c r="O88" i="13" s="1"/>
  <c r="K32" i="13"/>
  <c r="K26" i="13"/>
  <c r="W89" i="13" s="1"/>
  <c r="C29" i="13"/>
  <c r="J33" i="13"/>
  <c r="J27" i="13"/>
  <c r="U69" i="13" s="1"/>
  <c r="I34" i="13"/>
  <c r="I28" i="13"/>
  <c r="S63" i="13" s="1"/>
  <c r="H32" i="13"/>
  <c r="H26" i="13"/>
  <c r="Q88" i="13" s="1"/>
  <c r="D29" i="13"/>
  <c r="L31" i="10"/>
  <c r="K31" i="10" s="1"/>
  <c r="K32" i="10" s="1"/>
  <c r="C29" i="12"/>
  <c r="D29" i="12"/>
  <c r="H35" i="12" l="1"/>
  <c r="H29" i="12"/>
  <c r="Q56" i="12" s="1"/>
  <c r="U56" i="12"/>
  <c r="J35" i="12"/>
  <c r="J29" i="12"/>
  <c r="J30" i="12" s="1"/>
  <c r="K35" i="12"/>
  <c r="K29" i="12"/>
  <c r="K30" i="12" s="1"/>
  <c r="I35" i="12"/>
  <c r="I29" i="12"/>
  <c r="I30" i="12" s="1"/>
  <c r="S89" i="12"/>
  <c r="G35" i="12"/>
  <c r="G29" i="12"/>
  <c r="G30" i="12" s="1"/>
  <c r="O87" i="12"/>
  <c r="I35" i="13"/>
  <c r="I30" i="13"/>
  <c r="K35" i="13"/>
  <c r="K29" i="13"/>
  <c r="K30" i="13" s="1"/>
  <c r="G35" i="13"/>
  <c r="G29" i="13"/>
  <c r="O54" i="13" s="1"/>
  <c r="J35" i="13"/>
  <c r="J29" i="13"/>
  <c r="J30" i="13" s="1"/>
  <c r="H35" i="13"/>
  <c r="H29" i="13"/>
  <c r="H30" i="13" s="1"/>
  <c r="L32" i="10"/>
  <c r="W53" i="13" l="1"/>
  <c r="G30" i="13"/>
  <c r="S55" i="13"/>
  <c r="U54" i="13"/>
  <c r="Q54" i="13"/>
  <c r="H30" i="12"/>
  <c r="W56" i="12"/>
  <c r="O55" i="12"/>
  <c r="S57" i="12"/>
</calcChain>
</file>

<file path=xl/comments1.xml><?xml version="1.0" encoding="utf-8"?>
<comments xmlns="http://schemas.openxmlformats.org/spreadsheetml/2006/main">
  <authors>
    <author>栃木県</author>
  </authors>
  <commentList>
    <comment ref="G10" authorId="0" shapeId="0">
      <text>
        <r>
          <rPr>
            <b/>
            <sz val="9"/>
            <color indexed="81"/>
            <rFont val="ＭＳ Ｐゴシック"/>
            <family val="3"/>
            <charset val="128"/>
          </rPr>
          <t>グラフの折線部分を右クリック→データの選択→各要素の編集で系列値のセル範囲（開始行）を修正</t>
        </r>
      </text>
    </comment>
  </commentList>
</comments>
</file>

<file path=xl/comments2.xml><?xml version="1.0" encoding="utf-8"?>
<comments xmlns="http://schemas.openxmlformats.org/spreadsheetml/2006/main">
  <authors>
    <author>栃木県</author>
  </authors>
  <commentList>
    <comment ref="K22" authorId="0" shapeId="0">
      <text>
        <r>
          <rPr>
            <sz val="9"/>
            <color indexed="81"/>
            <rFont val="ＭＳ Ｐゴシック"/>
            <family val="3"/>
            <charset val="128"/>
          </rPr>
          <t>第６表より</t>
        </r>
      </text>
    </comment>
  </commentList>
</comments>
</file>

<file path=xl/comments3.xml><?xml version="1.0" encoding="utf-8"?>
<comments xmlns="http://schemas.openxmlformats.org/spreadsheetml/2006/main">
  <authors>
    <author>栃木県</author>
  </authors>
  <commentList>
    <comment ref="N40" authorId="0" shapeId="0">
      <text>
        <r>
          <rPr>
            <b/>
            <sz val="9"/>
            <color indexed="81"/>
            <rFont val="ＭＳ Ｐゴシック"/>
            <family val="3"/>
            <charset val="128"/>
          </rPr>
          <t>41～121行N～X列の範囲をカメラ機能でコピーし、ワードのグラフ上で右クリック→形式選択貼付けで右から２つめの「図」で貼付け</t>
        </r>
      </text>
    </comment>
  </commentList>
</comments>
</file>

<file path=xl/comments4.xml><?xml version="1.0" encoding="utf-8"?>
<comments xmlns="http://schemas.openxmlformats.org/spreadsheetml/2006/main">
  <authors>
    <author>栃木県</author>
  </authors>
  <commentList>
    <comment ref="L6" authorId="0" shapeId="0">
      <text>
        <r>
          <rPr>
            <b/>
            <sz val="9"/>
            <color indexed="81"/>
            <rFont val="ＭＳ Ｐゴシック"/>
            <family val="3"/>
            <charset val="128"/>
          </rPr>
          <t>年度末に総務省がHP公表する徴収実績調を確認し記入(記入済みの数値は自治財政局の生データで東京都徴収分等が未計上）→H28.3.29総務省HP掲載データに修正済み</t>
        </r>
      </text>
    </comment>
  </commentList>
</comments>
</file>

<file path=xl/sharedStrings.xml><?xml version="1.0" encoding="utf-8"?>
<sst xmlns="http://schemas.openxmlformats.org/spreadsheetml/2006/main" count="315" uniqueCount="192">
  <si>
    <t>　</t>
  </si>
  <si>
    <t>対前年比</t>
  </si>
  <si>
    <t>国有提供施設等所在市町村助成交付金</t>
  </si>
  <si>
    <t xml:space="preserve"> </t>
  </si>
  <si>
    <t>（単位 :千円・％）</t>
  </si>
  <si>
    <t>構成比</t>
  </si>
  <si>
    <t>地方税</t>
  </si>
  <si>
    <t>地方譲与税</t>
  </si>
  <si>
    <t>利子割交付金</t>
  </si>
  <si>
    <t>ゴルフ場利用税交付金</t>
  </si>
  <si>
    <t>地方消費税交付金</t>
  </si>
  <si>
    <t>地方特例交付金</t>
  </si>
  <si>
    <t>地方交付税</t>
  </si>
  <si>
    <t>交通安全対策特別交付金</t>
  </si>
  <si>
    <t>分担金・負担金</t>
  </si>
  <si>
    <t>国庫支出金</t>
  </si>
  <si>
    <t>県支出金</t>
  </si>
  <si>
    <t>財産収入</t>
  </si>
  <si>
    <t>寄附金</t>
  </si>
  <si>
    <t>繰入金</t>
  </si>
  <si>
    <t>繰越金</t>
  </si>
  <si>
    <t>諸収入</t>
  </si>
  <si>
    <t>地方債</t>
  </si>
  <si>
    <t>　　　　</t>
  </si>
  <si>
    <t>対前年度比</t>
  </si>
  <si>
    <t>（単位：千円・％）</t>
  </si>
  <si>
    <t>収入額</t>
    <phoneticPr fontId="2"/>
  </si>
  <si>
    <t>（単位：％）</t>
  </si>
  <si>
    <t>第２表　市町村税の収入額の推移</t>
    <rPh sb="0" eb="1">
      <t>ダイ</t>
    </rPh>
    <rPh sb="2" eb="3">
      <t>ヒョウ</t>
    </rPh>
    <rPh sb="4" eb="7">
      <t>シチョウソン</t>
    </rPh>
    <rPh sb="7" eb="11">
      <t>ゼイシュウニュウ</t>
    </rPh>
    <rPh sb="11" eb="12">
      <t>ガク</t>
    </rPh>
    <rPh sb="13" eb="15">
      <t>スイイ</t>
    </rPh>
    <phoneticPr fontId="2"/>
  </si>
  <si>
    <t>その他</t>
  </si>
  <si>
    <t>第４表　住民１人当たり市町村税負担額の推移</t>
    <phoneticPr fontId="2"/>
  </si>
  <si>
    <t>（単位：円・％）</t>
  </si>
  <si>
    <t>科　　　　　目</t>
    <phoneticPr fontId="2"/>
  </si>
  <si>
    <t>決算額</t>
    <phoneticPr fontId="2"/>
  </si>
  <si>
    <t>構成比</t>
    <phoneticPr fontId="2"/>
  </si>
  <si>
    <t>対前年比</t>
    <phoneticPr fontId="2"/>
  </si>
  <si>
    <t>第３表　歳入に占める市町村税の割合</t>
    <phoneticPr fontId="2"/>
  </si>
  <si>
    <t>年　　度</t>
    <phoneticPr fontId="2"/>
  </si>
  <si>
    <t xml:space="preserve">　   </t>
  </si>
  <si>
    <t xml:space="preserve">　固定資産税　                   </t>
  </si>
  <si>
    <t>第７表　税目別収入額の対前年度比の推移</t>
    <phoneticPr fontId="2"/>
  </si>
  <si>
    <t>（単位: 千円・％）</t>
  </si>
  <si>
    <t>第８表　徴収実績の推移</t>
    <phoneticPr fontId="2"/>
  </si>
  <si>
    <t>Ａ</t>
    <phoneticPr fontId="2"/>
  </si>
  <si>
    <t>Ｂ</t>
    <phoneticPr fontId="2"/>
  </si>
  <si>
    <t>Ｃ</t>
    <phoneticPr fontId="2"/>
  </si>
  <si>
    <t xml:space="preserve">Ｄ </t>
    <phoneticPr fontId="2"/>
  </si>
  <si>
    <t>Ｅ</t>
    <phoneticPr fontId="2"/>
  </si>
  <si>
    <t>Ｆ</t>
    <phoneticPr fontId="2"/>
  </si>
  <si>
    <t>現年課税分</t>
    <phoneticPr fontId="2"/>
  </si>
  <si>
    <t>滞納繰越分</t>
    <phoneticPr fontId="2"/>
  </si>
  <si>
    <t>調　　定　　額</t>
    <phoneticPr fontId="2"/>
  </si>
  <si>
    <t>収　　入　　額</t>
    <phoneticPr fontId="2"/>
  </si>
  <si>
    <t>合　　計</t>
    <phoneticPr fontId="2"/>
  </si>
  <si>
    <t>徴　　収　　率</t>
    <phoneticPr fontId="2"/>
  </si>
  <si>
    <t>栃木県</t>
  </si>
  <si>
    <t>(D)</t>
  </si>
  <si>
    <t>計(B)</t>
  </si>
  <si>
    <t>(C)</t>
  </si>
  <si>
    <t>(B)-(C)</t>
  </si>
  <si>
    <t>(A)</t>
  </si>
  <si>
    <t>徴税費</t>
  </si>
  <si>
    <t>需用費</t>
  </si>
  <si>
    <t>市町村税収入額</t>
    <rPh sb="4" eb="7">
      <t>シュウニュウガク</t>
    </rPh>
    <phoneticPr fontId="2"/>
  </si>
  <si>
    <t>人件費</t>
    <phoneticPr fontId="2"/>
  </si>
  <si>
    <t>個人県民税
徴収取扱費</t>
    <phoneticPr fontId="2"/>
  </si>
  <si>
    <t>第１０表　徴収に要する経費</t>
    <phoneticPr fontId="2"/>
  </si>
  <si>
    <t>第１表　市町村の歳入状況</t>
    <phoneticPr fontId="2"/>
  </si>
  <si>
    <t>第５表　税目別構成比の推移（調定額）　　　　　　　　</t>
    <phoneticPr fontId="2"/>
  </si>
  <si>
    <t>第６表　税目別調定額の対前年度比の推移</t>
    <phoneticPr fontId="2"/>
  </si>
  <si>
    <t>税　　目</t>
    <phoneticPr fontId="2"/>
  </si>
  <si>
    <t>合　　計</t>
    <phoneticPr fontId="2"/>
  </si>
  <si>
    <t>年　　度</t>
    <phoneticPr fontId="2"/>
  </si>
  <si>
    <t>調　定　額</t>
  </si>
  <si>
    <t>　市町村民税</t>
    <phoneticPr fontId="2"/>
  </si>
  <si>
    <t>　固定資産税</t>
    <rPh sb="3" eb="6">
      <t>シサンゼイ</t>
    </rPh>
    <phoneticPr fontId="2"/>
  </si>
  <si>
    <t>　軽自動車税</t>
    <rPh sb="4" eb="5">
      <t>シャ</t>
    </rPh>
    <rPh sb="5" eb="6">
      <t>ゼイ</t>
    </rPh>
    <phoneticPr fontId="2"/>
  </si>
  <si>
    <t>　市町村たばこ税</t>
    <rPh sb="7" eb="8">
      <t>ゼイ</t>
    </rPh>
    <phoneticPr fontId="2"/>
  </si>
  <si>
    <t>　特別土地保有税</t>
    <rPh sb="3" eb="5">
      <t>トチ</t>
    </rPh>
    <rPh sb="5" eb="8">
      <t>ホユウゼイ</t>
    </rPh>
    <phoneticPr fontId="2"/>
  </si>
  <si>
    <t>　都市計画税</t>
    <rPh sb="3" eb="5">
      <t>ケイカク</t>
    </rPh>
    <rPh sb="5" eb="6">
      <t>ゼイ</t>
    </rPh>
    <phoneticPr fontId="2"/>
  </si>
  <si>
    <t>　その他の税</t>
    <rPh sb="5" eb="6">
      <t>ゼイ</t>
    </rPh>
    <phoneticPr fontId="2"/>
  </si>
  <si>
    <t>　固定資産税</t>
    <phoneticPr fontId="2"/>
  </si>
  <si>
    <t>　軽自動車税</t>
    <phoneticPr fontId="2"/>
  </si>
  <si>
    <t>　市町村たばこ税</t>
    <phoneticPr fontId="2"/>
  </si>
  <si>
    <t>　鉱産税</t>
    <phoneticPr fontId="2"/>
  </si>
  <si>
    <t>　特別土地保有税</t>
    <phoneticPr fontId="2"/>
  </si>
  <si>
    <t>　入湯税</t>
    <phoneticPr fontId="2"/>
  </si>
  <si>
    <t>　事業所税</t>
    <phoneticPr fontId="2"/>
  </si>
  <si>
    <t>　都市計画税</t>
    <phoneticPr fontId="2"/>
  </si>
  <si>
    <t>自動車取得税交付金</t>
    <phoneticPr fontId="2"/>
  </si>
  <si>
    <t>栃木県</t>
    <phoneticPr fontId="2"/>
  </si>
  <si>
    <t>全　国</t>
    <phoneticPr fontId="2"/>
  </si>
  <si>
    <t>年　度</t>
    <phoneticPr fontId="2"/>
  </si>
  <si>
    <t>指　数</t>
    <phoneticPr fontId="2"/>
  </si>
  <si>
    <t>全　国</t>
    <phoneticPr fontId="2"/>
  </si>
  <si>
    <t>割　合</t>
    <phoneticPr fontId="2"/>
  </si>
  <si>
    <t>合　　　　　計</t>
    <phoneticPr fontId="2"/>
  </si>
  <si>
    <t>（単位：％）</t>
    <phoneticPr fontId="2"/>
  </si>
  <si>
    <t>　　個人市町村民税</t>
    <rPh sb="2" eb="4">
      <t>コジン</t>
    </rPh>
    <rPh sb="4" eb="7">
      <t>シチョウソン</t>
    </rPh>
    <rPh sb="7" eb="8">
      <t>ミン</t>
    </rPh>
    <rPh sb="8" eb="9">
      <t>ジュウミンゼイ</t>
    </rPh>
    <phoneticPr fontId="2"/>
  </si>
  <si>
    <t>　　法人市町村民税</t>
    <rPh sb="2" eb="4">
      <t>ホウジン</t>
    </rPh>
    <rPh sb="4" eb="7">
      <t>シチョウソン</t>
    </rPh>
    <rPh sb="7" eb="8">
      <t>ミン</t>
    </rPh>
    <rPh sb="8" eb="9">
      <t>ジュウミンゼイ</t>
    </rPh>
    <phoneticPr fontId="2"/>
  </si>
  <si>
    <t>配当割交付金</t>
    <rPh sb="0" eb="2">
      <t>ハイトウ</t>
    </rPh>
    <rPh sb="2" eb="3">
      <t>ワリ</t>
    </rPh>
    <rPh sb="3" eb="6">
      <t>コウフキン</t>
    </rPh>
    <phoneticPr fontId="4"/>
  </si>
  <si>
    <t>株式等譲渡所得交付金</t>
    <rPh sb="0" eb="3">
      <t>カブシキナド</t>
    </rPh>
    <rPh sb="3" eb="5">
      <t>ジョウト</t>
    </rPh>
    <rPh sb="5" eb="7">
      <t>ショトク</t>
    </rPh>
    <rPh sb="7" eb="10">
      <t>コウフキン</t>
    </rPh>
    <phoneticPr fontId="4"/>
  </si>
  <si>
    <t>収　入　額</t>
    <rPh sb="0" eb="1">
      <t>オサム</t>
    </rPh>
    <rPh sb="2" eb="3">
      <t>イリ</t>
    </rPh>
    <rPh sb="4" eb="5">
      <t>ガク</t>
    </rPh>
    <phoneticPr fontId="2"/>
  </si>
  <si>
    <t>負　担　額</t>
    <phoneticPr fontId="2"/>
  </si>
  <si>
    <t>対前年度比</t>
    <phoneticPr fontId="2"/>
  </si>
  <si>
    <t>指　　　数</t>
    <phoneticPr fontId="2"/>
  </si>
  <si>
    <t>計</t>
    <rPh sb="0" eb="1">
      <t>ケイ</t>
    </rPh>
    <phoneticPr fontId="2"/>
  </si>
  <si>
    <t>決算額</t>
    <phoneticPr fontId="2"/>
  </si>
  <si>
    <t>第９表　税目別徴収率の推移と栃木県平均・全国平均との比較</t>
    <phoneticPr fontId="2"/>
  </si>
  <si>
    <t>調整</t>
    <rPh sb="0" eb="2">
      <t>チョウセイ</t>
    </rPh>
    <phoneticPr fontId="2"/>
  </si>
  <si>
    <t>(1)個人市町村民税</t>
    <phoneticPr fontId="2"/>
  </si>
  <si>
    <t>(2)法人市町村民税</t>
    <phoneticPr fontId="2"/>
  </si>
  <si>
    <t>(1)純固定資産税</t>
    <phoneticPr fontId="2"/>
  </si>
  <si>
    <t>税　　　目</t>
    <phoneticPr fontId="2"/>
  </si>
  <si>
    <t>合　　　計</t>
    <rPh sb="0" eb="5">
      <t>ゴウケイ</t>
    </rPh>
    <phoneticPr fontId="2"/>
  </si>
  <si>
    <t>調　定　額</t>
    <phoneticPr fontId="2"/>
  </si>
  <si>
    <t>構成比</t>
    <phoneticPr fontId="2"/>
  </si>
  <si>
    <t xml:space="preserve">　市町村民税　                   </t>
    <phoneticPr fontId="2"/>
  </si>
  <si>
    <t>　 （1）個人市町村民税</t>
    <phoneticPr fontId="2"/>
  </si>
  <si>
    <t>　 （2）法人市町村民税</t>
    <phoneticPr fontId="2"/>
  </si>
  <si>
    <t>　 （1）純固定資産税</t>
    <phoneticPr fontId="2"/>
  </si>
  <si>
    <t>　軽自動車税</t>
    <phoneticPr fontId="2"/>
  </si>
  <si>
    <t>　市町村たばこ税</t>
    <phoneticPr fontId="2"/>
  </si>
  <si>
    <t>　鉱産税</t>
    <phoneticPr fontId="2"/>
  </si>
  <si>
    <t>　特別土地保有税</t>
    <phoneticPr fontId="2"/>
  </si>
  <si>
    <t>　入湯税</t>
    <phoneticPr fontId="2"/>
  </si>
  <si>
    <t>　事業所税</t>
    <phoneticPr fontId="2"/>
  </si>
  <si>
    <t>　都市計画税</t>
    <phoneticPr fontId="2"/>
  </si>
  <si>
    <t>構成比</t>
    <phoneticPr fontId="2"/>
  </si>
  <si>
    <t>合      計</t>
    <phoneticPr fontId="2"/>
  </si>
  <si>
    <t>平成23年度</t>
    <rPh sb="0" eb="2">
      <t>ヘイセイ</t>
    </rPh>
    <rPh sb="4" eb="6">
      <t>ネンド</t>
    </rPh>
    <phoneticPr fontId="2"/>
  </si>
  <si>
    <t>対前年度比（伸び率）</t>
    <rPh sb="6" eb="7">
      <t>ノ</t>
    </rPh>
    <rPh sb="8" eb="9">
      <t>リツ</t>
    </rPh>
    <phoneticPr fontId="2"/>
  </si>
  <si>
    <t>２，０１０，９３４人</t>
    <rPh sb="9" eb="10">
      <t>ニン</t>
    </rPh>
    <phoneticPr fontId="2"/>
  </si>
  <si>
    <r>
      <t>　　　　　　　　　　　　　　　平成２５年３月３１日現在の住民基本台帳人口</t>
    </r>
    <r>
      <rPr>
        <sz val="10"/>
        <color indexed="10"/>
        <rFont val="ＭＳ 明朝"/>
        <family val="1"/>
        <charset val="128"/>
      </rPr>
      <t>（外国人含む）</t>
    </r>
    <rPh sb="37" eb="40">
      <t>ガイコクジン</t>
    </rPh>
    <rPh sb="40" eb="41">
      <t>フク</t>
    </rPh>
    <phoneticPr fontId="2"/>
  </si>
  <si>
    <t>平成23年度</t>
  </si>
  <si>
    <t>H21</t>
  </si>
  <si>
    <t>H22</t>
  </si>
  <si>
    <t>H23</t>
  </si>
  <si>
    <t>平成24年度</t>
    <rPh sb="0" eb="2">
      <t>ヘイセイ</t>
    </rPh>
    <rPh sb="4" eb="6">
      <t>ネンド</t>
    </rPh>
    <phoneticPr fontId="2"/>
  </si>
  <si>
    <t>　 （2）交付金※</t>
    <phoneticPr fontId="2"/>
  </si>
  <si>
    <t>（注1）滞納繰越分を含む。</t>
    <rPh sb="10" eb="11">
      <t>フク</t>
    </rPh>
    <phoneticPr fontId="2"/>
  </si>
  <si>
    <t>（注2）※国有資産等所在市町村交付金</t>
    <rPh sb="1" eb="2">
      <t>チュウ</t>
    </rPh>
    <rPh sb="5" eb="7">
      <t>コクユウ</t>
    </rPh>
    <rPh sb="7" eb="9">
      <t>シサン</t>
    </rPh>
    <rPh sb="9" eb="10">
      <t>トウ</t>
    </rPh>
    <rPh sb="10" eb="12">
      <t>ショザイ</t>
    </rPh>
    <rPh sb="12" eb="15">
      <t>シチョウソン</t>
    </rPh>
    <rPh sb="15" eb="18">
      <t>コウフキン</t>
    </rPh>
    <phoneticPr fontId="2"/>
  </si>
  <si>
    <t>(2)交付金※</t>
    <phoneticPr fontId="2"/>
  </si>
  <si>
    <t>（注１）滞納繰越分を含む。</t>
    <phoneticPr fontId="2"/>
  </si>
  <si>
    <t>（注２）※国有資産等所在市町村交付金</t>
    <rPh sb="5" eb="7">
      <t>コクユウ</t>
    </rPh>
    <rPh sb="7" eb="9">
      <t>シサン</t>
    </rPh>
    <rPh sb="9" eb="10">
      <t>トウ</t>
    </rPh>
    <rPh sb="10" eb="12">
      <t>ショザイ</t>
    </rPh>
    <rPh sb="12" eb="15">
      <t>シチョウソン</t>
    </rPh>
    <rPh sb="15" eb="18">
      <t>コウフキン</t>
    </rPh>
    <phoneticPr fontId="2"/>
  </si>
  <si>
    <r>
      <t>　　　　　　　　　　　　　　　平成２５年３月３１日現在の住民基本台帳人口</t>
    </r>
    <r>
      <rPr>
        <sz val="10"/>
        <color indexed="10"/>
        <rFont val="ＭＳ 明朝"/>
        <family val="1"/>
        <charset val="128"/>
      </rPr>
      <t>（外国人除く）</t>
    </r>
    <rPh sb="37" eb="40">
      <t>ガイコクジン</t>
    </rPh>
    <rPh sb="40" eb="41">
      <t>ノゾ</t>
    </rPh>
    <phoneticPr fontId="2"/>
  </si>
  <si>
    <t>１，９８１，５８４人</t>
    <rPh sb="9" eb="10">
      <t>ニン</t>
    </rPh>
    <phoneticPr fontId="2"/>
  </si>
  <si>
    <t>　　　　　　　　　　　　　　　　</t>
    <phoneticPr fontId="2"/>
  </si>
  <si>
    <t>　　　　　　　　　　　　　　　　　　　　　　　　　　　　　　　各年度末現在の住民基本台帳人口（外国人除く）</t>
    <rPh sb="47" eb="50">
      <t>ガイコクジン</t>
    </rPh>
    <rPh sb="50" eb="51">
      <t>ノゾ</t>
    </rPh>
    <phoneticPr fontId="2"/>
  </si>
  <si>
    <t xml:space="preserve">  　　　　　　　　　　　　　　住民１人当たり市町村税負担額＝───────────────────────　　　　　　　　　　　　　　　　　　　　　　　　　　</t>
    <phoneticPr fontId="2"/>
  </si>
  <si>
    <t>　　　　　　　　　　　　　　　　　　　　　　　　　　　　　　　　　　　　各年度市町村税収入済額</t>
    <phoneticPr fontId="2"/>
  </si>
  <si>
    <t>（注2）住民１人当たり市町村税負担額は、各年度市町村税収入済額を各年度末の住民基本台帳人口で除したものである。</t>
    <rPh sb="1" eb="2">
      <t>チュウ</t>
    </rPh>
    <rPh sb="4" eb="6">
      <t>ジュウミン</t>
    </rPh>
    <rPh sb="7" eb="8">
      <t>ニン</t>
    </rPh>
    <rPh sb="8" eb="9">
      <t>ア</t>
    </rPh>
    <rPh sb="11" eb="14">
      <t>シチョウソン</t>
    </rPh>
    <rPh sb="14" eb="15">
      <t>ゼイ</t>
    </rPh>
    <rPh sb="15" eb="18">
      <t>フタンガク</t>
    </rPh>
    <rPh sb="20" eb="23">
      <t>カクネンド</t>
    </rPh>
    <rPh sb="23" eb="26">
      <t>シチョウソン</t>
    </rPh>
    <rPh sb="26" eb="27">
      <t>ゼイ</t>
    </rPh>
    <rPh sb="27" eb="29">
      <t>シュウニュウ</t>
    </rPh>
    <rPh sb="29" eb="30">
      <t>ズ</t>
    </rPh>
    <rPh sb="30" eb="31">
      <t>ガク</t>
    </rPh>
    <rPh sb="32" eb="33">
      <t>カク</t>
    </rPh>
    <rPh sb="33" eb="36">
      <t>ネンドマツ</t>
    </rPh>
    <rPh sb="37" eb="39">
      <t>ジュウミン</t>
    </rPh>
    <rPh sb="39" eb="41">
      <t>キホン</t>
    </rPh>
    <rPh sb="41" eb="43">
      <t>ダイチョウ</t>
    </rPh>
    <rPh sb="43" eb="45">
      <t>ジンコウ</t>
    </rPh>
    <rPh sb="46" eb="47">
      <t>ジョ</t>
    </rPh>
    <phoneticPr fontId="2"/>
  </si>
  <si>
    <t>使用料・手数料</t>
    <rPh sb="4" eb="7">
      <t>テスウリョウ</t>
    </rPh>
    <phoneticPr fontId="2"/>
  </si>
  <si>
    <t>平成24年度</t>
  </si>
  <si>
    <t>平成25年度</t>
    <rPh sb="0" eb="2">
      <t>ヘイセイ</t>
    </rPh>
    <rPh sb="4" eb="6">
      <t>ネンド</t>
    </rPh>
    <phoneticPr fontId="2"/>
  </si>
  <si>
    <t>平成25年度</t>
  </si>
  <si>
    <t>平成26年度</t>
    <rPh sb="0" eb="2">
      <t>ヘイセイ</t>
    </rPh>
    <rPh sb="4" eb="6">
      <t>ネンド</t>
    </rPh>
    <phoneticPr fontId="2"/>
  </si>
  <si>
    <t>H24</t>
  </si>
  <si>
    <t>　国民健康保険税・料</t>
    <rPh sb="1" eb="3">
      <t>コクミン</t>
    </rPh>
    <rPh sb="3" eb="5">
      <t>ケンコウ</t>
    </rPh>
    <rPh sb="5" eb="8">
      <t>ホケンゼイ</t>
    </rPh>
    <rPh sb="9" eb="10">
      <t>リョウ</t>
    </rPh>
    <phoneticPr fontId="2"/>
  </si>
  <si>
    <t>当該年度</t>
    <rPh sb="0" eb="2">
      <t>トウガイ</t>
    </rPh>
    <rPh sb="2" eb="4">
      <t>ネンド</t>
    </rPh>
    <phoneticPr fontId="2"/>
  </si>
  <si>
    <t>構成比</t>
    <rPh sb="0" eb="3">
      <t>コウセイヒ</t>
    </rPh>
    <phoneticPr fontId="2"/>
  </si>
  <si>
    <t>H18</t>
  </si>
  <si>
    <t>H19</t>
  </si>
  <si>
    <t>H20</t>
  </si>
  <si>
    <t>H26</t>
  </si>
  <si>
    <t>H25</t>
  </si>
  <si>
    <t>その他</t>
    <rPh sb="2" eb="3">
      <t>タ</t>
    </rPh>
    <phoneticPr fontId="2"/>
  </si>
  <si>
    <t>（注3）住民基本台帳法の改正により、平成24年度末以降の住民基本台帳人口は外国人住民を含む。</t>
    <rPh sb="4" eb="6">
      <t>ジュウミン</t>
    </rPh>
    <rPh sb="6" eb="8">
      <t>キホン</t>
    </rPh>
    <rPh sb="8" eb="10">
      <t>ダイチョウ</t>
    </rPh>
    <rPh sb="10" eb="11">
      <t>ホウ</t>
    </rPh>
    <rPh sb="12" eb="14">
      <t>カイセイ</t>
    </rPh>
    <rPh sb="18" eb="20">
      <t>ヘイセイ</t>
    </rPh>
    <rPh sb="22" eb="24">
      <t>ネンド</t>
    </rPh>
    <rPh sb="24" eb="25">
      <t>マツ</t>
    </rPh>
    <rPh sb="25" eb="27">
      <t>イコウ</t>
    </rPh>
    <rPh sb="28" eb="30">
      <t>ジュウミン</t>
    </rPh>
    <rPh sb="30" eb="32">
      <t>キホン</t>
    </rPh>
    <rPh sb="32" eb="34">
      <t>ダイチョウ</t>
    </rPh>
    <rPh sb="34" eb="36">
      <t>ジンコウ</t>
    </rPh>
    <rPh sb="37" eb="40">
      <t>ガイコクジン</t>
    </rPh>
    <rPh sb="40" eb="42">
      <t>ジュウミン</t>
    </rPh>
    <rPh sb="43" eb="44">
      <t>フク</t>
    </rPh>
    <phoneticPr fontId="2"/>
  </si>
  <si>
    <t>Ｄ／Ａ×100</t>
    <phoneticPr fontId="2"/>
  </si>
  <si>
    <t>Ｅ／Ｂ×100</t>
    <phoneticPr fontId="2"/>
  </si>
  <si>
    <t>Ｆ／Ｃ×100</t>
    <phoneticPr fontId="2"/>
  </si>
  <si>
    <t>(D)/(A)×100</t>
    <phoneticPr fontId="2"/>
  </si>
  <si>
    <t>調整</t>
    <rPh sb="0" eb="2">
      <t>チョウセイ</t>
    </rPh>
    <phoneticPr fontId="2"/>
  </si>
  <si>
    <t>端数確認</t>
    <rPh sb="0" eb="2">
      <t>ハスウ</t>
    </rPh>
    <rPh sb="2" eb="4">
      <t>カクニン</t>
    </rPh>
    <phoneticPr fontId="2"/>
  </si>
  <si>
    <t>平成２４年度</t>
    <phoneticPr fontId="2"/>
  </si>
  <si>
    <t>平成２５年度</t>
    <phoneticPr fontId="2"/>
  </si>
  <si>
    <t>平成２６年度</t>
    <phoneticPr fontId="2"/>
  </si>
  <si>
    <t>平成２７年度</t>
    <phoneticPr fontId="2"/>
  </si>
  <si>
    <t>H27</t>
    <phoneticPr fontId="2"/>
  </si>
  <si>
    <t>H27</t>
    <phoneticPr fontId="2"/>
  </si>
  <si>
    <t>H28.3末住民基本台帳人口↓</t>
    <phoneticPr fontId="2"/>
  </si>
  <si>
    <t>平成26年度</t>
  </si>
  <si>
    <t>平成27年度</t>
    <phoneticPr fontId="2"/>
  </si>
  <si>
    <t>H26</t>
    <phoneticPr fontId="2"/>
  </si>
  <si>
    <t>H27</t>
    <phoneticPr fontId="2"/>
  </si>
  <si>
    <t>平成27年度</t>
    <rPh sb="0" eb="2">
      <t>ヘイセイ</t>
    </rPh>
    <rPh sb="4" eb="6">
      <t>ネンド</t>
    </rPh>
    <phoneticPr fontId="2"/>
  </si>
  <si>
    <t>H27</t>
    <phoneticPr fontId="2"/>
  </si>
  <si>
    <t>平成２３年度</t>
    <phoneticPr fontId="2"/>
  </si>
  <si>
    <t>平成２４年度</t>
    <phoneticPr fontId="2"/>
  </si>
  <si>
    <t>平成２５年度</t>
    <phoneticPr fontId="2"/>
  </si>
  <si>
    <t>平成２６年度</t>
    <phoneticPr fontId="2"/>
  </si>
  <si>
    <t>平成２７年度</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</si>
</sst>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76" formatCode="#,##0;&quot;△ &quot;#,##0"/>
    <numFmt numFmtId="177" formatCode="#,##0.0;&quot;△ &quot;#,##0.0"/>
    <numFmt numFmtId="178" formatCode="0.0"/>
    <numFmt numFmtId="179" formatCode="#,##0_);[Red]\(#,##0\)"/>
    <numFmt numFmtId="180" formatCode="#,##0.0_);[Red]\(#,##0.0\)"/>
    <numFmt numFmtId="181" formatCode="#,##0;&quot;▲ &quot;#,##0"/>
    <numFmt numFmtId="182" formatCode="#,##0_ ;[Red]\-#,##0\ "/>
    <numFmt numFmtId="183" formatCode="#,##0_ "/>
    <numFmt numFmtId="184" formatCode="#,##0.0_ "/>
    <numFmt numFmtId="185" formatCode="#,##0.0_);&quot;△ &quot;#,##0.0_)"/>
    <numFmt numFmtId="186" formatCode="0.0_ "/>
    <numFmt numFmtId="187" formatCode="0.0_);[Red]\(0.0\)"/>
    <numFmt numFmtId="188" formatCode="#,##0.0;[Red]\-#,##0.0"/>
    <numFmt numFmtId="189" formatCode="#,##0.000_ "/>
    <numFmt numFmtId="190" formatCode="#,##0.000;&quot;▲ &quot;#,##0.000"/>
    <numFmt numFmtId="191" formatCode="0.0%"/>
    <numFmt numFmtId="192" formatCode="0.000%"/>
    <numFmt numFmtId="193" formatCode="\(0.0%\)"/>
  </numFmts>
  <fonts count="17" x14ac:knownFonts="1">
    <font>
      <sz val="12"/>
      <name val="ＭＳ ゴシック"/>
      <family val="3"/>
      <charset val="128"/>
    </font>
    <font>
      <sz val="12"/>
      <name val="ＭＳ ゴシック"/>
      <family val="3"/>
      <charset val="128"/>
    </font>
    <font>
      <sz val="6"/>
      <name val="ＭＳ Ｐゴシック"/>
      <family val="3"/>
      <charset val="128"/>
    </font>
    <font>
      <sz val="12"/>
      <name val="ＭＳ 明朝"/>
      <family val="1"/>
      <charset val="128"/>
    </font>
    <font>
      <sz val="10"/>
      <name val="ＭＳ 明朝"/>
      <family val="1"/>
      <charset val="128"/>
    </font>
    <font>
      <sz val="14"/>
      <name val="ＭＳ 明朝"/>
      <family val="1"/>
      <charset val="128"/>
    </font>
    <font>
      <sz val="11"/>
      <name val="ＭＳ 明朝"/>
      <family val="1"/>
      <charset val="128"/>
    </font>
    <font>
      <sz val="14"/>
      <name val="ＭＳ ゴシック"/>
      <family val="3"/>
      <charset val="128"/>
    </font>
    <font>
      <sz val="12"/>
      <name val="ＭＳ ゴシック"/>
      <family val="3"/>
      <charset val="128"/>
    </font>
    <font>
      <sz val="9"/>
      <color indexed="81"/>
      <name val="ＭＳ Ｐゴシック"/>
      <family val="3"/>
      <charset val="128"/>
    </font>
    <font>
      <sz val="10"/>
      <name val="ＭＳ ゴシック"/>
      <family val="3"/>
      <charset val="128"/>
    </font>
    <font>
      <sz val="10"/>
      <color indexed="10"/>
      <name val="ＭＳ 明朝"/>
      <family val="1"/>
      <charset val="128"/>
    </font>
    <font>
      <b/>
      <sz val="10"/>
      <name val="ＭＳ ゴシック"/>
      <family val="3"/>
      <charset val="128"/>
    </font>
    <font>
      <b/>
      <sz val="9"/>
      <color indexed="81"/>
      <name val="ＭＳ Ｐゴシック"/>
      <family val="3"/>
      <charset val="128"/>
    </font>
    <font>
      <sz val="11"/>
      <color rgb="FFFF0000"/>
      <name val="ＭＳ 明朝"/>
      <family val="1"/>
      <charset val="128"/>
    </font>
    <font>
      <sz val="8"/>
      <name val="ＭＳ ゴシック"/>
      <family val="3"/>
      <charset val="128"/>
    </font>
    <font>
      <sz val="6"/>
      <name val="ＭＳ ゴシック"/>
      <family val="3"/>
      <charset val="128"/>
    </font>
  </fonts>
  <fills count="2">
    <fill>
      <patternFill patternType="none"/>
    </fill>
    <fill>
      <patternFill patternType="gray125"/>
    </fill>
  </fills>
  <borders count="80">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bottom/>
      <diagonal/>
    </border>
    <border>
      <left style="hair">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bottom/>
      <diagonal/>
    </border>
    <border>
      <left style="medium">
        <color indexed="64"/>
      </left>
      <right style="hair">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hair">
        <color indexed="64"/>
      </left>
      <right style="hair">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diagonal/>
    </border>
    <border>
      <left style="thin">
        <color indexed="64"/>
      </left>
      <right style="medium">
        <color indexed="64"/>
      </right>
      <top/>
      <bottom style="hair">
        <color indexed="64"/>
      </bottom>
      <diagonal/>
    </border>
    <border>
      <left style="hair">
        <color indexed="64"/>
      </left>
      <right style="hair">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hair">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diagonal/>
    </border>
    <border>
      <left style="medium">
        <color indexed="64"/>
      </left>
      <right style="thin">
        <color indexed="64"/>
      </right>
      <top style="hair">
        <color indexed="64"/>
      </top>
      <bottom/>
      <diagonal/>
    </border>
    <border>
      <left style="thin">
        <color indexed="64"/>
      </left>
      <right/>
      <top style="hair">
        <color indexed="64"/>
      </top>
      <bottom style="hair">
        <color indexed="64"/>
      </bottom>
      <diagonal/>
    </border>
    <border>
      <left style="thin">
        <color indexed="64"/>
      </left>
      <right/>
      <top style="hair">
        <color indexed="64"/>
      </top>
      <bottom style="medium">
        <color indexed="64"/>
      </bottom>
      <diagonal/>
    </border>
    <border>
      <left style="thin">
        <color indexed="64"/>
      </left>
      <right style="medium">
        <color indexed="64"/>
      </right>
      <top style="hair">
        <color indexed="64"/>
      </top>
      <bottom/>
      <diagonal/>
    </border>
    <border>
      <left style="medium">
        <color indexed="64"/>
      </left>
      <right/>
      <top style="medium">
        <color indexed="64"/>
      </top>
      <bottom style="thin">
        <color indexed="64"/>
      </bottom>
      <diagonal/>
    </border>
    <border>
      <left style="medium">
        <color indexed="64"/>
      </left>
      <right/>
      <top style="hair">
        <color indexed="64"/>
      </top>
      <bottom style="hair">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hair">
        <color indexed="64"/>
      </left>
      <right/>
      <top style="medium">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hair">
        <color indexed="64"/>
      </top>
      <bottom/>
      <diagonal/>
    </border>
    <border>
      <left style="hair">
        <color indexed="64"/>
      </left>
      <right style="hair">
        <color indexed="64"/>
      </right>
      <top style="hair">
        <color indexed="64"/>
      </top>
      <bottom style="thin">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hair">
        <color indexed="64"/>
      </right>
      <top/>
      <bottom/>
      <diagonal/>
    </border>
    <border>
      <left style="thin">
        <color indexed="64"/>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hair">
        <color indexed="64"/>
      </left>
      <right/>
      <top style="thin">
        <color indexed="64"/>
      </top>
      <bottom/>
      <diagonal/>
    </border>
    <border>
      <left style="hair">
        <color indexed="64"/>
      </left>
      <right style="medium">
        <color indexed="64"/>
      </right>
      <top style="thin">
        <color indexed="64"/>
      </top>
      <bottom style="hair">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hair">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hair">
        <color indexed="64"/>
      </left>
      <right style="medium">
        <color indexed="64"/>
      </right>
      <top/>
      <bottom style="hair">
        <color indexed="64"/>
      </bottom>
      <diagonal/>
    </border>
    <border>
      <left style="hair">
        <color indexed="64"/>
      </left>
      <right style="medium">
        <color indexed="64"/>
      </right>
      <top style="hair">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medium">
        <color indexed="64"/>
      </bottom>
      <diagonal/>
    </border>
    <border>
      <left style="thin">
        <color indexed="64"/>
      </left>
      <right style="medium">
        <color indexed="64"/>
      </right>
      <top style="thin">
        <color indexed="64"/>
      </top>
      <bottom/>
      <diagonal/>
    </border>
    <border>
      <left/>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2">
    <xf numFmtId="0" fontId="0" fillId="0" borderId="0"/>
    <xf numFmtId="38" fontId="1" fillId="0" borderId="0" applyFont="0" applyFill="0" applyBorder="0" applyAlignment="0" applyProtection="0"/>
  </cellStyleXfs>
  <cellXfs count="303">
    <xf numFmtId="0" fontId="0" fillId="0" borderId="0" xfId="0"/>
    <xf numFmtId="0" fontId="3" fillId="0" borderId="0" xfId="0" applyFont="1" applyAlignment="1">
      <alignment vertical="center"/>
    </xf>
    <xf numFmtId="0" fontId="3" fillId="0" borderId="0" xfId="0" applyFont="1" applyAlignment="1">
      <alignment horizontal="right"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0" xfId="0" applyFont="1" applyAlignment="1">
      <alignment horizontal="center" vertical="center"/>
    </xf>
    <xf numFmtId="0" fontId="3" fillId="0" borderId="3" xfId="0" applyFont="1" applyBorder="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5" fillId="0" borderId="0" xfId="0" applyFont="1"/>
    <xf numFmtId="0" fontId="3" fillId="0" borderId="4" xfId="0" applyFont="1" applyBorder="1" applyAlignment="1">
      <alignment horizontal="center" vertical="center"/>
    </xf>
    <xf numFmtId="0" fontId="6" fillId="0" borderId="0" xfId="0" applyFont="1" applyAlignment="1">
      <alignment horizontal="center" vertical="center"/>
    </xf>
    <xf numFmtId="0" fontId="6" fillId="0" borderId="3" xfId="0" applyFont="1" applyBorder="1" applyAlignment="1">
      <alignment horizontal="center" vertical="center"/>
    </xf>
    <xf numFmtId="176" fontId="6" fillId="0" borderId="5" xfId="0" applyNumberFormat="1" applyFont="1" applyBorder="1" applyAlignment="1">
      <alignment horizontal="right" vertical="center"/>
    </xf>
    <xf numFmtId="0" fontId="6" fillId="0" borderId="0" xfId="0" applyFont="1" applyAlignment="1">
      <alignment vertical="center"/>
    </xf>
    <xf numFmtId="176" fontId="6" fillId="0" borderId="6" xfId="0" applyNumberFormat="1" applyFont="1" applyBorder="1" applyAlignment="1">
      <alignment horizontal="right" vertical="center"/>
    </xf>
    <xf numFmtId="0" fontId="6" fillId="0" borderId="4" xfId="0" applyFont="1" applyBorder="1" applyAlignment="1">
      <alignment horizontal="center" vertical="center"/>
    </xf>
    <xf numFmtId="176" fontId="6" fillId="0" borderId="7" xfId="0" applyNumberFormat="1" applyFont="1" applyBorder="1" applyAlignment="1">
      <alignment horizontal="right" vertical="center"/>
    </xf>
    <xf numFmtId="0" fontId="3" fillId="0" borderId="0" xfId="0" applyFont="1"/>
    <xf numFmtId="0" fontId="3" fillId="0" borderId="8" xfId="0" applyFont="1" applyBorder="1" applyAlignment="1">
      <alignment vertical="center"/>
    </xf>
    <xf numFmtId="0" fontId="3" fillId="0" borderId="6" xfId="0" applyFont="1" applyBorder="1" applyAlignment="1">
      <alignment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8" xfId="0" applyFont="1" applyBorder="1" applyAlignment="1">
      <alignment horizontal="center" vertical="center"/>
    </xf>
    <xf numFmtId="0" fontId="7" fillId="0" borderId="0" xfId="0" applyFont="1"/>
    <xf numFmtId="0" fontId="3" fillId="0" borderId="12" xfId="0" applyFont="1" applyBorder="1" applyAlignment="1">
      <alignment horizontal="center" vertical="center"/>
    </xf>
    <xf numFmtId="0" fontId="3" fillId="0" borderId="10" xfId="0" applyFont="1" applyBorder="1" applyAlignment="1">
      <alignment horizontal="center" vertical="center" wrapText="1"/>
    </xf>
    <xf numFmtId="0" fontId="7" fillId="0" borderId="0" xfId="0" applyFont="1" applyAlignment="1">
      <alignment vertical="center"/>
    </xf>
    <xf numFmtId="0" fontId="8" fillId="0" borderId="0" xfId="0" applyFont="1" applyAlignment="1">
      <alignment vertical="center"/>
    </xf>
    <xf numFmtId="0" fontId="3" fillId="0" borderId="0" xfId="0" applyFont="1" applyAlignment="1">
      <alignment horizontal="right"/>
    </xf>
    <xf numFmtId="0" fontId="3" fillId="0" borderId="13" xfId="0" applyFont="1" applyBorder="1" applyAlignment="1">
      <alignment horizontal="center" vertical="center"/>
    </xf>
    <xf numFmtId="0" fontId="3" fillId="0" borderId="14" xfId="0" applyFont="1" applyBorder="1" applyAlignment="1">
      <alignment vertical="center"/>
    </xf>
    <xf numFmtId="0" fontId="3" fillId="0" borderId="1" xfId="0" applyFont="1" applyBorder="1" applyAlignment="1">
      <alignment vertical="center"/>
    </xf>
    <xf numFmtId="180" fontId="3" fillId="0" borderId="5" xfId="0" applyNumberFormat="1" applyFont="1" applyBorder="1" applyAlignment="1">
      <alignment vertical="center"/>
    </xf>
    <xf numFmtId="0" fontId="3" fillId="0" borderId="15" xfId="0" applyFont="1" applyBorder="1" applyAlignment="1">
      <alignment vertical="center"/>
    </xf>
    <xf numFmtId="0" fontId="3" fillId="0" borderId="16" xfId="0" applyFont="1" applyBorder="1" applyAlignment="1">
      <alignment vertical="center"/>
    </xf>
    <xf numFmtId="180" fontId="3" fillId="0" borderId="6" xfId="0" applyNumberFormat="1" applyFont="1" applyBorder="1" applyAlignment="1">
      <alignment vertical="center"/>
    </xf>
    <xf numFmtId="180" fontId="3" fillId="0" borderId="17" xfId="0" applyNumberFormat="1" applyFont="1" applyBorder="1" applyAlignment="1">
      <alignment vertical="center"/>
    </xf>
    <xf numFmtId="0" fontId="3" fillId="0" borderId="18" xfId="0" applyFont="1" applyBorder="1" applyAlignment="1">
      <alignment vertical="center"/>
    </xf>
    <xf numFmtId="0" fontId="3" fillId="0" borderId="19" xfId="0" applyFont="1" applyBorder="1" applyAlignment="1">
      <alignment vertical="center"/>
    </xf>
    <xf numFmtId="0" fontId="3" fillId="0" borderId="20" xfId="0" applyFont="1" applyBorder="1" applyAlignment="1">
      <alignment vertical="center"/>
    </xf>
    <xf numFmtId="0" fontId="3" fillId="0" borderId="21" xfId="0" applyFont="1" applyBorder="1" applyAlignment="1">
      <alignment vertical="center"/>
    </xf>
    <xf numFmtId="180" fontId="3" fillId="0" borderId="7" xfId="0" applyNumberFormat="1" applyFont="1" applyBorder="1" applyAlignment="1">
      <alignment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179" fontId="6" fillId="0" borderId="24" xfId="0" applyNumberFormat="1" applyFont="1" applyBorder="1" applyAlignment="1">
      <alignment vertical="center"/>
    </xf>
    <xf numFmtId="0" fontId="6" fillId="0" borderId="25" xfId="0" applyFont="1" applyBorder="1" applyAlignment="1">
      <alignment horizontal="center" vertical="center"/>
    </xf>
    <xf numFmtId="0" fontId="6" fillId="0" borderId="26" xfId="0" applyFont="1" applyBorder="1" applyAlignment="1">
      <alignment vertical="center"/>
    </xf>
    <xf numFmtId="0" fontId="4" fillId="0" borderId="0" xfId="0" applyFont="1"/>
    <xf numFmtId="179" fontId="3" fillId="0" borderId="21" xfId="0" applyNumberFormat="1" applyFont="1" applyBorder="1" applyAlignment="1">
      <alignment vertical="center"/>
    </xf>
    <xf numFmtId="179" fontId="3" fillId="0" borderId="6" xfId="0" applyNumberFormat="1" applyFont="1" applyBorder="1" applyAlignment="1">
      <alignment vertical="center"/>
    </xf>
    <xf numFmtId="180" fontId="3" fillId="0" borderId="27" xfId="0" applyNumberFormat="1" applyFont="1" applyBorder="1" applyAlignment="1">
      <alignment vertical="center"/>
    </xf>
    <xf numFmtId="178" fontId="6" fillId="0" borderId="28" xfId="0" applyNumberFormat="1" applyFont="1" applyBorder="1" applyAlignment="1">
      <alignment vertical="center"/>
    </xf>
    <xf numFmtId="0" fontId="3" fillId="0" borderId="25" xfId="0" applyFont="1" applyBorder="1" applyAlignment="1">
      <alignment horizontal="center" vertical="center"/>
    </xf>
    <xf numFmtId="0" fontId="3" fillId="0" borderId="29" xfId="0" applyFont="1" applyBorder="1" applyAlignment="1">
      <alignment horizontal="center" vertical="center"/>
    </xf>
    <xf numFmtId="0" fontId="6" fillId="0" borderId="11" xfId="0" applyFont="1" applyBorder="1" applyAlignment="1">
      <alignment horizontal="left" vertical="center" indent="1"/>
    </xf>
    <xf numFmtId="0" fontId="6" fillId="0" borderId="8" xfId="0" applyFont="1" applyBorder="1" applyAlignment="1">
      <alignment horizontal="left" vertical="center" indent="1"/>
    </xf>
    <xf numFmtId="180" fontId="3" fillId="0" borderId="6" xfId="0" applyNumberFormat="1" applyFont="1" applyBorder="1" applyAlignment="1">
      <alignment horizontal="center" vertical="center"/>
    </xf>
    <xf numFmtId="182" fontId="3" fillId="0" borderId="30" xfId="0" applyNumberFormat="1" applyFont="1" applyBorder="1" applyAlignment="1">
      <alignment vertical="center"/>
    </xf>
    <xf numFmtId="182" fontId="3" fillId="0" borderId="17" xfId="0" applyNumberFormat="1" applyFont="1" applyBorder="1" applyAlignment="1">
      <alignment vertical="center"/>
    </xf>
    <xf numFmtId="183" fontId="3" fillId="0" borderId="6" xfId="0" applyNumberFormat="1" applyFont="1" applyBorder="1" applyAlignment="1">
      <alignment vertical="center"/>
    </xf>
    <xf numFmtId="180" fontId="6" fillId="0" borderId="24" xfId="0" applyNumberFormat="1" applyFont="1" applyBorder="1" applyAlignment="1">
      <alignment vertical="center"/>
    </xf>
    <xf numFmtId="180" fontId="6" fillId="0" borderId="31" xfId="0" applyNumberFormat="1" applyFont="1" applyBorder="1" applyAlignment="1">
      <alignment vertical="center"/>
    </xf>
    <xf numFmtId="180" fontId="6" fillId="0" borderId="28" xfId="0" applyNumberFormat="1" applyFont="1" applyBorder="1" applyAlignment="1">
      <alignment vertical="center"/>
    </xf>
    <xf numFmtId="180" fontId="6" fillId="0" borderId="32" xfId="0" applyNumberFormat="1" applyFont="1" applyBorder="1" applyAlignment="1">
      <alignment vertical="center"/>
    </xf>
    <xf numFmtId="0" fontId="7" fillId="0" borderId="0" xfId="0" applyNumberFormat="1" applyFont="1" applyAlignment="1">
      <alignment vertical="center"/>
    </xf>
    <xf numFmtId="183" fontId="3" fillId="0" borderId="0" xfId="0" applyNumberFormat="1" applyFont="1" applyAlignment="1">
      <alignment vertical="center"/>
    </xf>
    <xf numFmtId="183" fontId="3" fillId="0" borderId="6" xfId="0" applyNumberFormat="1" applyFont="1" applyFill="1" applyBorder="1" applyAlignment="1">
      <alignment vertical="center"/>
    </xf>
    <xf numFmtId="187" fontId="6" fillId="0" borderId="33" xfId="0" applyNumberFormat="1" applyFont="1" applyBorder="1" applyAlignment="1">
      <alignment vertical="center"/>
    </xf>
    <xf numFmtId="187" fontId="6" fillId="0" borderId="24" xfId="0" applyNumberFormat="1" applyFont="1" applyBorder="1" applyAlignment="1">
      <alignment vertical="center"/>
    </xf>
    <xf numFmtId="187" fontId="6" fillId="0" borderId="34" xfId="0" applyNumberFormat="1" applyFont="1" applyBorder="1" applyAlignment="1">
      <alignment vertical="center"/>
    </xf>
    <xf numFmtId="0" fontId="3" fillId="0" borderId="35" xfId="0" applyFont="1" applyBorder="1" applyAlignment="1">
      <alignment horizontal="center" vertical="center"/>
    </xf>
    <xf numFmtId="177" fontId="6" fillId="0" borderId="36" xfId="0" applyNumberFormat="1" applyFont="1" applyBorder="1" applyAlignment="1">
      <alignment horizontal="right" vertical="center"/>
    </xf>
    <xf numFmtId="177" fontId="6" fillId="0" borderId="37" xfId="0" applyNumberFormat="1" applyFont="1" applyBorder="1" applyAlignment="1">
      <alignment horizontal="right" vertical="center"/>
    </xf>
    <xf numFmtId="182" fontId="3" fillId="0" borderId="38" xfId="0" applyNumberFormat="1" applyFont="1" applyBorder="1" applyAlignment="1">
      <alignment vertical="center"/>
    </xf>
    <xf numFmtId="0" fontId="6" fillId="0" borderId="39" xfId="0" applyFont="1" applyBorder="1" applyAlignment="1">
      <alignment horizontal="center" vertical="center"/>
    </xf>
    <xf numFmtId="0" fontId="6" fillId="0" borderId="40" xfId="0" applyFont="1" applyBorder="1" applyAlignment="1">
      <alignment vertical="center"/>
    </xf>
    <xf numFmtId="0" fontId="6" fillId="0" borderId="41" xfId="0" applyFont="1" applyBorder="1" applyAlignment="1">
      <alignment vertical="center"/>
    </xf>
    <xf numFmtId="0" fontId="6" fillId="0" borderId="42" xfId="0" applyFont="1" applyBorder="1" applyAlignment="1">
      <alignment vertical="center" wrapText="1"/>
    </xf>
    <xf numFmtId="0" fontId="6" fillId="0" borderId="42" xfId="0" applyFont="1" applyBorder="1" applyAlignment="1">
      <alignment vertical="center"/>
    </xf>
    <xf numFmtId="0" fontId="6" fillId="0" borderId="43" xfId="0" applyFont="1" applyBorder="1" applyAlignment="1">
      <alignment horizontal="center" vertical="center"/>
    </xf>
    <xf numFmtId="180" fontId="6" fillId="0" borderId="44" xfId="0" applyNumberFormat="1" applyFont="1" applyBorder="1" applyAlignment="1">
      <alignment vertical="center"/>
    </xf>
    <xf numFmtId="180" fontId="3" fillId="0" borderId="45" xfId="0" applyNumberFormat="1" applyFont="1" applyBorder="1" applyAlignment="1">
      <alignment vertical="center"/>
    </xf>
    <xf numFmtId="180" fontId="3" fillId="0" borderId="38" xfId="0" applyNumberFormat="1" applyFont="1" applyBorder="1" applyAlignment="1">
      <alignment vertical="center"/>
    </xf>
    <xf numFmtId="187" fontId="6" fillId="0" borderId="46" xfId="0" applyNumberFormat="1" applyFont="1" applyBorder="1" applyAlignment="1">
      <alignment vertical="center"/>
    </xf>
    <xf numFmtId="38" fontId="8" fillId="0" borderId="0" xfId="1" applyFont="1" applyAlignment="1">
      <alignment vertical="center"/>
    </xf>
    <xf numFmtId="38" fontId="3" fillId="0" borderId="0" xfId="1" applyFont="1" applyAlignment="1">
      <alignment vertical="center"/>
    </xf>
    <xf numFmtId="38" fontId="6" fillId="0" borderId="0" xfId="1" applyFont="1" applyAlignment="1">
      <alignment vertical="center"/>
    </xf>
    <xf numFmtId="38" fontId="6" fillId="0" borderId="3" xfId="1" applyFont="1" applyBorder="1" applyAlignment="1">
      <alignment horizontal="center" vertical="center"/>
    </xf>
    <xf numFmtId="38" fontId="6" fillId="0" borderId="5" xfId="1" applyFont="1" applyBorder="1" applyAlignment="1">
      <alignment vertical="center"/>
    </xf>
    <xf numFmtId="38" fontId="6" fillId="0" borderId="6" xfId="1" applyFont="1" applyBorder="1" applyAlignment="1">
      <alignment vertical="center"/>
    </xf>
    <xf numFmtId="38" fontId="6" fillId="0" borderId="7" xfId="1" applyFont="1" applyBorder="1" applyAlignment="1">
      <alignment vertical="center"/>
    </xf>
    <xf numFmtId="184" fontId="8" fillId="0" borderId="0" xfId="0" applyNumberFormat="1" applyFont="1" applyAlignment="1">
      <alignment vertical="center"/>
    </xf>
    <xf numFmtId="184" fontId="3" fillId="0" borderId="0" xfId="0" applyNumberFormat="1" applyFont="1" applyAlignment="1">
      <alignment vertical="center"/>
    </xf>
    <xf numFmtId="184" fontId="6" fillId="0" borderId="0" xfId="0" applyNumberFormat="1" applyFont="1" applyAlignment="1">
      <alignment vertical="center"/>
    </xf>
    <xf numFmtId="184" fontId="6" fillId="0" borderId="3" xfId="0" applyNumberFormat="1" applyFont="1" applyBorder="1" applyAlignment="1">
      <alignment horizontal="center" vertical="center"/>
    </xf>
    <xf numFmtId="184" fontId="6" fillId="0" borderId="5" xfId="0" applyNumberFormat="1" applyFont="1" applyBorder="1" applyAlignment="1">
      <alignment vertical="center"/>
    </xf>
    <xf numFmtId="184" fontId="6" fillId="0" borderId="6" xfId="0" applyNumberFormat="1" applyFont="1" applyBorder="1" applyAlignment="1">
      <alignment vertical="center"/>
    </xf>
    <xf numFmtId="184" fontId="6" fillId="0" borderId="7" xfId="0" applyNumberFormat="1" applyFont="1" applyBorder="1" applyAlignment="1">
      <alignment vertical="center"/>
    </xf>
    <xf numFmtId="177" fontId="8" fillId="0" borderId="0" xfId="0" applyNumberFormat="1" applyFont="1" applyAlignment="1">
      <alignment vertical="center"/>
    </xf>
    <xf numFmtId="177" fontId="3" fillId="0" borderId="0" xfId="0" applyNumberFormat="1" applyFont="1" applyAlignment="1">
      <alignment vertical="center"/>
    </xf>
    <xf numFmtId="177" fontId="6" fillId="0" borderId="0" xfId="0" applyNumberFormat="1" applyFont="1" applyAlignment="1">
      <alignment horizontal="right" vertical="center"/>
    </xf>
    <xf numFmtId="177" fontId="6" fillId="0" borderId="13" xfId="0" applyNumberFormat="1" applyFont="1" applyBorder="1" applyAlignment="1">
      <alignment horizontal="center" vertical="center"/>
    </xf>
    <xf numFmtId="177" fontId="6" fillId="0" borderId="30" xfId="0" applyNumberFormat="1" applyFont="1" applyBorder="1" applyAlignment="1">
      <alignment vertical="center"/>
    </xf>
    <xf numFmtId="177" fontId="6" fillId="0" borderId="17" xfId="0" applyNumberFormat="1" applyFont="1" applyBorder="1" applyAlignment="1">
      <alignment vertical="center"/>
    </xf>
    <xf numFmtId="177" fontId="6" fillId="0" borderId="47" xfId="0" applyNumberFormat="1" applyFont="1" applyBorder="1" applyAlignment="1">
      <alignment vertical="center"/>
    </xf>
    <xf numFmtId="177" fontId="6" fillId="0" borderId="0" xfId="0" applyNumberFormat="1" applyFont="1" applyAlignment="1">
      <alignment vertical="center"/>
    </xf>
    <xf numFmtId="180" fontId="7" fillId="0" borderId="0" xfId="0" applyNumberFormat="1" applyFont="1" applyAlignment="1">
      <alignment vertical="center"/>
    </xf>
    <xf numFmtId="180" fontId="5" fillId="0" borderId="0" xfId="0" applyNumberFormat="1" applyFont="1" applyAlignment="1">
      <alignment vertical="center"/>
    </xf>
    <xf numFmtId="180" fontId="3" fillId="0" borderId="0" xfId="0" applyNumberFormat="1" applyFont="1" applyAlignment="1">
      <alignment vertical="center"/>
    </xf>
    <xf numFmtId="180" fontId="3" fillId="0" borderId="48" xfId="0" applyNumberFormat="1" applyFont="1" applyBorder="1" applyAlignment="1">
      <alignment horizontal="center" vertical="center"/>
    </xf>
    <xf numFmtId="180" fontId="5" fillId="0" borderId="0" xfId="0" applyNumberFormat="1" applyFont="1"/>
    <xf numFmtId="180" fontId="3" fillId="0" borderId="0" xfId="0" applyNumberFormat="1" applyFont="1" applyAlignment="1">
      <alignment horizontal="right" vertical="center"/>
    </xf>
    <xf numFmtId="180" fontId="3" fillId="0" borderId="29" xfId="0" applyNumberFormat="1" applyFont="1" applyBorder="1" applyAlignment="1">
      <alignment horizontal="center" vertical="center"/>
    </xf>
    <xf numFmtId="180" fontId="3" fillId="0" borderId="17" xfId="0" applyNumberFormat="1" applyFont="1" applyBorder="1" applyAlignment="1">
      <alignment horizontal="center" vertical="center"/>
    </xf>
    <xf numFmtId="177" fontId="7" fillId="0" borderId="0" xfId="0" applyNumberFormat="1" applyFont="1" applyAlignment="1">
      <alignment vertical="center"/>
    </xf>
    <xf numFmtId="177" fontId="3" fillId="0" borderId="48" xfId="0" applyNumberFormat="1" applyFont="1" applyBorder="1" applyAlignment="1">
      <alignment horizontal="center" vertical="center"/>
    </xf>
    <xf numFmtId="177" fontId="3" fillId="0" borderId="5" xfId="0" applyNumberFormat="1" applyFont="1" applyBorder="1" applyAlignment="1">
      <alignment vertical="center"/>
    </xf>
    <xf numFmtId="177" fontId="3" fillId="0" borderId="6" xfId="0" applyNumberFormat="1" applyFont="1" applyBorder="1" applyAlignment="1">
      <alignment vertical="center"/>
    </xf>
    <xf numFmtId="177" fontId="3" fillId="0" borderId="45" xfId="0" applyNumberFormat="1" applyFont="1" applyBorder="1" applyAlignment="1">
      <alignment vertical="center"/>
    </xf>
    <xf numFmtId="177" fontId="4" fillId="0" borderId="0" xfId="0" applyNumberFormat="1" applyFont="1" applyAlignment="1">
      <alignment vertical="center"/>
    </xf>
    <xf numFmtId="179" fontId="7" fillId="0" borderId="0" xfId="0" applyNumberFormat="1" applyFont="1" applyAlignment="1">
      <alignment vertical="center"/>
    </xf>
    <xf numFmtId="179" fontId="3" fillId="0" borderId="0" xfId="0" applyNumberFormat="1" applyFont="1" applyAlignment="1">
      <alignment vertical="center"/>
    </xf>
    <xf numFmtId="179" fontId="3" fillId="0" borderId="48" xfId="0" applyNumberFormat="1" applyFont="1" applyBorder="1" applyAlignment="1">
      <alignment horizontal="center" vertical="center"/>
    </xf>
    <xf numFmtId="179" fontId="4" fillId="0" borderId="0" xfId="0" applyNumberFormat="1" applyFont="1" applyAlignment="1">
      <alignment vertical="center"/>
    </xf>
    <xf numFmtId="183" fontId="3" fillId="0" borderId="0" xfId="0" applyNumberFormat="1" applyFont="1"/>
    <xf numFmtId="0" fontId="6" fillId="0" borderId="49" xfId="0" applyFont="1" applyBorder="1" applyAlignment="1">
      <alignment horizontal="center" vertical="center"/>
    </xf>
    <xf numFmtId="0" fontId="6" fillId="0" borderId="50" xfId="0" applyFont="1" applyBorder="1" applyAlignment="1">
      <alignment horizontal="center" vertical="center"/>
    </xf>
    <xf numFmtId="0" fontId="6" fillId="0" borderId="51" xfId="0" applyFont="1" applyBorder="1" applyAlignment="1">
      <alignment horizontal="center" vertical="center"/>
    </xf>
    <xf numFmtId="177" fontId="6" fillId="0" borderId="3" xfId="0" applyNumberFormat="1" applyFont="1" applyBorder="1" applyAlignment="1">
      <alignment horizontal="center" vertical="center"/>
    </xf>
    <xf numFmtId="177" fontId="6" fillId="0" borderId="5" xfId="0" applyNumberFormat="1" applyFont="1" applyBorder="1" applyAlignment="1">
      <alignment vertical="center"/>
    </xf>
    <xf numFmtId="177" fontId="6" fillId="0" borderId="6" xfId="0" applyNumberFormat="1" applyFont="1" applyBorder="1" applyAlignment="1">
      <alignment vertical="center"/>
    </xf>
    <xf numFmtId="177" fontId="6" fillId="0" borderId="7" xfId="0" applyNumberFormat="1" applyFont="1" applyBorder="1" applyAlignment="1">
      <alignment vertical="center"/>
    </xf>
    <xf numFmtId="186" fontId="6" fillId="0" borderId="24" xfId="0" applyNumberFormat="1" applyFont="1" applyBorder="1" applyAlignment="1">
      <alignment vertical="center"/>
    </xf>
    <xf numFmtId="0" fontId="4" fillId="0" borderId="0" xfId="0" applyFont="1" applyFill="1" applyAlignment="1">
      <alignment vertical="center"/>
    </xf>
    <xf numFmtId="38" fontId="6" fillId="0" borderId="6" xfId="1" applyFont="1" applyFill="1" applyBorder="1" applyAlignment="1">
      <alignment vertical="center"/>
    </xf>
    <xf numFmtId="184" fontId="5" fillId="0" borderId="0" xfId="0" applyNumberFormat="1" applyFont="1" applyAlignment="1">
      <alignment vertical="center"/>
    </xf>
    <xf numFmtId="180" fontId="3" fillId="0" borderId="5" xfId="0" applyNumberFormat="1" applyFont="1" applyFill="1" applyBorder="1" applyAlignment="1">
      <alignment vertical="center"/>
    </xf>
    <xf numFmtId="180" fontId="3" fillId="0" borderId="6" xfId="0" applyNumberFormat="1" applyFont="1" applyFill="1" applyBorder="1" applyAlignment="1">
      <alignment vertical="center"/>
    </xf>
    <xf numFmtId="180" fontId="3" fillId="0" borderId="7" xfId="0" applyNumberFormat="1" applyFont="1" applyFill="1" applyBorder="1" applyAlignment="1">
      <alignment vertical="center"/>
    </xf>
    <xf numFmtId="180" fontId="3" fillId="0" borderId="45" xfId="0" applyNumberFormat="1" applyFont="1" applyFill="1" applyBorder="1" applyAlignment="1">
      <alignment horizontal="center" vertical="center"/>
    </xf>
    <xf numFmtId="180" fontId="3" fillId="0" borderId="38" xfId="0" applyNumberFormat="1" applyFont="1" applyFill="1" applyBorder="1" applyAlignment="1">
      <alignment horizontal="center" vertical="center"/>
    </xf>
    <xf numFmtId="38" fontId="6" fillId="0" borderId="5" xfId="1" applyFont="1" applyFill="1" applyBorder="1" applyAlignment="1">
      <alignment vertical="center"/>
    </xf>
    <xf numFmtId="0" fontId="3" fillId="0" borderId="52" xfId="0" applyFont="1" applyBorder="1" applyAlignment="1">
      <alignment vertical="center"/>
    </xf>
    <xf numFmtId="0" fontId="3" fillId="0" borderId="35" xfId="0" applyFont="1" applyBorder="1" applyAlignment="1">
      <alignment vertical="center"/>
    </xf>
    <xf numFmtId="179" fontId="3" fillId="0" borderId="53" xfId="0" applyNumberFormat="1" applyFont="1" applyFill="1" applyBorder="1" applyAlignment="1">
      <alignment vertical="center"/>
    </xf>
    <xf numFmtId="179" fontId="3" fillId="0" borderId="53" xfId="0" applyNumberFormat="1" applyFont="1" applyBorder="1" applyAlignment="1">
      <alignment vertical="center"/>
    </xf>
    <xf numFmtId="179" fontId="3" fillId="0" borderId="6" xfId="0" applyNumberFormat="1" applyFont="1" applyFill="1" applyBorder="1" applyAlignment="1">
      <alignment vertical="center"/>
    </xf>
    <xf numFmtId="0" fontId="4" fillId="0" borderId="0" xfId="0" applyFont="1" applyFill="1"/>
    <xf numFmtId="0" fontId="3" fillId="0" borderId="0" xfId="0" applyFont="1" applyFill="1"/>
    <xf numFmtId="0" fontId="4" fillId="0" borderId="10" xfId="0" applyFont="1" applyBorder="1" applyAlignment="1">
      <alignment horizontal="center" vertical="center"/>
    </xf>
    <xf numFmtId="0" fontId="4" fillId="0" borderId="0" xfId="0" applyFont="1" applyAlignment="1">
      <alignment horizontal="right" vertical="center"/>
    </xf>
    <xf numFmtId="0" fontId="4" fillId="0" borderId="2" xfId="0" applyFont="1" applyBorder="1" applyAlignment="1">
      <alignment horizontal="center" vertical="center"/>
    </xf>
    <xf numFmtId="49" fontId="4" fillId="0" borderId="2" xfId="0" applyNumberFormat="1" applyFont="1" applyBorder="1" applyAlignment="1">
      <alignment horizontal="center" vertical="center"/>
    </xf>
    <xf numFmtId="0" fontId="4" fillId="0" borderId="9" xfId="0" applyFont="1" applyBorder="1" applyAlignment="1">
      <alignment horizontal="center" vertical="center"/>
    </xf>
    <xf numFmtId="0" fontId="4" fillId="0" borderId="54" xfId="0" applyFont="1" applyBorder="1" applyAlignment="1">
      <alignment vertical="center"/>
    </xf>
    <xf numFmtId="0" fontId="4" fillId="0" borderId="3" xfId="0" applyFont="1" applyBorder="1" applyAlignment="1">
      <alignment vertical="center"/>
    </xf>
    <xf numFmtId="0" fontId="4" fillId="0" borderId="11" xfId="0" applyFont="1" applyBorder="1" applyAlignment="1">
      <alignment vertical="center"/>
    </xf>
    <xf numFmtId="183" fontId="4" fillId="0" borderId="21" xfId="0" applyNumberFormat="1" applyFont="1" applyBorder="1" applyAlignment="1">
      <alignment vertical="center"/>
    </xf>
    <xf numFmtId="183" fontId="4" fillId="0" borderId="5" xfId="0" applyNumberFormat="1" applyFont="1" applyBorder="1" applyAlignment="1">
      <alignment vertical="center"/>
    </xf>
    <xf numFmtId="185" fontId="4" fillId="0" borderId="21" xfId="0" applyNumberFormat="1" applyFont="1" applyBorder="1" applyAlignment="1">
      <alignment vertical="center"/>
    </xf>
    <xf numFmtId="184" fontId="4" fillId="0" borderId="30" xfId="0" applyNumberFormat="1" applyFont="1" applyBorder="1" applyAlignment="1">
      <alignment vertical="center"/>
    </xf>
    <xf numFmtId="0" fontId="4" fillId="0" borderId="8" xfId="0" applyFont="1" applyBorder="1" applyAlignment="1">
      <alignment vertical="center"/>
    </xf>
    <xf numFmtId="183" fontId="4" fillId="0" borderId="6" xfId="0" applyNumberFormat="1" applyFont="1" applyFill="1" applyBorder="1" applyAlignment="1">
      <alignment vertical="center"/>
    </xf>
    <xf numFmtId="183" fontId="4" fillId="0" borderId="6" xfId="0" applyNumberFormat="1" applyFont="1" applyBorder="1" applyAlignment="1">
      <alignment vertical="center"/>
    </xf>
    <xf numFmtId="185" fontId="4" fillId="0" borderId="6" xfId="0" applyNumberFormat="1" applyFont="1" applyBorder="1" applyAlignment="1">
      <alignment vertical="center"/>
    </xf>
    <xf numFmtId="184" fontId="4" fillId="0" borderId="17" xfId="0" applyNumberFormat="1" applyFont="1" applyBorder="1" applyAlignment="1">
      <alignment vertical="center"/>
    </xf>
    <xf numFmtId="0" fontId="4" fillId="0" borderId="4" xfId="0" applyFont="1" applyBorder="1" applyAlignment="1">
      <alignment horizontal="center" vertical="center"/>
    </xf>
    <xf numFmtId="183" fontId="4" fillId="0" borderId="7" xfId="0" applyNumberFormat="1" applyFont="1" applyBorder="1" applyAlignment="1">
      <alignment vertical="center"/>
    </xf>
    <xf numFmtId="185" fontId="4" fillId="0" borderId="7" xfId="0" applyNumberFormat="1" applyFont="1" applyBorder="1" applyAlignment="1">
      <alignment vertical="center"/>
    </xf>
    <xf numFmtId="184" fontId="4" fillId="0" borderId="47" xfId="0" applyNumberFormat="1" applyFont="1" applyBorder="1" applyAlignment="1">
      <alignment vertical="center"/>
    </xf>
    <xf numFmtId="183" fontId="4" fillId="0" borderId="2" xfId="0" applyNumberFormat="1" applyFont="1" applyBorder="1" applyAlignment="1">
      <alignment horizontal="center" vertical="center"/>
    </xf>
    <xf numFmtId="179" fontId="4" fillId="0" borderId="5" xfId="0" applyNumberFormat="1" applyFont="1" applyBorder="1" applyAlignment="1">
      <alignment vertical="center"/>
    </xf>
    <xf numFmtId="183" fontId="4" fillId="0" borderId="21" xfId="0" applyNumberFormat="1" applyFont="1" applyFill="1" applyBorder="1" applyAlignment="1">
      <alignment vertical="center"/>
    </xf>
    <xf numFmtId="185" fontId="4" fillId="0" borderId="5" xfId="0" applyNumberFormat="1" applyFont="1" applyBorder="1" applyAlignment="1">
      <alignment horizontal="right" vertical="center"/>
    </xf>
    <xf numFmtId="180" fontId="4" fillId="0" borderId="30" xfId="0" applyNumberFormat="1" applyFont="1" applyFill="1" applyBorder="1" applyAlignment="1">
      <alignment vertical="center"/>
    </xf>
    <xf numFmtId="179" fontId="4" fillId="0" borderId="6" xfId="0" applyNumberFormat="1" applyFont="1" applyBorder="1" applyAlignment="1">
      <alignment vertical="center"/>
    </xf>
    <xf numFmtId="185" fontId="4" fillId="0" borderId="6" xfId="0" applyNumberFormat="1" applyFont="1" applyBorder="1" applyAlignment="1">
      <alignment horizontal="right" vertical="center"/>
    </xf>
    <xf numFmtId="180" fontId="4" fillId="0" borderId="17" xfId="0" applyNumberFormat="1" applyFont="1" applyBorder="1" applyAlignment="1">
      <alignment vertical="center"/>
    </xf>
    <xf numFmtId="179" fontId="4" fillId="0" borderId="7" xfId="0" applyNumberFormat="1" applyFont="1" applyBorder="1" applyAlignment="1">
      <alignment vertical="center"/>
    </xf>
    <xf numFmtId="185" fontId="4" fillId="0" borderId="7" xfId="0" applyNumberFormat="1" applyFont="1" applyBorder="1" applyAlignment="1">
      <alignment horizontal="right" vertical="center"/>
    </xf>
    <xf numFmtId="183" fontId="4" fillId="0" borderId="0" xfId="0" applyNumberFormat="1" applyFont="1"/>
    <xf numFmtId="0" fontId="10" fillId="0" borderId="0" xfId="0" applyFont="1"/>
    <xf numFmtId="38" fontId="4" fillId="0" borderId="0" xfId="1" applyFont="1"/>
    <xf numFmtId="188" fontId="3" fillId="0" borderId="0" xfId="1" applyNumberFormat="1" applyFont="1"/>
    <xf numFmtId="0" fontId="3" fillId="0" borderId="20" xfId="0" applyFont="1" applyBorder="1" applyAlignment="1">
      <alignment horizontal="center" vertical="center"/>
    </xf>
    <xf numFmtId="180" fontId="3" fillId="0" borderId="6" xfId="0" applyNumberFormat="1" applyFont="1" applyFill="1" applyBorder="1" applyAlignment="1">
      <alignment horizontal="center" vertical="center"/>
    </xf>
    <xf numFmtId="180" fontId="3" fillId="0" borderId="17" xfId="0" applyNumberFormat="1" applyFont="1" applyFill="1" applyBorder="1" applyAlignment="1">
      <alignment horizontal="center" vertical="center"/>
    </xf>
    <xf numFmtId="177" fontId="3" fillId="0" borderId="53" xfId="0" applyNumberFormat="1" applyFont="1" applyBorder="1" applyAlignment="1">
      <alignment vertical="center"/>
    </xf>
    <xf numFmtId="183" fontId="3" fillId="0" borderId="55" xfId="0" applyNumberFormat="1" applyFont="1" applyBorder="1" applyAlignment="1">
      <alignment vertical="center"/>
    </xf>
    <xf numFmtId="183" fontId="3" fillId="0" borderId="17" xfId="0" applyNumberFormat="1" applyFont="1" applyBorder="1" applyAlignment="1">
      <alignment vertical="center"/>
    </xf>
    <xf numFmtId="0" fontId="3" fillId="0" borderId="56" xfId="0" applyFont="1" applyBorder="1" applyAlignment="1">
      <alignment horizontal="center" vertical="center"/>
    </xf>
    <xf numFmtId="179" fontId="6" fillId="0" borderId="24" xfId="1" applyNumberFormat="1" applyFont="1" applyFill="1" applyBorder="1" applyAlignment="1">
      <alignment vertical="center"/>
    </xf>
    <xf numFmtId="184" fontId="6" fillId="0" borderId="57" xfId="0" applyNumberFormat="1" applyFont="1" applyBorder="1" applyAlignment="1">
      <alignment vertical="center"/>
    </xf>
    <xf numFmtId="184" fontId="6" fillId="0" borderId="58" xfId="0" applyNumberFormat="1" applyFont="1" applyBorder="1" applyAlignment="1">
      <alignment vertical="center"/>
    </xf>
    <xf numFmtId="184" fontId="6" fillId="0" borderId="59" xfId="0" applyNumberFormat="1" applyFont="1" applyBorder="1" applyAlignment="1">
      <alignment vertical="center"/>
    </xf>
    <xf numFmtId="184" fontId="6" fillId="0" borderId="60" xfId="0" applyNumberFormat="1" applyFont="1" applyBorder="1" applyAlignment="1">
      <alignment vertical="center"/>
    </xf>
    <xf numFmtId="184" fontId="6" fillId="0" borderId="33" xfId="0" applyNumberFormat="1" applyFont="1" applyBorder="1" applyAlignment="1">
      <alignment vertical="center"/>
    </xf>
    <xf numFmtId="184" fontId="6" fillId="0" borderId="46" xfId="0" applyNumberFormat="1" applyFont="1" applyBorder="1" applyAlignment="1">
      <alignment vertical="center"/>
    </xf>
    <xf numFmtId="184" fontId="6" fillId="0" borderId="24" xfId="0" applyNumberFormat="1" applyFont="1" applyBorder="1" applyAlignment="1">
      <alignment vertical="center"/>
    </xf>
    <xf numFmtId="184" fontId="6" fillId="0" borderId="28" xfId="0" applyNumberFormat="1" applyFont="1" applyBorder="1" applyAlignment="1">
      <alignment vertical="center"/>
    </xf>
    <xf numFmtId="185" fontId="4" fillId="0" borderId="21" xfId="0" applyNumberFormat="1" applyFont="1" applyFill="1" applyBorder="1" applyAlignment="1">
      <alignment vertical="center"/>
    </xf>
    <xf numFmtId="185" fontId="4" fillId="0" borderId="6" xfId="0" applyNumberFormat="1" applyFont="1" applyFill="1" applyBorder="1" applyAlignment="1">
      <alignment vertical="center"/>
    </xf>
    <xf numFmtId="185" fontId="4" fillId="0" borderId="7" xfId="0" applyNumberFormat="1" applyFont="1" applyFill="1" applyBorder="1" applyAlignment="1">
      <alignment vertical="center"/>
    </xf>
    <xf numFmtId="180" fontId="3" fillId="0" borderId="55" xfId="0" applyNumberFormat="1" applyFont="1" applyBorder="1" applyAlignment="1">
      <alignment vertical="center"/>
    </xf>
    <xf numFmtId="0" fontId="3" fillId="0" borderId="54" xfId="0" applyFont="1" applyBorder="1" applyAlignment="1">
      <alignment horizontal="center" vertical="center"/>
    </xf>
    <xf numFmtId="180" fontId="3" fillId="0" borderId="47" xfId="0" applyNumberFormat="1" applyFont="1" applyFill="1" applyBorder="1" applyAlignment="1">
      <alignment vertical="center"/>
    </xf>
    <xf numFmtId="179" fontId="3" fillId="0" borderId="45" xfId="0" applyNumberFormat="1" applyFont="1" applyFill="1" applyBorder="1" applyAlignment="1">
      <alignment vertical="center"/>
    </xf>
    <xf numFmtId="0" fontId="6" fillId="0" borderId="61" xfId="0" applyFont="1" applyBorder="1" applyAlignment="1">
      <alignment horizontal="center" vertical="center"/>
    </xf>
    <xf numFmtId="179" fontId="6" fillId="0" borderId="44" xfId="1" applyNumberFormat="1" applyFont="1" applyFill="1" applyBorder="1" applyAlignment="1">
      <alignment vertical="center"/>
    </xf>
    <xf numFmtId="184" fontId="6" fillId="0" borderId="34" xfId="0" applyNumberFormat="1" applyFont="1" applyBorder="1" applyAlignment="1">
      <alignment vertical="center"/>
    </xf>
    <xf numFmtId="185" fontId="4" fillId="0" borderId="6" xfId="0" applyNumberFormat="1" applyFont="1" applyBorder="1" applyAlignment="1">
      <alignment horizontal="right" vertical="center" shrinkToFit="1"/>
    </xf>
    <xf numFmtId="183" fontId="3" fillId="0" borderId="45" xfId="0" applyNumberFormat="1" applyFont="1" applyFill="1" applyBorder="1" applyAlignment="1">
      <alignment vertical="center"/>
    </xf>
    <xf numFmtId="183" fontId="3" fillId="0" borderId="45" xfId="0" applyNumberFormat="1" applyFont="1" applyBorder="1" applyAlignment="1">
      <alignment vertical="center"/>
    </xf>
    <xf numFmtId="0" fontId="14" fillId="0" borderId="0" xfId="0" applyFont="1" applyAlignment="1">
      <alignment vertical="center"/>
    </xf>
    <xf numFmtId="183" fontId="4" fillId="0" borderId="7" xfId="0" applyNumberFormat="1" applyFont="1" applyFill="1" applyBorder="1" applyAlignment="1">
      <alignment vertical="center"/>
    </xf>
    <xf numFmtId="183" fontId="3" fillId="0" borderId="53" xfId="0" applyNumberFormat="1" applyFont="1" applyFill="1" applyBorder="1" applyAlignment="1">
      <alignment vertical="center"/>
    </xf>
    <xf numFmtId="179" fontId="4" fillId="0" borderId="62" xfId="0" applyNumberFormat="1" applyFont="1" applyBorder="1" applyAlignment="1">
      <alignment vertical="center"/>
    </xf>
    <xf numFmtId="183" fontId="4" fillId="0" borderId="62" xfId="0" applyNumberFormat="1" applyFont="1" applyBorder="1" applyAlignment="1">
      <alignment vertical="center"/>
    </xf>
    <xf numFmtId="183" fontId="4" fillId="0" borderId="62" xfId="0" applyNumberFormat="1" applyFont="1" applyFill="1" applyBorder="1" applyAlignment="1">
      <alignment vertical="center"/>
    </xf>
    <xf numFmtId="185" fontId="4" fillId="0" borderId="62" xfId="0" applyNumberFormat="1" applyFont="1" applyBorder="1" applyAlignment="1">
      <alignment horizontal="right" vertical="center"/>
    </xf>
    <xf numFmtId="180" fontId="4" fillId="0" borderId="63" xfId="0" applyNumberFormat="1" applyFont="1" applyBorder="1" applyAlignment="1">
      <alignment vertical="center"/>
    </xf>
    <xf numFmtId="0" fontId="4" fillId="0" borderId="64" xfId="0" applyFont="1" applyBorder="1" applyAlignment="1">
      <alignment horizontal="left" vertical="center"/>
    </xf>
    <xf numFmtId="0" fontId="3" fillId="0" borderId="64" xfId="0" applyFont="1" applyBorder="1" applyAlignment="1">
      <alignment vertical="center"/>
    </xf>
    <xf numFmtId="0" fontId="3" fillId="0" borderId="62" xfId="0" applyFont="1" applyBorder="1" applyAlignment="1">
      <alignment vertical="center"/>
    </xf>
    <xf numFmtId="180" fontId="3" fillId="0" borderId="62" xfId="0" applyNumberFormat="1" applyFont="1" applyBorder="1" applyAlignment="1">
      <alignment vertical="center"/>
    </xf>
    <xf numFmtId="180" fontId="3" fillId="0" borderId="62" xfId="0" applyNumberFormat="1" applyFont="1" applyFill="1" applyBorder="1" applyAlignment="1">
      <alignment vertical="center"/>
    </xf>
    <xf numFmtId="180" fontId="3" fillId="0" borderId="53" xfId="0" applyNumberFormat="1" applyFont="1" applyFill="1" applyBorder="1" applyAlignment="1">
      <alignment horizontal="center" vertical="center"/>
    </xf>
    <xf numFmtId="184" fontId="6" fillId="0" borderId="65" xfId="0" applyNumberFormat="1" applyFont="1" applyBorder="1" applyAlignment="1">
      <alignment vertical="center"/>
    </xf>
    <xf numFmtId="184" fontId="6" fillId="0" borderId="66" xfId="0" applyNumberFormat="1" applyFont="1" applyBorder="1" applyAlignment="1">
      <alignment vertical="center"/>
    </xf>
    <xf numFmtId="176" fontId="12" fillId="0" borderId="24" xfId="0" applyNumberFormat="1" applyFont="1" applyFill="1" applyBorder="1" applyAlignment="1" applyProtection="1">
      <alignment vertical="center"/>
    </xf>
    <xf numFmtId="179" fontId="6" fillId="0" borderId="59" xfId="1" applyNumberFormat="1" applyFont="1" applyFill="1" applyBorder="1" applyAlignment="1">
      <alignment vertical="center"/>
    </xf>
    <xf numFmtId="183" fontId="4" fillId="0" borderId="5" xfId="0" applyNumberFormat="1" applyFont="1" applyFill="1" applyBorder="1" applyAlignment="1">
      <alignment vertical="center"/>
    </xf>
    <xf numFmtId="180" fontId="3" fillId="0" borderId="67" xfId="0" applyNumberFormat="1" applyFont="1" applyFill="1" applyBorder="1" applyAlignment="1">
      <alignment vertical="center"/>
    </xf>
    <xf numFmtId="180" fontId="3" fillId="0" borderId="68" xfId="0" applyNumberFormat="1" applyFont="1" applyFill="1" applyBorder="1" applyAlignment="1">
      <alignment vertical="center"/>
    </xf>
    <xf numFmtId="180" fontId="3" fillId="0" borderId="69" xfId="0" applyNumberFormat="1" applyFont="1" applyFill="1" applyBorder="1" applyAlignment="1">
      <alignment vertical="center"/>
    </xf>
    <xf numFmtId="180" fontId="3" fillId="0" borderId="55" xfId="0" applyNumberFormat="1" applyFont="1" applyFill="1" applyBorder="1" applyAlignment="1">
      <alignment horizontal="center" vertical="center"/>
    </xf>
    <xf numFmtId="180" fontId="3" fillId="0" borderId="70" xfId="0" applyNumberFormat="1" applyFont="1" applyFill="1" applyBorder="1" applyAlignment="1">
      <alignment vertical="center"/>
    </xf>
    <xf numFmtId="180" fontId="3" fillId="0" borderId="30" xfId="0" applyNumberFormat="1" applyFont="1" applyFill="1" applyBorder="1" applyAlignment="1">
      <alignment vertical="center"/>
    </xf>
    <xf numFmtId="180" fontId="3" fillId="0" borderId="17" xfId="0" applyNumberFormat="1" applyFont="1" applyFill="1" applyBorder="1" applyAlignment="1">
      <alignment vertical="center"/>
    </xf>
    <xf numFmtId="0" fontId="0" fillId="0" borderId="0" xfId="0" applyFill="1"/>
    <xf numFmtId="180" fontId="3" fillId="0" borderId="63" xfId="0" applyNumberFormat="1" applyFont="1" applyFill="1" applyBorder="1" applyAlignment="1">
      <alignment vertical="center"/>
    </xf>
    <xf numFmtId="189" fontId="4" fillId="0" borderId="54" xfId="0" applyNumberFormat="1" applyFont="1" applyBorder="1" applyAlignment="1">
      <alignment vertical="center"/>
    </xf>
    <xf numFmtId="189" fontId="4" fillId="0" borderId="49" xfId="0" applyNumberFormat="1" applyFont="1" applyBorder="1" applyAlignment="1">
      <alignment vertical="center"/>
    </xf>
    <xf numFmtId="190" fontId="4" fillId="0" borderId="54" xfId="0" applyNumberFormat="1" applyFont="1" applyBorder="1" applyAlignment="1">
      <alignment vertical="center"/>
    </xf>
    <xf numFmtId="38" fontId="6" fillId="0" borderId="0" xfId="0" applyNumberFormat="1" applyFont="1" applyAlignment="1">
      <alignment vertical="center"/>
    </xf>
    <xf numFmtId="0" fontId="6" fillId="0" borderId="0" xfId="0" applyNumberFormat="1" applyFont="1" applyAlignment="1">
      <alignment vertical="center"/>
    </xf>
    <xf numFmtId="0" fontId="4" fillId="0" borderId="0" xfId="0" applyFont="1" applyAlignment="1">
      <alignment horizontal="right"/>
    </xf>
    <xf numFmtId="181" fontId="10" fillId="0" borderId="0" xfId="0" applyNumberFormat="1" applyFont="1"/>
    <xf numFmtId="181" fontId="4" fillId="0" borderId="0" xfId="1" applyNumberFormat="1" applyFont="1"/>
    <xf numFmtId="0" fontId="3" fillId="0" borderId="0" xfId="0" applyFont="1" applyAlignment="1"/>
    <xf numFmtId="0" fontId="3" fillId="0" borderId="0" xfId="0" applyFont="1" applyAlignment="1">
      <alignment horizontal="right" wrapText="1"/>
    </xf>
    <xf numFmtId="181" fontId="3" fillId="0" borderId="0" xfId="0" applyNumberFormat="1" applyFont="1" applyAlignment="1"/>
    <xf numFmtId="180" fontId="0" fillId="0" borderId="0" xfId="0" applyNumberFormat="1"/>
    <xf numFmtId="0" fontId="0" fillId="0" borderId="0" xfId="0" applyAlignment="1">
      <alignment horizontal="right"/>
    </xf>
    <xf numFmtId="0" fontId="4" fillId="0" borderId="12" xfId="0" applyFont="1" applyBorder="1" applyAlignment="1">
      <alignment horizontal="center" vertical="center" shrinkToFit="1"/>
    </xf>
    <xf numFmtId="0" fontId="3" fillId="0" borderId="9" xfId="0" applyFont="1" applyBorder="1" applyAlignment="1">
      <alignment horizontal="center" vertical="center" wrapText="1"/>
    </xf>
    <xf numFmtId="193" fontId="4" fillId="0" borderId="0" xfId="0" applyNumberFormat="1" applyFont="1" applyAlignment="1">
      <alignment horizontal="right"/>
    </xf>
    <xf numFmtId="38" fontId="4" fillId="0" borderId="0" xfId="0" applyNumberFormat="1" applyFont="1" applyAlignment="1">
      <alignment horizontal="center"/>
    </xf>
    <xf numFmtId="38" fontId="4" fillId="0" borderId="0" xfId="0" applyNumberFormat="1" applyFont="1" applyAlignment="1">
      <alignment horizontal="center" vertical="top"/>
    </xf>
    <xf numFmtId="191" fontId="4" fillId="0" borderId="33" xfId="0" applyNumberFormat="1" applyFont="1" applyBorder="1" applyAlignment="1">
      <alignment horizontal="right"/>
    </xf>
    <xf numFmtId="192" fontId="4" fillId="0" borderId="33" xfId="0" applyNumberFormat="1" applyFont="1" applyBorder="1" applyAlignment="1">
      <alignment horizontal="right"/>
    </xf>
    <xf numFmtId="0" fontId="16" fillId="0" borderId="0" xfId="0" applyFont="1" applyAlignment="1">
      <alignment vertical="center" wrapText="1"/>
    </xf>
    <xf numFmtId="38" fontId="15" fillId="0" borderId="0" xfId="0" applyNumberFormat="1" applyFont="1" applyAlignment="1"/>
    <xf numFmtId="38" fontId="15" fillId="0" borderId="0" xfId="0" applyNumberFormat="1" applyFont="1" applyAlignment="1">
      <alignment vertical="center"/>
    </xf>
    <xf numFmtId="0" fontId="16" fillId="0" borderId="0" xfId="0" applyFont="1" applyAlignment="1">
      <alignment wrapText="1"/>
    </xf>
    <xf numFmtId="0" fontId="4" fillId="0" borderId="79" xfId="0" applyFont="1" applyBorder="1" applyAlignment="1">
      <alignment vertical="center"/>
    </xf>
    <xf numFmtId="183" fontId="4" fillId="0" borderId="0" xfId="0" applyNumberFormat="1" applyFont="1" applyAlignment="1">
      <alignment vertical="center"/>
    </xf>
    <xf numFmtId="0" fontId="6" fillId="0" borderId="71" xfId="0" applyFont="1" applyBorder="1" applyAlignment="1">
      <alignment horizontal="center" vertical="center"/>
    </xf>
    <xf numFmtId="0" fontId="6" fillId="0" borderId="72" xfId="0" applyFont="1" applyBorder="1" applyAlignment="1">
      <alignment horizontal="center" vertical="center"/>
    </xf>
    <xf numFmtId="0" fontId="6" fillId="0" borderId="73" xfId="0" applyFont="1" applyBorder="1" applyAlignment="1">
      <alignment horizontal="center" vertical="center"/>
    </xf>
    <xf numFmtId="0" fontId="6" fillId="0" borderId="74" xfId="0" applyFont="1" applyBorder="1" applyAlignment="1">
      <alignment horizontal="center" vertical="center"/>
    </xf>
    <xf numFmtId="0" fontId="6" fillId="0" borderId="75" xfId="0" applyFont="1" applyBorder="1" applyAlignment="1">
      <alignment horizontal="center" vertical="center"/>
    </xf>
    <xf numFmtId="0" fontId="6" fillId="0" borderId="48" xfId="0" applyFont="1" applyBorder="1" applyAlignment="1">
      <alignment horizontal="center" vertical="center"/>
    </xf>
    <xf numFmtId="0" fontId="6" fillId="0" borderId="29" xfId="0" applyFont="1" applyBorder="1" applyAlignment="1">
      <alignment horizontal="center" vertical="center"/>
    </xf>
    <xf numFmtId="0" fontId="6" fillId="0" borderId="0" xfId="0" applyFont="1" applyAlignment="1">
      <alignment horizontal="right"/>
    </xf>
    <xf numFmtId="0" fontId="6" fillId="0" borderId="76" xfId="0" applyFont="1" applyBorder="1" applyAlignment="1">
      <alignment horizontal="right"/>
    </xf>
    <xf numFmtId="0" fontId="6" fillId="0" borderId="41" xfId="0" applyFont="1" applyBorder="1" applyAlignment="1">
      <alignment horizontal="right" vertical="center"/>
    </xf>
    <xf numFmtId="0" fontId="6" fillId="0" borderId="78" xfId="0" applyFont="1" applyBorder="1" applyAlignment="1">
      <alignment horizontal="right" vertical="center"/>
    </xf>
    <xf numFmtId="0" fontId="16" fillId="0" borderId="0" xfId="0" applyFont="1" applyAlignment="1">
      <alignment horizontal="center" vertical="center" wrapText="1"/>
    </xf>
    <xf numFmtId="0" fontId="4" fillId="0" borderId="25" xfId="0" applyFont="1" applyBorder="1" applyAlignment="1">
      <alignment horizontal="center" vertical="center"/>
    </xf>
    <xf numFmtId="0" fontId="4" fillId="0" borderId="49" xfId="0" applyFont="1" applyBorder="1" applyAlignment="1">
      <alignment horizontal="center" vertical="center"/>
    </xf>
    <xf numFmtId="0" fontId="4" fillId="0" borderId="73" xfId="0" applyFont="1" applyBorder="1" applyAlignment="1">
      <alignment horizontal="center" vertical="center"/>
    </xf>
    <xf numFmtId="0" fontId="4" fillId="0" borderId="74" xfId="0" applyFont="1" applyBorder="1" applyAlignment="1">
      <alignment horizontal="center" vertical="center"/>
    </xf>
    <xf numFmtId="0" fontId="4" fillId="0" borderId="75" xfId="0" applyFont="1" applyBorder="1" applyAlignment="1">
      <alignment horizontal="center" vertical="center"/>
    </xf>
    <xf numFmtId="38" fontId="15" fillId="0" borderId="0" xfId="0" applyNumberFormat="1" applyFont="1" applyAlignment="1">
      <alignment horizontal="center"/>
    </xf>
    <xf numFmtId="38" fontId="15" fillId="0" borderId="0" xfId="0" applyNumberFormat="1" applyFont="1" applyAlignment="1">
      <alignment horizontal="center" vertical="center"/>
    </xf>
    <xf numFmtId="38" fontId="15" fillId="0" borderId="0" xfId="0" applyNumberFormat="1" applyFont="1" applyAlignment="1">
      <alignment horizontal="center" vertical="top"/>
    </xf>
    <xf numFmtId="0" fontId="3" fillId="0" borderId="48" xfId="0" applyFont="1" applyBorder="1" applyAlignment="1">
      <alignment horizontal="center" vertical="center"/>
    </xf>
    <xf numFmtId="0" fontId="3" fillId="0" borderId="29" xfId="0" applyFont="1" applyBorder="1" applyAlignment="1">
      <alignment horizontal="center" vertical="center"/>
    </xf>
    <xf numFmtId="0" fontId="3" fillId="0" borderId="25" xfId="0" applyFont="1" applyBorder="1" applyAlignment="1">
      <alignment horizontal="center" vertical="center"/>
    </xf>
    <xf numFmtId="0" fontId="3" fillId="0" borderId="49" xfId="0" applyFont="1" applyBorder="1" applyAlignment="1">
      <alignment horizontal="center" vertical="center"/>
    </xf>
    <xf numFmtId="0" fontId="3" fillId="0" borderId="1" xfId="0" applyNumberFormat="1" applyFont="1" applyBorder="1" applyAlignment="1">
      <alignment horizontal="center" vertical="center" wrapText="1"/>
    </xf>
    <xf numFmtId="0" fontId="3" fillId="0" borderId="2" xfId="0" applyNumberFormat="1" applyFont="1" applyBorder="1" applyAlignment="1">
      <alignment horizontal="center" vertical="center" wrapText="1"/>
    </xf>
    <xf numFmtId="0" fontId="3" fillId="0" borderId="77" xfId="0" applyNumberFormat="1" applyFont="1" applyBorder="1" applyAlignment="1">
      <alignment horizontal="center" vertical="center" wrapText="1"/>
    </xf>
    <xf numFmtId="0" fontId="3" fillId="0" borderId="9" xfId="0" applyNumberFormat="1" applyFont="1" applyBorder="1" applyAlignment="1">
      <alignment horizontal="center" vertical="center" wrapText="1"/>
    </xf>
    <xf numFmtId="0" fontId="3" fillId="0" borderId="75" xfId="0" applyFont="1" applyBorder="1" applyAlignment="1">
      <alignment horizontal="center" vertical="center"/>
    </xf>
    <xf numFmtId="0" fontId="3" fillId="0" borderId="73" xfId="0" applyFont="1" applyBorder="1" applyAlignment="1">
      <alignment horizontal="center"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0" fontId="3" fillId="0" borderId="3" xfId="0" applyFont="1" applyBorder="1" applyAlignment="1">
      <alignment horizontal="center" vertical="center"/>
    </xf>
    <xf numFmtId="0" fontId="3" fillId="0" borderId="71" xfId="0" applyFont="1" applyBorder="1" applyAlignment="1">
      <alignment horizontal="center" vertical="center"/>
    </xf>
    <xf numFmtId="0" fontId="3" fillId="0" borderId="72" xfId="0" applyFont="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4456036745406818E-2"/>
          <c:y val="5.1059941520467833E-2"/>
          <c:w val="0.88498840769903764"/>
          <c:h val="0.84647953216374272"/>
        </c:manualLayout>
      </c:layout>
      <c:lineChart>
        <c:grouping val="standard"/>
        <c:varyColors val="0"/>
        <c:ser>
          <c:idx val="1"/>
          <c:order val="0"/>
          <c:tx>
            <c:strRef>
              <c:f>第２・３表!$G$4</c:f>
              <c:strCache>
                <c:ptCount val="1"/>
                <c:pt idx="0">
                  <c:v>栃木県</c:v>
                </c:pt>
              </c:strCache>
            </c:strRef>
          </c:tx>
          <c:spPr>
            <a:ln w="25400" cap="rnd">
              <a:solidFill>
                <a:schemeClr val="tx1"/>
              </a:solidFill>
              <a:round/>
            </a:ln>
            <a:effectLst/>
          </c:spPr>
          <c:marker>
            <c:symbol val="diamond"/>
            <c:size val="10"/>
            <c:spPr>
              <a:solidFill>
                <a:schemeClr val="accent2"/>
              </a:solidFill>
              <a:ln w="3175">
                <a:solidFill>
                  <a:schemeClr val="tx1"/>
                </a:solidFill>
              </a:ln>
              <a:effectLst/>
            </c:spPr>
          </c:marker>
          <c:dLbls>
            <c:numFmt formatCode="0.0&quot;%&quot;" sourceLinked="0"/>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第２・３表!$F$10:$F$14</c:f>
              <c:strCache>
                <c:ptCount val="5"/>
                <c:pt idx="0">
                  <c:v>H23</c:v>
                </c:pt>
                <c:pt idx="1">
                  <c:v>H24</c:v>
                </c:pt>
                <c:pt idx="2">
                  <c:v>H25</c:v>
                </c:pt>
                <c:pt idx="3">
                  <c:v>H26</c:v>
                </c:pt>
                <c:pt idx="4">
                  <c:v>H27</c:v>
                </c:pt>
              </c:strCache>
            </c:strRef>
          </c:cat>
          <c:val>
            <c:numRef>
              <c:f>第２・３表!$G$10:$G$14</c:f>
              <c:numCache>
                <c:formatCode>#,##0.0_);[Red]\(#,##0.0\)</c:formatCode>
                <c:ptCount val="5"/>
                <c:pt idx="0">
                  <c:v>39</c:v>
                </c:pt>
                <c:pt idx="1">
                  <c:v>39.1</c:v>
                </c:pt>
                <c:pt idx="2">
                  <c:v>38.4</c:v>
                </c:pt>
                <c:pt idx="3">
                  <c:v>38.6</c:v>
                </c:pt>
                <c:pt idx="4">
                  <c:v>37.1</c:v>
                </c:pt>
              </c:numCache>
            </c:numRef>
          </c:val>
          <c:smooth val="0"/>
        </c:ser>
        <c:ser>
          <c:idx val="2"/>
          <c:order val="1"/>
          <c:tx>
            <c:strRef>
              <c:f>第２・３表!$H$4</c:f>
              <c:strCache>
                <c:ptCount val="1"/>
                <c:pt idx="0">
                  <c:v>全　国</c:v>
                </c:pt>
              </c:strCache>
            </c:strRef>
          </c:tx>
          <c:spPr>
            <a:ln w="19050" cap="rnd">
              <a:solidFill>
                <a:schemeClr val="tx2"/>
              </a:solidFill>
              <a:prstDash val="sysDash"/>
              <a:round/>
            </a:ln>
            <a:effectLst/>
          </c:spPr>
          <c:marker>
            <c:symbol val="square"/>
            <c:size val="7"/>
            <c:spPr>
              <a:solidFill>
                <a:schemeClr val="accent3"/>
              </a:solidFill>
              <a:ln w="3175">
                <a:solidFill>
                  <a:schemeClr val="tx1"/>
                </a:solidFill>
              </a:ln>
              <a:effectLst/>
            </c:spPr>
          </c:marker>
          <c:dLbls>
            <c:numFmt formatCode="0.0&quot;%&quot;" sourceLinked="0"/>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第２・３表!$F$10:$F$14</c:f>
              <c:strCache>
                <c:ptCount val="5"/>
                <c:pt idx="0">
                  <c:v>H23</c:v>
                </c:pt>
                <c:pt idx="1">
                  <c:v>H24</c:v>
                </c:pt>
                <c:pt idx="2">
                  <c:v>H25</c:v>
                </c:pt>
                <c:pt idx="3">
                  <c:v>H26</c:v>
                </c:pt>
                <c:pt idx="4">
                  <c:v>H27</c:v>
                </c:pt>
              </c:strCache>
            </c:strRef>
          </c:cat>
          <c:val>
            <c:numRef>
              <c:f>第２・３表!$H$10:$H$14</c:f>
              <c:numCache>
                <c:formatCode>#,##0.0_);[Red]\(#,##0.0\)</c:formatCode>
                <c:ptCount val="5"/>
                <c:pt idx="0">
                  <c:v>33.700000000000003</c:v>
                </c:pt>
                <c:pt idx="1">
                  <c:v>32.700000000000003</c:v>
                </c:pt>
                <c:pt idx="2">
                  <c:v>32.6</c:v>
                </c:pt>
                <c:pt idx="3">
                  <c:v>32.700000000000003</c:v>
                </c:pt>
                <c:pt idx="4">
                  <c:v>32.299999999999997</c:v>
                </c:pt>
              </c:numCache>
            </c:numRef>
          </c:val>
          <c:smooth val="0"/>
        </c:ser>
        <c:dLbls>
          <c:showLegendKey val="0"/>
          <c:showVal val="0"/>
          <c:showCatName val="0"/>
          <c:showSerName val="0"/>
          <c:showPercent val="0"/>
          <c:showBubbleSize val="0"/>
        </c:dLbls>
        <c:marker val="1"/>
        <c:smooth val="0"/>
        <c:axId val="151808512"/>
        <c:axId val="151808904"/>
      </c:lineChart>
      <c:catAx>
        <c:axId val="151808512"/>
        <c:scaling>
          <c:orientation val="minMax"/>
        </c:scaling>
        <c:delete val="0"/>
        <c:axPos val="b"/>
        <c:numFmt formatCode="General" sourceLinked="1"/>
        <c:majorTickMark val="out"/>
        <c:minorTickMark val="none"/>
        <c:tickLblPos val="nextTo"/>
        <c:spPr>
          <a:noFill/>
          <a:ln w="12700"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51808904"/>
        <c:crosses val="autoZero"/>
        <c:auto val="1"/>
        <c:lblAlgn val="ctr"/>
        <c:lblOffset val="100"/>
        <c:noMultiLvlLbl val="0"/>
      </c:catAx>
      <c:valAx>
        <c:axId val="151808904"/>
        <c:scaling>
          <c:orientation val="minMax"/>
          <c:max val="45"/>
          <c:min val="25"/>
        </c:scaling>
        <c:delete val="0"/>
        <c:axPos val="l"/>
        <c:majorGridlines>
          <c:spPr>
            <a:ln w="6350" cap="flat" cmpd="sng" algn="ctr">
              <a:solidFill>
                <a:schemeClr val="tx2"/>
              </a:solidFill>
              <a:round/>
            </a:ln>
            <a:effectLst/>
          </c:spPr>
        </c:majorGridlines>
        <c:numFmt formatCode="0&quot;%&quot;" sourceLinked="0"/>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51808512"/>
        <c:crosses val="autoZero"/>
        <c:crossBetween val="between"/>
        <c:majorUnit val="5"/>
      </c:valAx>
      <c:spPr>
        <a:noFill/>
        <a:ln w="25400">
          <a:noFill/>
        </a:ln>
      </c:spPr>
    </c:plotArea>
    <c:legend>
      <c:legendPos val="b"/>
      <c:layout>
        <c:manualLayout>
          <c:xMode val="edge"/>
          <c:yMode val="edge"/>
          <c:x val="0.10127077865266841"/>
          <c:y val="0.29384321715030376"/>
          <c:w val="0.20771391076115486"/>
          <c:h val="0.45217480682047612"/>
        </c:manualLayout>
      </c:layout>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25333333333333"/>
          <c:y val="4.3117283950617286E-2"/>
          <c:w val="0.86487629629629625"/>
          <c:h val="0.86595123456790124"/>
        </c:manualLayout>
      </c:layout>
      <c:barChart>
        <c:barDir val="col"/>
        <c:grouping val="clustered"/>
        <c:varyColors val="0"/>
        <c:ser>
          <c:idx val="0"/>
          <c:order val="0"/>
          <c:tx>
            <c:strRef>
              <c:f>第４・５表!$A$5</c:f>
              <c:strCache>
                <c:ptCount val="1"/>
                <c:pt idx="0">
                  <c:v>負　担　額</c:v>
                </c:pt>
              </c:strCache>
            </c:strRef>
          </c:tx>
          <c:spPr>
            <a:solidFill>
              <a:schemeClr val="accent1"/>
            </a:solidFill>
            <a:ln>
              <a:noFill/>
            </a:ln>
            <a:effectLst/>
          </c:spPr>
          <c:invertIfNegative val="0"/>
          <c:dLbls>
            <c:numFmt formatCode="#,##0;&quot;▲ &quot;#,##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第４・５表!$G$4:$K$4</c:f>
              <c:strCache>
                <c:ptCount val="5"/>
                <c:pt idx="0">
                  <c:v>H23</c:v>
                </c:pt>
                <c:pt idx="1">
                  <c:v>H24</c:v>
                </c:pt>
                <c:pt idx="2">
                  <c:v>H25</c:v>
                </c:pt>
                <c:pt idx="3">
                  <c:v>H26</c:v>
                </c:pt>
                <c:pt idx="4">
                  <c:v>H27</c:v>
                </c:pt>
              </c:strCache>
            </c:strRef>
          </c:cat>
          <c:val>
            <c:numRef>
              <c:f>第４・５表!$G$5:$K$5</c:f>
              <c:numCache>
                <c:formatCode>#,##0_);[Red]\(#,##0\)</c:formatCode>
                <c:ptCount val="5"/>
                <c:pt idx="0">
                  <c:v>153533</c:v>
                </c:pt>
                <c:pt idx="1">
                  <c:v>149795</c:v>
                </c:pt>
                <c:pt idx="2">
                  <c:v>152186.32436954847</c:v>
                </c:pt>
                <c:pt idx="3">
                  <c:v>156367</c:v>
                </c:pt>
                <c:pt idx="4">
                  <c:v>155083.55534962739</c:v>
                </c:pt>
              </c:numCache>
            </c:numRef>
          </c:val>
        </c:ser>
        <c:dLbls>
          <c:showLegendKey val="0"/>
          <c:showVal val="0"/>
          <c:showCatName val="0"/>
          <c:showSerName val="0"/>
          <c:showPercent val="0"/>
          <c:showBubbleSize val="0"/>
        </c:dLbls>
        <c:gapWidth val="100"/>
        <c:axId val="151809688"/>
        <c:axId val="151810080"/>
      </c:barChart>
      <c:catAx>
        <c:axId val="151809688"/>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51810080"/>
        <c:crosses val="autoZero"/>
        <c:auto val="1"/>
        <c:lblAlgn val="ctr"/>
        <c:lblOffset val="100"/>
        <c:noMultiLvlLbl val="0"/>
      </c:catAx>
      <c:valAx>
        <c:axId val="151810080"/>
        <c:scaling>
          <c:orientation val="minMax"/>
          <c:max val="160000"/>
          <c:min val="140000"/>
        </c:scaling>
        <c:delete val="0"/>
        <c:axPos val="l"/>
        <c:majorGridlines>
          <c:spPr>
            <a:ln w="6350" cap="flat" cmpd="sng" algn="ctr">
              <a:solidFill>
                <a:schemeClr val="tx2"/>
              </a:solidFill>
              <a:round/>
            </a:ln>
            <a:effectLst/>
          </c:spPr>
        </c:majorGridlines>
        <c:title>
          <c:tx>
            <c:rich>
              <a:bodyPr rot="0" spcFirstLastPara="1" vertOverflow="ellipsis" wrap="square" anchor="ctr" anchorCtr="1"/>
              <a:lstStyle/>
              <a:p>
                <a:pPr>
                  <a:defRPr sz="800" b="0" i="0" u="none" strike="noStrike" kern="1200" baseline="0">
                    <a:solidFill>
                      <a:schemeClr val="tx1"/>
                    </a:solidFill>
                    <a:latin typeface="+mn-lt"/>
                    <a:ea typeface="+mn-ea"/>
                    <a:cs typeface="+mn-cs"/>
                  </a:defRPr>
                </a:pPr>
                <a:r>
                  <a:rPr lang="ja-JP" altLang="en-US" sz="800" baseline="0">
                    <a:solidFill>
                      <a:schemeClr val="tx1"/>
                    </a:solidFill>
                  </a:rPr>
                  <a:t>円</a:t>
                </a:r>
              </a:p>
            </c:rich>
          </c:tx>
          <c:layout>
            <c:manualLayout>
              <c:xMode val="edge"/>
              <c:yMode val="edge"/>
              <c:x val="6.3500000000000001E-2"/>
              <c:y val="0.93560555555555558"/>
            </c:manualLayout>
          </c:layout>
          <c:overlay val="0"/>
          <c:spPr>
            <a:noFill/>
            <a:ln>
              <a:noFill/>
            </a:ln>
            <a:effectLst/>
          </c:spPr>
          <c:txPr>
            <a:bodyPr rot="0" spcFirstLastPara="1" vertOverflow="ellipsis" wrap="square" anchor="ctr" anchorCtr="1"/>
            <a:lstStyle/>
            <a:p>
              <a:pPr>
                <a:defRPr sz="800" b="0" i="0" u="none" strike="noStrike" kern="1200" baseline="0">
                  <a:solidFill>
                    <a:schemeClr val="tx1"/>
                  </a:solidFill>
                  <a:latin typeface="+mn-lt"/>
                  <a:ea typeface="+mn-ea"/>
                  <a:cs typeface="+mn-cs"/>
                </a:defRPr>
              </a:pPr>
              <a:endParaRPr lang="ja-JP"/>
            </a:p>
          </c:txPr>
        </c:title>
        <c:numFmt formatCode="#,##0;&quot;▲ &quot;#,##0" sourceLinked="0"/>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51809688"/>
        <c:crosses val="autoZero"/>
        <c:crossBetween val="between"/>
        <c:majorUnit val="5000"/>
        <c:minorUnit val="100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第６表!$A$26</c:f>
              <c:strCache>
                <c:ptCount val="1"/>
                <c:pt idx="0">
                  <c:v>固定資産税</c:v>
                </c:pt>
              </c:strCache>
            </c:strRef>
          </c:tx>
          <c:spPr>
            <a:solidFill>
              <a:schemeClr val="accent1">
                <a:lumMod val="40000"/>
                <a:lumOff val="60000"/>
                <a:alpha val="50000"/>
              </a:schemeClr>
            </a:solidFill>
            <a:ln w="3175">
              <a:solidFill>
                <a:schemeClr val="tx1"/>
              </a:solidFill>
            </a:ln>
          </c:spPr>
          <c:invertIfNegative val="0"/>
          <c:cat>
            <c:strRef>
              <c:f>第６表!$B$25:$F$25</c:f>
              <c:strCache>
                <c:ptCount val="5"/>
                <c:pt idx="0">
                  <c:v>H23</c:v>
                </c:pt>
                <c:pt idx="1">
                  <c:v>H24</c:v>
                </c:pt>
                <c:pt idx="2">
                  <c:v>H25</c:v>
                </c:pt>
                <c:pt idx="3">
                  <c:v>H26</c:v>
                </c:pt>
                <c:pt idx="4">
                  <c:v>H27</c:v>
                </c:pt>
              </c:strCache>
            </c:strRef>
          </c:cat>
          <c:val>
            <c:numRef>
              <c:f>第６表!$B$26:$F$26</c:f>
              <c:numCache>
                <c:formatCode>#,##0;"▲ "#,##0</c:formatCode>
                <c:ptCount val="5"/>
                <c:pt idx="0">
                  <c:v>1662</c:v>
                </c:pt>
                <c:pt idx="1">
                  <c:v>1554</c:v>
                </c:pt>
                <c:pt idx="2">
                  <c:v>1541</c:v>
                </c:pt>
                <c:pt idx="3">
                  <c:v>1539</c:v>
                </c:pt>
                <c:pt idx="4">
                  <c:v>1498</c:v>
                </c:pt>
              </c:numCache>
            </c:numRef>
          </c:val>
        </c:ser>
        <c:ser>
          <c:idx val="1"/>
          <c:order val="1"/>
          <c:tx>
            <c:strRef>
              <c:f>第６表!$A$27</c:f>
              <c:strCache>
                <c:ptCount val="1"/>
                <c:pt idx="0">
                  <c:v>個人市町村民税</c:v>
                </c:pt>
              </c:strCache>
            </c:strRef>
          </c:tx>
          <c:spPr>
            <a:solidFill>
              <a:schemeClr val="accent3">
                <a:lumMod val="75000"/>
                <a:alpha val="50000"/>
              </a:schemeClr>
            </a:solidFill>
            <a:ln w="3175">
              <a:solidFill>
                <a:schemeClr val="tx1"/>
              </a:solidFill>
            </a:ln>
          </c:spPr>
          <c:invertIfNegative val="0"/>
          <c:cat>
            <c:strRef>
              <c:f>第６表!$B$25:$F$25</c:f>
              <c:strCache>
                <c:ptCount val="5"/>
                <c:pt idx="0">
                  <c:v>H23</c:v>
                </c:pt>
                <c:pt idx="1">
                  <c:v>H24</c:v>
                </c:pt>
                <c:pt idx="2">
                  <c:v>H25</c:v>
                </c:pt>
                <c:pt idx="3">
                  <c:v>H26</c:v>
                </c:pt>
                <c:pt idx="4">
                  <c:v>H27</c:v>
                </c:pt>
              </c:strCache>
            </c:strRef>
          </c:cat>
          <c:val>
            <c:numRef>
              <c:f>第６表!$B$27:$F$27</c:f>
              <c:numCache>
                <c:formatCode>#,##0;"▲ "#,##0</c:formatCode>
                <c:ptCount val="5"/>
                <c:pt idx="0">
                  <c:v>1062</c:v>
                </c:pt>
                <c:pt idx="1">
                  <c:v>1096</c:v>
                </c:pt>
                <c:pt idx="2">
                  <c:v>1102</c:v>
                </c:pt>
                <c:pt idx="3">
                  <c:v>1108</c:v>
                </c:pt>
                <c:pt idx="4">
                  <c:v>1096</c:v>
                </c:pt>
              </c:numCache>
            </c:numRef>
          </c:val>
        </c:ser>
        <c:ser>
          <c:idx val="2"/>
          <c:order val="2"/>
          <c:tx>
            <c:strRef>
              <c:f>第６表!$A$28</c:f>
              <c:strCache>
                <c:ptCount val="1"/>
                <c:pt idx="0">
                  <c:v>法人市町村民税</c:v>
                </c:pt>
              </c:strCache>
            </c:strRef>
          </c:tx>
          <c:spPr>
            <a:solidFill>
              <a:schemeClr val="accent2">
                <a:lumMod val="40000"/>
                <a:lumOff val="60000"/>
                <a:alpha val="50000"/>
              </a:schemeClr>
            </a:solidFill>
            <a:ln w="3175">
              <a:solidFill>
                <a:schemeClr val="tx1"/>
              </a:solidFill>
            </a:ln>
          </c:spPr>
          <c:invertIfNegative val="0"/>
          <c:cat>
            <c:strRef>
              <c:f>第６表!$B$25:$F$25</c:f>
              <c:strCache>
                <c:ptCount val="5"/>
                <c:pt idx="0">
                  <c:v>H23</c:v>
                </c:pt>
                <c:pt idx="1">
                  <c:v>H24</c:v>
                </c:pt>
                <c:pt idx="2">
                  <c:v>H25</c:v>
                </c:pt>
                <c:pt idx="3">
                  <c:v>H26</c:v>
                </c:pt>
                <c:pt idx="4">
                  <c:v>H27</c:v>
                </c:pt>
              </c:strCache>
            </c:strRef>
          </c:cat>
          <c:val>
            <c:numRef>
              <c:f>第６表!$B$28:$F$28</c:f>
              <c:numCache>
                <c:formatCode>#,##0;"▲ "#,##0</c:formatCode>
                <c:ptCount val="5"/>
                <c:pt idx="0">
                  <c:v>279</c:v>
                </c:pt>
                <c:pt idx="1">
                  <c:v>302</c:v>
                </c:pt>
                <c:pt idx="2">
                  <c:v>311</c:v>
                </c:pt>
                <c:pt idx="3">
                  <c:v>352</c:v>
                </c:pt>
                <c:pt idx="4">
                  <c:v>345</c:v>
                </c:pt>
              </c:numCache>
            </c:numRef>
          </c:val>
        </c:ser>
        <c:ser>
          <c:idx val="3"/>
          <c:order val="3"/>
          <c:tx>
            <c:strRef>
              <c:f>第６表!$A$29</c:f>
              <c:strCache>
                <c:ptCount val="1"/>
                <c:pt idx="0">
                  <c:v>その他</c:v>
                </c:pt>
              </c:strCache>
            </c:strRef>
          </c:tx>
          <c:spPr>
            <a:solidFill>
              <a:schemeClr val="accent6">
                <a:lumMod val="75000"/>
                <a:alpha val="50000"/>
              </a:schemeClr>
            </a:solidFill>
            <a:ln w="3175">
              <a:solidFill>
                <a:schemeClr val="tx1"/>
              </a:solidFill>
            </a:ln>
          </c:spPr>
          <c:invertIfNegative val="0"/>
          <c:cat>
            <c:strRef>
              <c:f>第６表!$B$25:$F$25</c:f>
              <c:strCache>
                <c:ptCount val="5"/>
                <c:pt idx="0">
                  <c:v>H23</c:v>
                </c:pt>
                <c:pt idx="1">
                  <c:v>H24</c:v>
                </c:pt>
                <c:pt idx="2">
                  <c:v>H25</c:v>
                </c:pt>
                <c:pt idx="3">
                  <c:v>H26</c:v>
                </c:pt>
                <c:pt idx="4">
                  <c:v>H27</c:v>
                </c:pt>
              </c:strCache>
            </c:strRef>
          </c:cat>
          <c:val>
            <c:numRef>
              <c:f>第６表!$B$29:$F$29</c:f>
              <c:numCache>
                <c:formatCode>#,##0;"▲ "#,##0</c:formatCode>
                <c:ptCount val="5"/>
                <c:pt idx="0">
                  <c:v>410</c:v>
                </c:pt>
                <c:pt idx="1">
                  <c:v>396</c:v>
                </c:pt>
                <c:pt idx="2">
                  <c:v>406</c:v>
                </c:pt>
                <c:pt idx="3">
                  <c:v>401</c:v>
                </c:pt>
                <c:pt idx="4">
                  <c:v>392</c:v>
                </c:pt>
              </c:numCache>
            </c:numRef>
          </c:val>
        </c:ser>
        <c:dLbls>
          <c:showLegendKey val="0"/>
          <c:showVal val="0"/>
          <c:showCatName val="0"/>
          <c:showSerName val="0"/>
          <c:showPercent val="0"/>
          <c:showBubbleSize val="0"/>
        </c:dLbls>
        <c:gapWidth val="50"/>
        <c:overlap val="100"/>
        <c:serLines>
          <c:spPr>
            <a:ln w="6350" cap="flat" cmpd="sng" algn="ctr">
              <a:solidFill>
                <a:schemeClr val="tx1"/>
              </a:solidFill>
              <a:round/>
            </a:ln>
            <a:effectLst/>
          </c:spPr>
        </c:serLines>
        <c:axId val="151810864"/>
        <c:axId val="151811256"/>
      </c:barChart>
      <c:catAx>
        <c:axId val="151810864"/>
        <c:scaling>
          <c:orientation val="minMax"/>
        </c:scaling>
        <c:delete val="0"/>
        <c:axPos val="b"/>
        <c:numFmt formatCode="General" sourceLinked="1"/>
        <c:majorTickMark val="out"/>
        <c:minorTickMark val="none"/>
        <c:tickLblPos val="nextTo"/>
        <c:spPr>
          <a:noFill/>
          <a:ln w="12700"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51811256"/>
        <c:crosses val="autoZero"/>
        <c:auto val="1"/>
        <c:lblAlgn val="ctr"/>
        <c:lblOffset val="100"/>
        <c:noMultiLvlLbl val="0"/>
      </c:catAx>
      <c:valAx>
        <c:axId val="151811256"/>
        <c:scaling>
          <c:orientation val="minMax"/>
        </c:scaling>
        <c:delete val="0"/>
        <c:axPos val="l"/>
        <c:majorGridlines>
          <c:spPr>
            <a:ln w="3175" cap="flat" cmpd="sng" algn="ctr">
              <a:solidFill>
                <a:schemeClr val="tx1">
                  <a:lumMod val="50000"/>
                  <a:lumOff val="50000"/>
                  <a:alpha val="40000"/>
                </a:schemeClr>
              </a:solidFill>
              <a:round/>
            </a:ln>
            <a:effectLst/>
          </c:spPr>
        </c:majorGridlines>
        <c:numFmt formatCode="#,##0;&quot;▲ &quot;#,##0" sourceLinked="1"/>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51810864"/>
        <c:crosses val="autoZero"/>
        <c:crossBetween val="between"/>
      </c:valAx>
      <c:spPr>
        <a:noFill/>
        <a:ln w="25400">
          <a:noFill/>
        </a:ln>
      </c:spPr>
    </c:plotArea>
    <c:plotVisOnly val="1"/>
    <c:dispBlanksAs val="gap"/>
    <c:showDLblsOverMax val="0"/>
  </c:chart>
  <c:spPr>
    <a:solidFill>
      <a:schemeClr val="bg1">
        <a:alpha val="0"/>
      </a:schemeClr>
    </a:solidFill>
    <a:ln w="12700" cap="flat" cmpd="sng" algn="ctr">
      <a:noFill/>
      <a:round/>
    </a:ln>
    <a:effectLst/>
  </c:spPr>
  <c:txPr>
    <a:bodyPr/>
    <a:lstStyle/>
    <a:p>
      <a:pPr>
        <a:defRPr/>
      </a:pPr>
      <a:endParaRPr lang="ja-JP"/>
    </a:p>
  </c:txPr>
  <c:printSettings>
    <c:headerFooter/>
    <c:pageMargins b="0.75" l="0.7" r="0.7" t="0.75" header="0.3" footer="0.3"/>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第７表!$A$26</c:f>
              <c:strCache>
                <c:ptCount val="1"/>
                <c:pt idx="0">
                  <c:v>固定資産税</c:v>
                </c:pt>
              </c:strCache>
            </c:strRef>
          </c:tx>
          <c:spPr>
            <a:solidFill>
              <a:schemeClr val="tx2">
                <a:lumMod val="40000"/>
                <a:lumOff val="60000"/>
                <a:alpha val="50000"/>
              </a:schemeClr>
            </a:solidFill>
            <a:ln w="3175">
              <a:solidFill>
                <a:schemeClr val="tx1"/>
              </a:solidFill>
            </a:ln>
          </c:spPr>
          <c:invertIfNegative val="0"/>
          <c:cat>
            <c:strRef>
              <c:f>第７表!$B$25:$F$25</c:f>
              <c:strCache>
                <c:ptCount val="5"/>
                <c:pt idx="0">
                  <c:v>H23</c:v>
                </c:pt>
                <c:pt idx="1">
                  <c:v>H24</c:v>
                </c:pt>
                <c:pt idx="2">
                  <c:v>H25</c:v>
                </c:pt>
                <c:pt idx="3">
                  <c:v>H26</c:v>
                </c:pt>
                <c:pt idx="4">
                  <c:v>H27</c:v>
                </c:pt>
              </c:strCache>
            </c:strRef>
          </c:cat>
          <c:val>
            <c:numRef>
              <c:f>第７表!$B$26:$F$26</c:f>
              <c:numCache>
                <c:formatCode>#,##0;"▲ "#,##0</c:formatCode>
                <c:ptCount val="5"/>
                <c:pt idx="0">
                  <c:v>1454</c:v>
                </c:pt>
                <c:pt idx="1">
                  <c:v>1363</c:v>
                </c:pt>
                <c:pt idx="2">
                  <c:v>1365</c:v>
                </c:pt>
                <c:pt idx="3">
                  <c:v>1387</c:v>
                </c:pt>
                <c:pt idx="4">
                  <c:v>1364</c:v>
                </c:pt>
              </c:numCache>
            </c:numRef>
          </c:val>
        </c:ser>
        <c:ser>
          <c:idx val="1"/>
          <c:order val="1"/>
          <c:tx>
            <c:strRef>
              <c:f>第７表!$A$27</c:f>
              <c:strCache>
                <c:ptCount val="1"/>
                <c:pt idx="0">
                  <c:v>個人市町村民税</c:v>
                </c:pt>
              </c:strCache>
            </c:strRef>
          </c:tx>
          <c:spPr>
            <a:solidFill>
              <a:schemeClr val="accent3">
                <a:lumMod val="75000"/>
                <a:alpha val="50000"/>
              </a:schemeClr>
            </a:solidFill>
            <a:ln w="3175">
              <a:solidFill>
                <a:schemeClr val="tx1"/>
              </a:solidFill>
            </a:ln>
          </c:spPr>
          <c:invertIfNegative val="0"/>
          <c:cat>
            <c:strRef>
              <c:f>第７表!$B$25:$F$25</c:f>
              <c:strCache>
                <c:ptCount val="5"/>
                <c:pt idx="0">
                  <c:v>H23</c:v>
                </c:pt>
                <c:pt idx="1">
                  <c:v>H24</c:v>
                </c:pt>
                <c:pt idx="2">
                  <c:v>H25</c:v>
                </c:pt>
                <c:pt idx="3">
                  <c:v>H26</c:v>
                </c:pt>
                <c:pt idx="4">
                  <c:v>H27</c:v>
                </c:pt>
              </c:strCache>
            </c:strRef>
          </c:cat>
          <c:val>
            <c:numRef>
              <c:f>第７表!$B$27:$F$27</c:f>
              <c:numCache>
                <c:formatCode>#,##0;"▲ "#,##0</c:formatCode>
                <c:ptCount val="5"/>
                <c:pt idx="0">
                  <c:v>949</c:v>
                </c:pt>
                <c:pt idx="1">
                  <c:v>987</c:v>
                </c:pt>
                <c:pt idx="2">
                  <c:v>1000</c:v>
                </c:pt>
                <c:pt idx="3">
                  <c:v>1015</c:v>
                </c:pt>
                <c:pt idx="4">
                  <c:v>1017</c:v>
                </c:pt>
              </c:numCache>
            </c:numRef>
          </c:val>
        </c:ser>
        <c:ser>
          <c:idx val="2"/>
          <c:order val="2"/>
          <c:tx>
            <c:strRef>
              <c:f>第７表!$A$28</c:f>
              <c:strCache>
                <c:ptCount val="1"/>
                <c:pt idx="0">
                  <c:v>法人市町村民税</c:v>
                </c:pt>
              </c:strCache>
            </c:strRef>
          </c:tx>
          <c:spPr>
            <a:solidFill>
              <a:schemeClr val="accent2">
                <a:lumMod val="40000"/>
                <a:lumOff val="60000"/>
                <a:alpha val="50000"/>
              </a:schemeClr>
            </a:solidFill>
            <a:ln w="3175">
              <a:solidFill>
                <a:schemeClr val="tx1"/>
              </a:solidFill>
            </a:ln>
          </c:spPr>
          <c:invertIfNegative val="0"/>
          <c:cat>
            <c:strRef>
              <c:f>第７表!$B$25:$F$25</c:f>
              <c:strCache>
                <c:ptCount val="5"/>
                <c:pt idx="0">
                  <c:v>H23</c:v>
                </c:pt>
                <c:pt idx="1">
                  <c:v>H24</c:v>
                </c:pt>
                <c:pt idx="2">
                  <c:v>H25</c:v>
                </c:pt>
                <c:pt idx="3">
                  <c:v>H26</c:v>
                </c:pt>
                <c:pt idx="4">
                  <c:v>H27</c:v>
                </c:pt>
              </c:strCache>
            </c:strRef>
          </c:cat>
          <c:val>
            <c:numRef>
              <c:f>第７表!$B$28:$F$28</c:f>
              <c:numCache>
                <c:formatCode>#,##0;"▲ "#,##0</c:formatCode>
                <c:ptCount val="5"/>
                <c:pt idx="0">
                  <c:v>271</c:v>
                </c:pt>
                <c:pt idx="1">
                  <c:v>295</c:v>
                </c:pt>
                <c:pt idx="2">
                  <c:v>306</c:v>
                </c:pt>
                <c:pt idx="3">
                  <c:v>347</c:v>
                </c:pt>
                <c:pt idx="4">
                  <c:v>341</c:v>
                </c:pt>
              </c:numCache>
            </c:numRef>
          </c:val>
        </c:ser>
        <c:ser>
          <c:idx val="3"/>
          <c:order val="3"/>
          <c:tx>
            <c:strRef>
              <c:f>第７表!$A$29</c:f>
              <c:strCache>
                <c:ptCount val="1"/>
                <c:pt idx="0">
                  <c:v>その他</c:v>
                </c:pt>
              </c:strCache>
            </c:strRef>
          </c:tx>
          <c:spPr>
            <a:solidFill>
              <a:schemeClr val="accent6">
                <a:lumMod val="75000"/>
                <a:alpha val="50000"/>
              </a:schemeClr>
            </a:solidFill>
            <a:ln w="3175">
              <a:solidFill>
                <a:schemeClr val="tx1"/>
              </a:solidFill>
            </a:ln>
          </c:spPr>
          <c:invertIfNegative val="0"/>
          <c:cat>
            <c:strRef>
              <c:f>第７表!$B$25:$F$25</c:f>
              <c:strCache>
                <c:ptCount val="5"/>
                <c:pt idx="0">
                  <c:v>H23</c:v>
                </c:pt>
                <c:pt idx="1">
                  <c:v>H24</c:v>
                </c:pt>
                <c:pt idx="2">
                  <c:v>H25</c:v>
                </c:pt>
                <c:pt idx="3">
                  <c:v>H26</c:v>
                </c:pt>
                <c:pt idx="4">
                  <c:v>H27</c:v>
                </c:pt>
              </c:strCache>
            </c:strRef>
          </c:cat>
          <c:val>
            <c:numRef>
              <c:f>第７表!$B$29:$F$29</c:f>
              <c:numCache>
                <c:formatCode>#,##0;"▲ "#,##0</c:formatCode>
                <c:ptCount val="5"/>
                <c:pt idx="0">
                  <c:v>379</c:v>
                </c:pt>
                <c:pt idx="1">
                  <c:v>367</c:v>
                </c:pt>
                <c:pt idx="2">
                  <c:v>381</c:v>
                </c:pt>
                <c:pt idx="3">
                  <c:v>378</c:v>
                </c:pt>
                <c:pt idx="4">
                  <c:v>371</c:v>
                </c:pt>
              </c:numCache>
            </c:numRef>
          </c:val>
        </c:ser>
        <c:dLbls>
          <c:showLegendKey val="0"/>
          <c:showVal val="0"/>
          <c:showCatName val="0"/>
          <c:showSerName val="0"/>
          <c:showPercent val="0"/>
          <c:showBubbleSize val="0"/>
        </c:dLbls>
        <c:gapWidth val="50"/>
        <c:overlap val="100"/>
        <c:serLines>
          <c:spPr>
            <a:ln w="6350" cap="flat" cmpd="sng" algn="ctr">
              <a:solidFill>
                <a:schemeClr val="tx1"/>
              </a:solidFill>
              <a:round/>
            </a:ln>
            <a:effectLst/>
          </c:spPr>
        </c:serLines>
        <c:axId val="153218144"/>
        <c:axId val="153218536"/>
      </c:barChart>
      <c:catAx>
        <c:axId val="153218144"/>
        <c:scaling>
          <c:orientation val="minMax"/>
        </c:scaling>
        <c:delete val="0"/>
        <c:axPos val="b"/>
        <c:numFmt formatCode="General" sourceLinked="1"/>
        <c:majorTickMark val="out"/>
        <c:minorTickMark val="none"/>
        <c:tickLblPos val="nextTo"/>
        <c:spPr>
          <a:noFill/>
          <a:ln w="12700"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53218536"/>
        <c:crosses val="autoZero"/>
        <c:auto val="1"/>
        <c:lblAlgn val="ctr"/>
        <c:lblOffset val="100"/>
        <c:noMultiLvlLbl val="0"/>
      </c:catAx>
      <c:valAx>
        <c:axId val="153218536"/>
        <c:scaling>
          <c:orientation val="minMax"/>
        </c:scaling>
        <c:delete val="0"/>
        <c:axPos val="l"/>
        <c:majorGridlines>
          <c:spPr>
            <a:ln w="3175" cap="flat" cmpd="sng" algn="ctr">
              <a:solidFill>
                <a:schemeClr val="tx1">
                  <a:lumMod val="50000"/>
                  <a:lumOff val="50000"/>
                  <a:alpha val="50000"/>
                </a:schemeClr>
              </a:solidFill>
              <a:round/>
            </a:ln>
            <a:effectLst/>
          </c:spPr>
        </c:majorGridlines>
        <c:numFmt formatCode="#,##0;&quot;▲ &quot;#,##0" sourceLinked="1"/>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53218144"/>
        <c:crosses val="autoZero"/>
        <c:crossBetween val="between"/>
      </c:valAx>
      <c:spPr>
        <a:noFill/>
        <a:ln w="25400">
          <a:noFill/>
        </a:ln>
      </c:spPr>
    </c:plotArea>
    <c:plotVisOnly val="1"/>
    <c:dispBlanksAs val="gap"/>
    <c:showDLblsOverMax val="0"/>
  </c:chart>
  <c:spPr>
    <a:solidFill>
      <a:schemeClr val="bg1">
        <a:alpha val="0"/>
      </a:schemeClr>
    </a:solidFill>
    <a:ln w="12700" cap="flat" cmpd="sng" algn="ctr">
      <a:noFill/>
      <a:round/>
    </a:ln>
    <a:effectLst/>
  </c:spPr>
  <c:txPr>
    <a:bodyPr/>
    <a:lstStyle/>
    <a:p>
      <a:pPr>
        <a:defRPr/>
      </a:pPr>
      <a:endParaRPr lang="ja-JP"/>
    </a:p>
  </c:txPr>
  <c:printSettings>
    <c:headerFooter/>
    <c:pageMargins b="0.75" l="0.7" r="0.7" t="0.75"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4456036745406818E-2"/>
          <c:y val="5.1059941520467833E-2"/>
          <c:w val="0.88498840769903764"/>
          <c:h val="0.84647953216374272"/>
        </c:manualLayout>
      </c:layout>
      <c:lineChart>
        <c:grouping val="standard"/>
        <c:varyColors val="0"/>
        <c:ser>
          <c:idx val="2"/>
          <c:order val="0"/>
          <c:tx>
            <c:strRef>
              <c:f>第９表!$C$26</c:f>
              <c:strCache>
                <c:ptCount val="1"/>
                <c:pt idx="0">
                  <c:v>全　国</c:v>
                </c:pt>
              </c:strCache>
            </c:strRef>
          </c:tx>
          <c:spPr>
            <a:ln w="19050" cap="rnd">
              <a:solidFill>
                <a:schemeClr val="tx2"/>
              </a:solidFill>
              <a:prstDash val="sysDash"/>
              <a:round/>
            </a:ln>
            <a:effectLst/>
          </c:spPr>
          <c:marker>
            <c:symbol val="square"/>
            <c:size val="7"/>
            <c:spPr>
              <a:solidFill>
                <a:schemeClr val="accent3"/>
              </a:solidFill>
              <a:ln w="3175">
                <a:solidFill>
                  <a:schemeClr val="tx1"/>
                </a:solidFill>
              </a:ln>
              <a:effectLst/>
            </c:spPr>
          </c:marker>
          <c:dLbls>
            <c:numFmt formatCode="0.0&quot;%&quot;" sourceLinked="0"/>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第９表!$B$27:$B$31</c:f>
              <c:strCache>
                <c:ptCount val="5"/>
                <c:pt idx="0">
                  <c:v>H23</c:v>
                </c:pt>
                <c:pt idx="1">
                  <c:v>H24</c:v>
                </c:pt>
                <c:pt idx="2">
                  <c:v>H25</c:v>
                </c:pt>
                <c:pt idx="3">
                  <c:v>H26</c:v>
                </c:pt>
                <c:pt idx="4">
                  <c:v>H27</c:v>
                </c:pt>
              </c:strCache>
            </c:strRef>
          </c:cat>
          <c:val>
            <c:numRef>
              <c:f>第９表!$C$27:$C$31</c:f>
              <c:numCache>
                <c:formatCode>#,##0.0_);[Red]\(#,##0.0\)</c:formatCode>
                <c:ptCount val="5"/>
                <c:pt idx="0">
                  <c:v>93.7</c:v>
                </c:pt>
                <c:pt idx="1">
                  <c:v>94.2</c:v>
                </c:pt>
                <c:pt idx="2">
                  <c:v>94.9</c:v>
                </c:pt>
                <c:pt idx="3">
                  <c:v>95.5</c:v>
                </c:pt>
                <c:pt idx="4">
                  <c:v>96</c:v>
                </c:pt>
              </c:numCache>
            </c:numRef>
          </c:val>
          <c:smooth val="0"/>
        </c:ser>
        <c:ser>
          <c:idx val="1"/>
          <c:order val="1"/>
          <c:tx>
            <c:strRef>
              <c:f>第９表!$D$26</c:f>
              <c:strCache>
                <c:ptCount val="1"/>
                <c:pt idx="0">
                  <c:v>栃木県</c:v>
                </c:pt>
              </c:strCache>
            </c:strRef>
          </c:tx>
          <c:spPr>
            <a:ln w="25400" cap="rnd">
              <a:solidFill>
                <a:schemeClr val="tx1"/>
              </a:solidFill>
              <a:round/>
            </a:ln>
            <a:effectLst/>
          </c:spPr>
          <c:marker>
            <c:symbol val="diamond"/>
            <c:size val="10"/>
            <c:spPr>
              <a:solidFill>
                <a:schemeClr val="accent2"/>
              </a:solidFill>
              <a:ln w="3175">
                <a:solidFill>
                  <a:schemeClr val="tx1"/>
                </a:solidFill>
              </a:ln>
              <a:effectLst/>
            </c:spPr>
          </c:marker>
          <c:dLbls>
            <c:numFmt formatCode="0.0&quot;%&quot;" sourceLinked="0"/>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第９表!$B$27:$B$31</c:f>
              <c:strCache>
                <c:ptCount val="5"/>
                <c:pt idx="0">
                  <c:v>H23</c:v>
                </c:pt>
                <c:pt idx="1">
                  <c:v>H24</c:v>
                </c:pt>
                <c:pt idx="2">
                  <c:v>H25</c:v>
                </c:pt>
                <c:pt idx="3">
                  <c:v>H26</c:v>
                </c:pt>
                <c:pt idx="4">
                  <c:v>H27</c:v>
                </c:pt>
              </c:strCache>
            </c:strRef>
          </c:cat>
          <c:val>
            <c:numRef>
              <c:f>第９表!$D$27:$D$31</c:f>
              <c:numCache>
                <c:formatCode>#,##0.0_);[Red]\(#,##0.0\)</c:formatCode>
                <c:ptCount val="5"/>
                <c:pt idx="0">
                  <c:v>89.47</c:v>
                </c:pt>
                <c:pt idx="1">
                  <c:v>90</c:v>
                </c:pt>
                <c:pt idx="2">
                  <c:v>90.8</c:v>
                </c:pt>
                <c:pt idx="3">
                  <c:v>92</c:v>
                </c:pt>
                <c:pt idx="4">
                  <c:v>92.9</c:v>
                </c:pt>
              </c:numCache>
            </c:numRef>
          </c:val>
          <c:smooth val="0"/>
        </c:ser>
        <c:dLbls>
          <c:showLegendKey val="0"/>
          <c:showVal val="0"/>
          <c:showCatName val="0"/>
          <c:showSerName val="0"/>
          <c:showPercent val="0"/>
          <c:showBubbleSize val="0"/>
        </c:dLbls>
        <c:marker val="1"/>
        <c:smooth val="0"/>
        <c:axId val="153219320"/>
        <c:axId val="153219712"/>
      </c:lineChart>
      <c:catAx>
        <c:axId val="153219320"/>
        <c:scaling>
          <c:orientation val="minMax"/>
        </c:scaling>
        <c:delete val="0"/>
        <c:axPos val="b"/>
        <c:numFmt formatCode="General" sourceLinked="1"/>
        <c:majorTickMark val="out"/>
        <c:minorTickMark val="none"/>
        <c:tickLblPos val="nextTo"/>
        <c:spPr>
          <a:noFill/>
          <a:ln w="12700"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53219712"/>
        <c:crosses val="autoZero"/>
        <c:auto val="1"/>
        <c:lblAlgn val="ctr"/>
        <c:lblOffset val="100"/>
        <c:noMultiLvlLbl val="0"/>
      </c:catAx>
      <c:valAx>
        <c:axId val="153219712"/>
        <c:scaling>
          <c:orientation val="minMax"/>
          <c:max val="97"/>
          <c:min val="87"/>
        </c:scaling>
        <c:delete val="0"/>
        <c:axPos val="l"/>
        <c:majorGridlines>
          <c:spPr>
            <a:ln w="6350" cap="flat" cmpd="sng" algn="ctr">
              <a:solidFill>
                <a:schemeClr val="tx2"/>
              </a:solidFill>
              <a:round/>
            </a:ln>
            <a:effectLst/>
          </c:spPr>
        </c:majorGridlines>
        <c:numFmt formatCode="0&quot;%&quot;" sourceLinked="0"/>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53219320"/>
        <c:crosses val="autoZero"/>
        <c:crossBetween val="between"/>
        <c:majorUnit val="1"/>
      </c:valAx>
      <c:spPr>
        <a:noFill/>
        <a:ln w="25400">
          <a:noFill/>
        </a:ln>
      </c:spPr>
    </c:plotArea>
    <c:legend>
      <c:legendPos val="b"/>
      <c:layout>
        <c:manualLayout>
          <c:xMode val="edge"/>
          <c:yMode val="edge"/>
          <c:x val="0.1012707786526684"/>
          <c:y val="0.2613983449056122"/>
          <c:w val="0.20771391076115486"/>
          <c:h val="0.69319440516053676"/>
        </c:manualLayout>
      </c:layout>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6"/>
          <c:order val="0"/>
          <c:tx>
            <c:strRef>
              <c:f>第１０表!$F$17</c:f>
              <c:strCache>
                <c:ptCount val="1"/>
                <c:pt idx="0">
                  <c:v>徴税費</c:v>
                </c:pt>
              </c:strCache>
            </c:strRef>
          </c:tx>
          <c:spPr>
            <a:solidFill>
              <a:schemeClr val="accent1"/>
            </a:solidFill>
            <a:ln w="3175">
              <a:solidFill>
                <a:schemeClr val="tx1"/>
              </a:solidFill>
            </a:ln>
          </c:spPr>
          <c:invertIfNegative val="0"/>
          <c:dLbls>
            <c:dLbl>
              <c:idx val="0"/>
              <c:layout/>
              <c:dLblPos val="outEnd"/>
              <c:showLegendKey val="0"/>
              <c:showVal val="1"/>
              <c:showCatName val="0"/>
              <c:showSerName val="1"/>
              <c:showPercent val="0"/>
              <c:showBubbleSize val="0"/>
              <c:separator>
</c:separator>
              <c:extLst>
                <c:ext xmlns:c15="http://schemas.microsoft.com/office/drawing/2012/chart" uri="{CE6537A1-D6FC-4f65-9D91-7224C49458BB}">
                  <c15:layout/>
                </c:ext>
              </c:extLst>
            </c:dLbl>
            <c:spPr>
              <a:noFill/>
              <a:ln>
                <a:noFill/>
              </a:ln>
              <a:effectLst/>
            </c:spPr>
            <c:txPr>
              <a:bodyPr wrap="square" lIns="38100" tIns="19050" rIns="38100" bIns="19050" anchor="t" anchorCtr="0">
                <a:spAutoFit/>
              </a:bodyPr>
              <a:lstStyle/>
              <a:p>
                <a:pPr>
                  <a:defRPr sz="800" baseline="0"/>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第１０表!$A$18:$A$22</c:f>
              <c:strCache>
                <c:ptCount val="5"/>
                <c:pt idx="0">
                  <c:v>H23</c:v>
                </c:pt>
                <c:pt idx="1">
                  <c:v>H24</c:v>
                </c:pt>
                <c:pt idx="2">
                  <c:v>H25</c:v>
                </c:pt>
                <c:pt idx="3">
                  <c:v>H26</c:v>
                </c:pt>
                <c:pt idx="4">
                  <c:v>H27</c:v>
                </c:pt>
              </c:strCache>
            </c:strRef>
          </c:cat>
          <c:val>
            <c:numRef>
              <c:f>第１０表!$F$18:$F$22</c:f>
              <c:numCache>
                <c:formatCode>#,##0;"▲ "#,##0</c:formatCode>
                <c:ptCount val="5"/>
                <c:pt idx="0">
                  <c:v>92.680660000000003</c:v>
                </c:pt>
                <c:pt idx="1">
                  <c:v>87.190290000000005</c:v>
                </c:pt>
                <c:pt idx="2">
                  <c:v>88.737530000000007</c:v>
                </c:pt>
                <c:pt idx="3">
                  <c:v>92.144189999999995</c:v>
                </c:pt>
                <c:pt idx="4">
                  <c:v>82.766589999999994</c:v>
                </c:pt>
              </c:numCache>
            </c:numRef>
          </c:val>
        </c:ser>
        <c:ser>
          <c:idx val="5"/>
          <c:order val="1"/>
          <c:tx>
            <c:strRef>
              <c:f>第１０表!$G$17</c:f>
              <c:strCache>
                <c:ptCount val="1"/>
                <c:pt idx="0">
                  <c:v>うち県民税
徴収取扱費</c:v>
                </c:pt>
              </c:strCache>
            </c:strRef>
          </c:tx>
          <c:spPr>
            <a:solidFill>
              <a:srgbClr val="FFC000"/>
            </a:solidFill>
            <a:ln w="3175">
              <a:solidFill>
                <a:schemeClr val="tx1"/>
              </a:solidFill>
            </a:ln>
          </c:spPr>
          <c:invertIfNegative val="0"/>
          <c:dLbls>
            <c:dLbl>
              <c:idx val="0"/>
              <c:layout/>
              <c:dLblPos val="ctr"/>
              <c:showLegendKey val="0"/>
              <c:showVal val="1"/>
              <c:showCatName val="0"/>
              <c:showSerName val="1"/>
              <c:showPercent val="0"/>
              <c:showBubbleSize val="0"/>
              <c:separator>
</c:separator>
              <c:extLst>
                <c:ext xmlns:c15="http://schemas.microsoft.com/office/drawing/2012/chart" uri="{CE6537A1-D6FC-4f65-9D91-7224C49458BB}">
                  <c15:layout/>
                </c:ext>
              </c:extLst>
            </c:dLbl>
            <c:numFmt formatCode="#,##0;&quot;▲ &quot;#,##0" sourceLinked="0"/>
            <c:spPr>
              <a:noFill/>
              <a:ln>
                <a:noFill/>
              </a:ln>
              <a:effectLst/>
            </c:spPr>
            <c:txPr>
              <a:bodyPr vertOverflow="overflow" horzOverflow="overflow" wrap="square" lIns="0" tIns="0" rIns="0" bIns="0" anchor="ctr">
                <a:spAutoFit/>
              </a:bodyPr>
              <a:lstStyle/>
              <a:p>
                <a:pPr>
                  <a:defRPr sz="800" baseline="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layout/>
                <c15:showLeaderLines val="1"/>
              </c:ext>
            </c:extLst>
          </c:dLbls>
          <c:cat>
            <c:strRef>
              <c:f>第１０表!$A$18:$A$22</c:f>
              <c:strCache>
                <c:ptCount val="5"/>
                <c:pt idx="0">
                  <c:v>H23</c:v>
                </c:pt>
                <c:pt idx="1">
                  <c:v>H24</c:v>
                </c:pt>
                <c:pt idx="2">
                  <c:v>H25</c:v>
                </c:pt>
                <c:pt idx="3">
                  <c:v>H26</c:v>
                </c:pt>
                <c:pt idx="4">
                  <c:v>H27</c:v>
                </c:pt>
              </c:strCache>
            </c:strRef>
          </c:cat>
          <c:val>
            <c:numRef>
              <c:f>第１０表!$G$18:$G$22</c:f>
              <c:numCache>
                <c:formatCode>#,##0;"▲ "#,##0</c:formatCode>
                <c:ptCount val="5"/>
                <c:pt idx="0">
                  <c:v>30.08935</c:v>
                </c:pt>
                <c:pt idx="1">
                  <c:v>29.651060000000001</c:v>
                </c:pt>
                <c:pt idx="2">
                  <c:v>29.687580000000001</c:v>
                </c:pt>
                <c:pt idx="3">
                  <c:v>30.021840000000001</c:v>
                </c:pt>
                <c:pt idx="4">
                  <c:v>29.826160000000002</c:v>
                </c:pt>
              </c:numCache>
            </c:numRef>
          </c:val>
        </c:ser>
        <c:dLbls>
          <c:showLegendKey val="0"/>
          <c:showVal val="0"/>
          <c:showCatName val="0"/>
          <c:showSerName val="0"/>
          <c:showPercent val="0"/>
          <c:showBubbleSize val="0"/>
        </c:dLbls>
        <c:gapWidth val="50"/>
        <c:overlap val="100"/>
        <c:axId val="153220496"/>
        <c:axId val="153220888"/>
      </c:barChart>
      <c:catAx>
        <c:axId val="153220496"/>
        <c:scaling>
          <c:orientation val="minMax"/>
        </c:scaling>
        <c:delete val="0"/>
        <c:axPos val="b"/>
        <c:numFmt formatCode="General" sourceLinked="1"/>
        <c:majorTickMark val="out"/>
        <c:minorTickMark val="none"/>
        <c:tickLblPos val="nextTo"/>
        <c:spPr>
          <a:noFill/>
          <a:ln w="12700"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53220888"/>
        <c:crosses val="autoZero"/>
        <c:auto val="1"/>
        <c:lblAlgn val="ctr"/>
        <c:lblOffset val="100"/>
        <c:noMultiLvlLbl val="0"/>
      </c:catAx>
      <c:valAx>
        <c:axId val="153220888"/>
        <c:scaling>
          <c:orientation val="minMax"/>
        </c:scaling>
        <c:delete val="0"/>
        <c:axPos val="l"/>
        <c:majorGridlines>
          <c:spPr>
            <a:ln w="6350" cap="flat" cmpd="sng" algn="ctr">
              <a:solidFill>
                <a:schemeClr val="accent1"/>
              </a:solidFill>
              <a:round/>
            </a:ln>
            <a:effectLst/>
          </c:spPr>
        </c:majorGridlines>
        <c:numFmt formatCode="#,##0;&quot;▲ &quot;#,##0" sourceLinked="1"/>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53220496"/>
        <c:crosses val="autoZero"/>
        <c:crossBetween val="between"/>
      </c:valAx>
      <c:spPr>
        <a:noFill/>
        <a:ln w="25400">
          <a:noFill/>
        </a:ln>
      </c:spPr>
    </c:plotArea>
    <c:plotVisOnly val="1"/>
    <c:dispBlanksAs val="gap"/>
    <c:showDLblsOverMax val="0"/>
  </c:chart>
  <c:spPr>
    <a:solidFill>
      <a:schemeClr val="bg1"/>
    </a:solidFill>
    <a:ln w="12700" cap="flat" cmpd="sng" algn="ctr">
      <a:noFill/>
      <a:round/>
    </a:ln>
    <a:effectLst/>
  </c:spPr>
  <c:txPr>
    <a:bodyPr/>
    <a:lstStyle/>
    <a:p>
      <a:pPr>
        <a:defRPr/>
      </a:pPr>
      <a:endParaRPr lang="ja-JP"/>
    </a:p>
  </c:txPr>
  <c:printSettings>
    <c:headerFooter/>
    <c:pageMargins b="0.75" l="0.7" r="0.7" t="0.75" header="0.3" footer="0.3"/>
    <c:pageSetup/>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editAs="oneCell">
    <xdr:from>
      <xdr:col>8</xdr:col>
      <xdr:colOff>114300</xdr:colOff>
      <xdr:row>4</xdr:row>
      <xdr:rowOff>133338</xdr:rowOff>
    </xdr:from>
    <xdr:to>
      <xdr:col>16</xdr:col>
      <xdr:colOff>27900</xdr:colOff>
      <xdr:row>10</xdr:row>
      <xdr:rowOff>325338</xdr:rowOff>
    </xdr:to>
    <xdr:graphicFrame macro="">
      <xdr:nvGraphicFramePr>
        <xdr:cNvPr id="5195" name="グラフ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13</xdr:col>
      <xdr:colOff>107949</xdr:colOff>
      <xdr:row>1</xdr:row>
      <xdr:rowOff>25400</xdr:rowOff>
    </xdr:from>
    <xdr:to>
      <xdr:col>21</xdr:col>
      <xdr:colOff>21549</xdr:colOff>
      <xdr:row>23</xdr:row>
      <xdr:rowOff>1500</xdr:rowOff>
    </xdr:to>
    <xdr:graphicFrame macro="">
      <xdr:nvGraphicFramePr>
        <xdr:cNvPr id="2" name="グラフ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oneCell">
    <xdr:from>
      <xdr:col>13</xdr:col>
      <xdr:colOff>0</xdr:colOff>
      <xdr:row>40</xdr:row>
      <xdr:rowOff>0</xdr:rowOff>
    </xdr:from>
    <xdr:to>
      <xdr:col>23</xdr:col>
      <xdr:colOff>307300</xdr:colOff>
      <xdr:row>120</xdr:row>
      <xdr:rowOff>141200</xdr:rowOff>
    </xdr:to>
    <xdr:graphicFrame macro="">
      <xdr:nvGraphicFramePr>
        <xdr:cNvPr id="3" name="グラフ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0.92187</cdr:y>
    </cdr:from>
    <cdr:to>
      <cdr:x>0.08056</cdr:x>
      <cdr:y>0.97049</cdr:y>
    </cdr:to>
    <cdr:sp macro="" textlink="">
      <cdr:nvSpPr>
        <cdr:cNvPr id="2" name="テキスト ボックス 1"/>
        <cdr:cNvSpPr txBox="1"/>
      </cdr:nvSpPr>
      <cdr:spPr>
        <a:xfrm xmlns:a="http://schemas.openxmlformats.org/drawingml/2006/main">
          <a:off x="0" y="2528874"/>
          <a:ext cx="368300" cy="133370"/>
        </a:xfrm>
        <a:prstGeom xmlns:a="http://schemas.openxmlformats.org/drawingml/2006/main" prst="rect">
          <a:avLst/>
        </a:prstGeom>
      </cdr:spPr>
      <cdr:txBody>
        <a:bodyPr xmlns:a="http://schemas.openxmlformats.org/drawingml/2006/main" vertOverflow="clip" wrap="square" lIns="0" tIns="0" rIns="0" bIns="0" rtlCol="0" anchor="ctr" anchorCtr="1">
          <a:spAutoFit/>
        </a:bodyPr>
        <a:lstStyle xmlns:a="http://schemas.openxmlformats.org/drawingml/2006/main"/>
        <a:p xmlns:a="http://schemas.openxmlformats.org/drawingml/2006/main">
          <a:r>
            <a:rPr lang="ja-JP" altLang="en-US" sz="800"/>
            <a:t>億円</a:t>
          </a:r>
        </a:p>
      </cdr:txBody>
    </cdr:sp>
  </cdr:relSizeAnchor>
</c:userShapes>
</file>

<file path=xl/drawings/drawing5.xml><?xml version="1.0" encoding="utf-8"?>
<xdr:wsDr xmlns:xdr="http://schemas.openxmlformats.org/drawingml/2006/spreadsheetDrawing" xmlns:a="http://schemas.openxmlformats.org/drawingml/2006/main">
  <xdr:twoCellAnchor editAs="oneCell">
    <xdr:from>
      <xdr:col>13</xdr:col>
      <xdr:colOff>0</xdr:colOff>
      <xdr:row>40</xdr:row>
      <xdr:rowOff>0</xdr:rowOff>
    </xdr:from>
    <xdr:to>
      <xdr:col>24</xdr:col>
      <xdr:colOff>2500</xdr:colOff>
      <xdr:row>120</xdr:row>
      <xdr:rowOff>195175</xdr:rowOff>
    </xdr:to>
    <xdr:graphicFrame macro="">
      <xdr:nvGraphicFramePr>
        <xdr:cNvPr id="102458" name="グラフ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cdr:x>
      <cdr:y>0.92187</cdr:y>
    </cdr:from>
    <cdr:to>
      <cdr:x>0.08056</cdr:x>
      <cdr:y>0.97049</cdr:y>
    </cdr:to>
    <cdr:sp macro="" textlink="">
      <cdr:nvSpPr>
        <cdr:cNvPr id="2" name="テキスト ボックス 1"/>
        <cdr:cNvSpPr txBox="1"/>
      </cdr:nvSpPr>
      <cdr:spPr>
        <a:xfrm xmlns:a="http://schemas.openxmlformats.org/drawingml/2006/main">
          <a:off x="0" y="2528874"/>
          <a:ext cx="368300" cy="133370"/>
        </a:xfrm>
        <a:prstGeom xmlns:a="http://schemas.openxmlformats.org/drawingml/2006/main" prst="rect">
          <a:avLst/>
        </a:prstGeom>
      </cdr:spPr>
      <cdr:txBody>
        <a:bodyPr xmlns:a="http://schemas.openxmlformats.org/drawingml/2006/main" vertOverflow="clip" wrap="square" lIns="0" tIns="0" rIns="0" bIns="0" rtlCol="0" anchor="ctr" anchorCtr="1">
          <a:spAutoFit/>
        </a:bodyPr>
        <a:lstStyle xmlns:a="http://schemas.openxmlformats.org/drawingml/2006/main"/>
        <a:p xmlns:a="http://schemas.openxmlformats.org/drawingml/2006/main">
          <a:r>
            <a:rPr lang="ja-JP" altLang="en-US" sz="800"/>
            <a:t>億円</a:t>
          </a:r>
        </a:p>
      </cdr:txBody>
    </cdr:sp>
  </cdr:relSizeAnchor>
</c:userShapes>
</file>

<file path=xl/drawings/drawing7.xml><?xml version="1.0" encoding="utf-8"?>
<xdr:wsDr xmlns:xdr="http://schemas.openxmlformats.org/drawingml/2006/spreadsheetDrawing" xmlns:a="http://schemas.openxmlformats.org/drawingml/2006/main">
  <xdr:twoCellAnchor editAs="oneCell">
    <xdr:from>
      <xdr:col>5</xdr:col>
      <xdr:colOff>0</xdr:colOff>
      <xdr:row>24</xdr:row>
      <xdr:rowOff>177788</xdr:rowOff>
    </xdr:from>
    <xdr:to>
      <xdr:col>11</xdr:col>
      <xdr:colOff>66000</xdr:colOff>
      <xdr:row>43</xdr:row>
      <xdr:rowOff>39588</xdr:rowOff>
    </xdr:to>
    <xdr:graphicFrame macro="">
      <xdr:nvGraphicFramePr>
        <xdr:cNvPr id="2" name="グラフ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241300</xdr:colOff>
      <xdr:row>5</xdr:row>
      <xdr:rowOff>76200</xdr:rowOff>
    </xdr:from>
    <xdr:to>
      <xdr:col>16</xdr:col>
      <xdr:colOff>116800</xdr:colOff>
      <xdr:row>12</xdr:row>
      <xdr:rowOff>204700</xdr:rowOff>
    </xdr:to>
    <xdr:graphicFrame macro="">
      <xdr:nvGraphicFramePr>
        <xdr:cNvPr id="5" name="グラフ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cdr:x>
      <cdr:y>0.92187</cdr:y>
    </cdr:from>
    <cdr:to>
      <cdr:x>0.08056</cdr:x>
      <cdr:y>0.97049</cdr:y>
    </cdr:to>
    <cdr:sp macro="" textlink="">
      <cdr:nvSpPr>
        <cdr:cNvPr id="2" name="テキスト ボックス 1"/>
        <cdr:cNvSpPr txBox="1"/>
      </cdr:nvSpPr>
      <cdr:spPr>
        <a:xfrm xmlns:a="http://schemas.openxmlformats.org/drawingml/2006/main">
          <a:off x="0" y="2528874"/>
          <a:ext cx="368300" cy="133370"/>
        </a:xfrm>
        <a:prstGeom xmlns:a="http://schemas.openxmlformats.org/drawingml/2006/main" prst="rect">
          <a:avLst/>
        </a:prstGeom>
      </cdr:spPr>
      <cdr:txBody>
        <a:bodyPr xmlns:a="http://schemas.openxmlformats.org/drawingml/2006/main" vertOverflow="clip" wrap="square" lIns="0" tIns="0" rIns="0" bIns="0" rtlCol="0" anchor="ctr" anchorCtr="1">
          <a:spAutoFit/>
        </a:bodyPr>
        <a:lstStyle xmlns:a="http://schemas.openxmlformats.org/drawingml/2006/main"/>
        <a:p xmlns:a="http://schemas.openxmlformats.org/drawingml/2006/main">
          <a:r>
            <a:rPr lang="ja-JP" altLang="en-US" sz="800"/>
            <a:t>億円</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M29"/>
  <sheetViews>
    <sheetView view="pageBreakPreview" zoomScale="75" zoomScaleNormal="75" zoomScaleSheetLayoutView="75" workbookViewId="0">
      <pane xSplit="1" ySplit="5" topLeftCell="B6" activePane="bottomRight" state="frozen"/>
      <selection activeCell="C4" sqref="C4:F4"/>
      <selection pane="topRight" activeCell="C4" sqref="C4:F4"/>
      <selection pane="bottomLeft" activeCell="C4" sqref="C4:F4"/>
      <selection pane="bottomRight" activeCell="M27" sqref="M27"/>
    </sheetView>
  </sheetViews>
  <sheetFormatPr defaultRowHeight="14.25" x14ac:dyDescent="0.15"/>
  <cols>
    <col min="1" max="1" width="39.375" style="1" customWidth="1"/>
    <col min="2" max="2" width="13.375" style="1" bestFit="1" customWidth="1"/>
    <col min="3" max="3" width="8.375" style="1" bestFit="1" customWidth="1"/>
    <col min="4" max="4" width="9.375" style="1" bestFit="1" customWidth="1"/>
    <col min="5" max="5" width="13.375" style="1" bestFit="1" customWidth="1"/>
    <col min="6" max="6" width="8.5" style="1" bestFit="1" customWidth="1"/>
    <col min="7" max="7" width="9.5" style="1" bestFit="1" customWidth="1"/>
    <col min="8" max="8" width="13.5" style="86" bestFit="1" customWidth="1"/>
    <col min="9" max="9" width="14.5" style="93" bestFit="1" customWidth="1"/>
    <col min="10" max="10" width="9.5" style="100" bestFit="1" customWidth="1"/>
    <col min="11" max="11" width="15.625" style="1" customWidth="1"/>
    <col min="12" max="16384" width="9" style="1"/>
  </cols>
  <sheetData>
    <row r="1" spans="1:13" s="28" customFormat="1" ht="17.25" x14ac:dyDescent="0.15">
      <c r="A1" s="65" t="s">
        <v>67</v>
      </c>
      <c r="H1" s="85"/>
      <c r="I1" s="92"/>
      <c r="J1" s="99"/>
    </row>
    <row r="2" spans="1:13" ht="17.25" x14ac:dyDescent="0.15">
      <c r="A2" s="8"/>
    </row>
    <row r="3" spans="1:13" s="14" customFormat="1" thickBot="1" x14ac:dyDescent="0.2">
      <c r="A3" s="14" t="s">
        <v>3</v>
      </c>
      <c r="E3" s="14" t="s">
        <v>0</v>
      </c>
      <c r="H3" s="87"/>
      <c r="I3" s="94"/>
      <c r="J3" s="101" t="s">
        <v>4</v>
      </c>
    </row>
    <row r="4" spans="1:13" s="11" customFormat="1" ht="20.100000000000001" customHeight="1" x14ac:dyDescent="0.15">
      <c r="A4" s="268" t="s">
        <v>32</v>
      </c>
      <c r="B4" s="270" t="s">
        <v>175</v>
      </c>
      <c r="C4" s="271"/>
      <c r="D4" s="272"/>
      <c r="E4" s="270" t="s">
        <v>176</v>
      </c>
      <c r="F4" s="271"/>
      <c r="G4" s="272"/>
      <c r="H4" s="273" t="s">
        <v>177</v>
      </c>
      <c r="I4" s="273"/>
      <c r="J4" s="274"/>
      <c r="K4" s="46" t="s">
        <v>174</v>
      </c>
      <c r="L4" s="11" t="s">
        <v>159</v>
      </c>
    </row>
    <row r="5" spans="1:13" s="11" customFormat="1" ht="20.100000000000001" customHeight="1" x14ac:dyDescent="0.15">
      <c r="A5" s="269"/>
      <c r="B5" s="12" t="s">
        <v>33</v>
      </c>
      <c r="C5" s="12" t="s">
        <v>34</v>
      </c>
      <c r="D5" s="12" t="s">
        <v>35</v>
      </c>
      <c r="E5" s="88" t="s">
        <v>33</v>
      </c>
      <c r="F5" s="95" t="s">
        <v>5</v>
      </c>
      <c r="G5" s="129" t="s">
        <v>1</v>
      </c>
      <c r="H5" s="88" t="s">
        <v>33</v>
      </c>
      <c r="I5" s="95" t="s">
        <v>5</v>
      </c>
      <c r="J5" s="102" t="s">
        <v>1</v>
      </c>
      <c r="K5" s="12" t="s">
        <v>107</v>
      </c>
      <c r="L5" s="11" t="s">
        <v>160</v>
      </c>
      <c r="M5" s="11" t="s">
        <v>109</v>
      </c>
    </row>
    <row r="6" spans="1:13" s="14" customFormat="1" ht="20.100000000000001" customHeight="1" x14ac:dyDescent="0.15">
      <c r="A6" s="55" t="s">
        <v>6</v>
      </c>
      <c r="B6" s="89">
        <v>305228849</v>
      </c>
      <c r="C6" s="97">
        <f t="shared" ref="C6:C27" si="0">ROUND(B6/B$28*100,1)</f>
        <v>38.4</v>
      </c>
      <c r="D6" s="130">
        <f t="shared" ref="D6:D28" si="1">(B6-K6)/K6*100</f>
        <v>1.3284867705141006</v>
      </c>
      <c r="E6" s="142">
        <v>312748190</v>
      </c>
      <c r="F6" s="97">
        <f t="shared" ref="F6:F27" si="2">ROUND(E6/E$28*100,1)</f>
        <v>38.6</v>
      </c>
      <c r="G6" s="130">
        <f t="shared" ref="G6:G28" si="3">(E6-B6)/B6*100</f>
        <v>2.4635092733321549</v>
      </c>
      <c r="H6" s="142">
        <v>309271193</v>
      </c>
      <c r="I6" s="96">
        <f>ROUND(L6,1)+M6</f>
        <v>37.1</v>
      </c>
      <c r="J6" s="103">
        <f>(H6-E6)/E6*100</f>
        <v>-1.1117560744316377</v>
      </c>
      <c r="K6" s="13">
        <v>301227087</v>
      </c>
      <c r="L6" s="14">
        <f>H6/H$28*100</f>
        <v>37.054021550167739</v>
      </c>
    </row>
    <row r="7" spans="1:13" s="14" customFormat="1" ht="20.100000000000001" customHeight="1" x14ac:dyDescent="0.15">
      <c r="A7" s="56" t="s">
        <v>7</v>
      </c>
      <c r="B7" s="90">
        <v>7268209</v>
      </c>
      <c r="C7" s="97">
        <f t="shared" si="0"/>
        <v>0.9</v>
      </c>
      <c r="D7" s="72">
        <f t="shared" si="1"/>
        <v>-4.3641735969286888</v>
      </c>
      <c r="E7" s="135">
        <v>6938893</v>
      </c>
      <c r="F7" s="97">
        <f t="shared" si="2"/>
        <v>0.9</v>
      </c>
      <c r="G7" s="131">
        <f>(E7-B7)/B7*100</f>
        <v>-4.5309098844020586</v>
      </c>
      <c r="H7" s="135">
        <v>7272211</v>
      </c>
      <c r="I7" s="97">
        <f t="shared" ref="I7:I27" si="4">ROUND(L7,1)+M7</f>
        <v>0.9</v>
      </c>
      <c r="J7" s="104">
        <f t="shared" ref="J7:J28" si="5">(H7-E7)/E7*100</f>
        <v>4.8036192516587297</v>
      </c>
      <c r="K7" s="15">
        <v>7599881</v>
      </c>
      <c r="L7" s="14">
        <f>H7/H$28*100</f>
        <v>0.87128924132085883</v>
      </c>
    </row>
    <row r="8" spans="1:13" s="14" customFormat="1" ht="20.100000000000001" customHeight="1" x14ac:dyDescent="0.15">
      <c r="A8" s="56" t="s">
        <v>8</v>
      </c>
      <c r="B8" s="90">
        <v>493380</v>
      </c>
      <c r="C8" s="97">
        <f t="shared" si="0"/>
        <v>0.1</v>
      </c>
      <c r="D8" s="72">
        <f t="shared" si="1"/>
        <v>-6.9731485793692247</v>
      </c>
      <c r="E8" s="135">
        <v>439130</v>
      </c>
      <c r="F8" s="97">
        <f t="shared" si="2"/>
        <v>0.1</v>
      </c>
      <c r="G8" s="131">
        <f t="shared" si="3"/>
        <v>-10.995581499047386</v>
      </c>
      <c r="H8" s="135">
        <v>359717</v>
      </c>
      <c r="I8" s="97">
        <f t="shared" si="4"/>
        <v>0</v>
      </c>
      <c r="J8" s="104">
        <f t="shared" si="5"/>
        <v>-18.084166419966753</v>
      </c>
      <c r="K8" s="15">
        <v>530363</v>
      </c>
      <c r="L8" s="14">
        <f>H8/H$28*100</f>
        <v>4.3097972820125188E-2</v>
      </c>
    </row>
    <row r="9" spans="1:13" s="14" customFormat="1" ht="20.100000000000001" customHeight="1" x14ac:dyDescent="0.15">
      <c r="A9" s="56" t="s">
        <v>100</v>
      </c>
      <c r="B9" s="90">
        <v>951239</v>
      </c>
      <c r="C9" s="97">
        <f t="shared" si="0"/>
        <v>0.1</v>
      </c>
      <c r="D9" s="72">
        <f t="shared" si="1"/>
        <v>103.76822956831697</v>
      </c>
      <c r="E9" s="135">
        <v>1830393</v>
      </c>
      <c r="F9" s="97">
        <f t="shared" si="2"/>
        <v>0.2</v>
      </c>
      <c r="G9" s="131">
        <f t="shared" si="3"/>
        <v>92.421988585413345</v>
      </c>
      <c r="H9" s="135">
        <v>1396752</v>
      </c>
      <c r="I9" s="97">
        <f t="shared" si="4"/>
        <v>0.2</v>
      </c>
      <c r="J9" s="104">
        <f t="shared" si="5"/>
        <v>-23.691141738413553</v>
      </c>
      <c r="K9" s="15">
        <v>466824</v>
      </c>
      <c r="L9" s="14">
        <f>H9/H$28*100</f>
        <v>0.16734594064905325</v>
      </c>
    </row>
    <row r="10" spans="1:13" s="14" customFormat="1" ht="20.100000000000001" customHeight="1" x14ac:dyDescent="0.15">
      <c r="A10" s="56" t="s">
        <v>101</v>
      </c>
      <c r="B10" s="90">
        <v>1531155</v>
      </c>
      <c r="C10" s="97">
        <f t="shared" si="0"/>
        <v>0.2</v>
      </c>
      <c r="D10" s="72">
        <f t="shared" si="1"/>
        <v>1027.3330339196443</v>
      </c>
      <c r="E10" s="135">
        <v>998876</v>
      </c>
      <c r="F10" s="97">
        <f t="shared" si="2"/>
        <v>0.1</v>
      </c>
      <c r="G10" s="131">
        <f t="shared" si="3"/>
        <v>-34.763234290453937</v>
      </c>
      <c r="H10" s="135">
        <v>1198984</v>
      </c>
      <c r="I10" s="97">
        <f t="shared" si="4"/>
        <v>0.1</v>
      </c>
      <c r="J10" s="104">
        <f t="shared" si="5"/>
        <v>20.033317448812465</v>
      </c>
      <c r="K10" s="15">
        <v>135821</v>
      </c>
      <c r="L10" s="14">
        <f>H10/H$28*100</f>
        <v>0.14365120315071286</v>
      </c>
    </row>
    <row r="11" spans="1:13" s="14" customFormat="1" ht="20.100000000000001" customHeight="1" x14ac:dyDescent="0.15">
      <c r="A11" s="56" t="s">
        <v>10</v>
      </c>
      <c r="B11" s="90">
        <v>19721948</v>
      </c>
      <c r="C11" s="97">
        <f t="shared" si="0"/>
        <v>2.5</v>
      </c>
      <c r="D11" s="72">
        <f t="shared" si="1"/>
        <v>-0.85229944896516763</v>
      </c>
      <c r="E11" s="135">
        <v>23891111</v>
      </c>
      <c r="F11" s="97">
        <f t="shared" si="2"/>
        <v>2.9</v>
      </c>
      <c r="G11" s="131">
        <f t="shared" si="3"/>
        <v>21.139711959487979</v>
      </c>
      <c r="H11" s="135">
        <v>39261630</v>
      </c>
      <c r="I11" s="97">
        <f t="shared" si="4"/>
        <v>4.7</v>
      </c>
      <c r="J11" s="104">
        <f t="shared" si="5"/>
        <v>64.335723022675666</v>
      </c>
      <c r="K11" s="15">
        <v>19891483</v>
      </c>
      <c r="L11" s="14">
        <f t="shared" ref="L11:L28" si="6">H11/H$28*100</f>
        <v>4.7039663474726288</v>
      </c>
    </row>
    <row r="12" spans="1:13" s="14" customFormat="1" ht="20.100000000000001" customHeight="1" x14ac:dyDescent="0.15">
      <c r="A12" s="56" t="s">
        <v>9</v>
      </c>
      <c r="B12" s="90">
        <v>1886442</v>
      </c>
      <c r="C12" s="97">
        <f t="shared" si="0"/>
        <v>0.2</v>
      </c>
      <c r="D12" s="72">
        <f t="shared" si="1"/>
        <v>-1.6208932044100646</v>
      </c>
      <c r="E12" s="135">
        <v>1712809</v>
      </c>
      <c r="F12" s="97">
        <f t="shared" si="2"/>
        <v>0.2</v>
      </c>
      <c r="G12" s="131">
        <f>(E12-B12)/B12*100</f>
        <v>-9.2042585989921761</v>
      </c>
      <c r="H12" s="135">
        <v>1701631</v>
      </c>
      <c r="I12" s="97">
        <f t="shared" si="4"/>
        <v>0.2</v>
      </c>
      <c r="J12" s="104">
        <f>(H12-E12)/E12*100</f>
        <v>-0.6526121710009698</v>
      </c>
      <c r="K12" s="15">
        <v>1917523</v>
      </c>
      <c r="L12" s="14">
        <f>H12/H$28*100</f>
        <v>0.20387373014865143</v>
      </c>
    </row>
    <row r="13" spans="1:13" s="14" customFormat="1" ht="20.100000000000001" customHeight="1" x14ac:dyDescent="0.15">
      <c r="A13" s="56" t="s">
        <v>89</v>
      </c>
      <c r="B13" s="90">
        <v>2209969</v>
      </c>
      <c r="C13" s="97">
        <f t="shared" si="0"/>
        <v>0.3</v>
      </c>
      <c r="D13" s="72">
        <f t="shared" si="1"/>
        <v>-15.745708594248898</v>
      </c>
      <c r="E13" s="135">
        <v>1068907</v>
      </c>
      <c r="F13" s="97">
        <f t="shared" si="2"/>
        <v>0.1</v>
      </c>
      <c r="G13" s="131">
        <f t="shared" si="3"/>
        <v>-51.632488962514856</v>
      </c>
      <c r="H13" s="135">
        <v>1652829</v>
      </c>
      <c r="I13" s="97">
        <f t="shared" si="4"/>
        <v>0.2</v>
      </c>
      <c r="J13" s="104">
        <f t="shared" si="5"/>
        <v>54.627951730131805</v>
      </c>
      <c r="K13" s="15">
        <v>2622975</v>
      </c>
      <c r="L13" s="14">
        <f t="shared" si="6"/>
        <v>0.19802672467054572</v>
      </c>
    </row>
    <row r="14" spans="1:13" s="14" customFormat="1" ht="20.100000000000001" customHeight="1" x14ac:dyDescent="0.15">
      <c r="A14" s="56" t="s">
        <v>2</v>
      </c>
      <c r="B14" s="90">
        <v>154116</v>
      </c>
      <c r="C14" s="97">
        <f t="shared" si="0"/>
        <v>0</v>
      </c>
      <c r="D14" s="72">
        <f t="shared" si="1"/>
        <v>1.9400329402115317</v>
      </c>
      <c r="E14" s="135">
        <v>153027</v>
      </c>
      <c r="F14" s="97">
        <f t="shared" si="2"/>
        <v>0</v>
      </c>
      <c r="G14" s="131">
        <f t="shared" si="3"/>
        <v>-0.7066106049988321</v>
      </c>
      <c r="H14" s="135">
        <v>150673</v>
      </c>
      <c r="I14" s="97">
        <f t="shared" si="4"/>
        <v>0</v>
      </c>
      <c r="J14" s="104">
        <f t="shared" si="5"/>
        <v>-1.5382906284511884</v>
      </c>
      <c r="K14" s="15">
        <v>151183</v>
      </c>
      <c r="L14" s="14">
        <f t="shared" si="6"/>
        <v>1.8052249014438356E-2</v>
      </c>
    </row>
    <row r="15" spans="1:13" s="14" customFormat="1" ht="20.100000000000001" customHeight="1" x14ac:dyDescent="0.15">
      <c r="A15" s="56" t="s">
        <v>11</v>
      </c>
      <c r="B15" s="90">
        <v>1192504</v>
      </c>
      <c r="C15" s="97">
        <f t="shared" si="0"/>
        <v>0.2</v>
      </c>
      <c r="D15" s="72">
        <f t="shared" si="1"/>
        <v>1.2561666284569206</v>
      </c>
      <c r="E15" s="135">
        <v>1181743</v>
      </c>
      <c r="F15" s="97">
        <f t="shared" si="2"/>
        <v>0.1</v>
      </c>
      <c r="G15" s="131">
        <f t="shared" si="3"/>
        <v>-0.90238691023258621</v>
      </c>
      <c r="H15" s="135">
        <v>1195093</v>
      </c>
      <c r="I15" s="97">
        <f t="shared" si="4"/>
        <v>0.1</v>
      </c>
      <c r="J15" s="104">
        <f t="shared" si="5"/>
        <v>1.1296872501042952</v>
      </c>
      <c r="K15" s="15">
        <v>1177710</v>
      </c>
      <c r="L15" s="14">
        <f t="shared" si="6"/>
        <v>0.14318501942227324</v>
      </c>
    </row>
    <row r="16" spans="1:13" s="14" customFormat="1" ht="20.100000000000001" customHeight="1" x14ac:dyDescent="0.15">
      <c r="A16" s="56" t="s">
        <v>12</v>
      </c>
      <c r="B16" s="90">
        <v>102770551</v>
      </c>
      <c r="C16" s="97">
        <f t="shared" si="0"/>
        <v>12.9</v>
      </c>
      <c r="D16" s="72">
        <f t="shared" si="1"/>
        <v>-2.2911606452011788</v>
      </c>
      <c r="E16" s="135">
        <v>99820019</v>
      </c>
      <c r="F16" s="97">
        <f t="shared" si="2"/>
        <v>12.3</v>
      </c>
      <c r="G16" s="131">
        <f t="shared" si="3"/>
        <v>-2.8709897643732591</v>
      </c>
      <c r="H16" s="135">
        <v>96692639</v>
      </c>
      <c r="I16" s="97">
        <f t="shared" si="4"/>
        <v>11.6</v>
      </c>
      <c r="J16" s="104">
        <f t="shared" si="5"/>
        <v>-3.1330188386359654</v>
      </c>
      <c r="K16" s="15">
        <v>105180403</v>
      </c>
      <c r="L16" s="14">
        <f t="shared" si="6"/>
        <v>11.584820087813966</v>
      </c>
    </row>
    <row r="17" spans="1:13" s="14" customFormat="1" ht="20.100000000000001" customHeight="1" x14ac:dyDescent="0.15">
      <c r="A17" s="56" t="s">
        <v>13</v>
      </c>
      <c r="B17" s="90">
        <v>316229</v>
      </c>
      <c r="C17" s="97">
        <f t="shared" si="0"/>
        <v>0</v>
      </c>
      <c r="D17" s="72">
        <f t="shared" si="1"/>
        <v>-7.2419174112249864</v>
      </c>
      <c r="E17" s="135">
        <v>276994</v>
      </c>
      <c r="F17" s="97">
        <f t="shared" si="2"/>
        <v>0</v>
      </c>
      <c r="G17" s="131">
        <f t="shared" si="3"/>
        <v>-12.407147984530198</v>
      </c>
      <c r="H17" s="135">
        <v>290872</v>
      </c>
      <c r="I17" s="97">
        <f t="shared" si="4"/>
        <v>0</v>
      </c>
      <c r="J17" s="104">
        <f t="shared" si="5"/>
        <v>5.0102168278013242</v>
      </c>
      <c r="K17" s="15">
        <v>340918</v>
      </c>
      <c r="L17" s="14">
        <f t="shared" si="6"/>
        <v>3.484959996368104E-2</v>
      </c>
    </row>
    <row r="18" spans="1:13" s="14" customFormat="1" ht="20.100000000000001" customHeight="1" x14ac:dyDescent="0.15">
      <c r="A18" s="56" t="s">
        <v>14</v>
      </c>
      <c r="B18" s="90">
        <v>6300057</v>
      </c>
      <c r="C18" s="97">
        <f t="shared" si="0"/>
        <v>0.8</v>
      </c>
      <c r="D18" s="72">
        <f t="shared" si="1"/>
        <v>1.5704749231215194</v>
      </c>
      <c r="E18" s="135">
        <v>6574547</v>
      </c>
      <c r="F18" s="97">
        <f t="shared" si="2"/>
        <v>0.8</v>
      </c>
      <c r="G18" s="131">
        <f t="shared" si="3"/>
        <v>4.3569447070082061</v>
      </c>
      <c r="H18" s="135">
        <v>6422394</v>
      </c>
      <c r="I18" s="97">
        <f t="shared" si="4"/>
        <v>0.8</v>
      </c>
      <c r="J18" s="104">
        <f t="shared" si="5"/>
        <v>-2.3142735157266348</v>
      </c>
      <c r="K18" s="15">
        <v>6202646</v>
      </c>
      <c r="L18" s="14">
        <f t="shared" si="6"/>
        <v>0.76947200730611864</v>
      </c>
    </row>
    <row r="19" spans="1:13" s="14" customFormat="1" ht="20.100000000000001" customHeight="1" x14ac:dyDescent="0.15">
      <c r="A19" s="56" t="s">
        <v>152</v>
      </c>
      <c r="B19" s="90">
        <v>15724276</v>
      </c>
      <c r="C19" s="97">
        <f t="shared" si="0"/>
        <v>2</v>
      </c>
      <c r="D19" s="72">
        <f t="shared" si="1"/>
        <v>-0.74746752367573832</v>
      </c>
      <c r="E19" s="135">
        <v>15919636</v>
      </c>
      <c r="F19" s="97">
        <f t="shared" si="2"/>
        <v>2</v>
      </c>
      <c r="G19" s="131">
        <f t="shared" si="3"/>
        <v>1.242410143398653</v>
      </c>
      <c r="H19" s="135">
        <v>15501936</v>
      </c>
      <c r="I19" s="97">
        <f t="shared" si="4"/>
        <v>1.9</v>
      </c>
      <c r="J19" s="104">
        <f t="shared" si="5"/>
        <v>-2.6238037100848288</v>
      </c>
      <c r="K19" s="15">
        <v>15842695</v>
      </c>
      <c r="L19" s="14">
        <f t="shared" si="6"/>
        <v>1.8572989777723048</v>
      </c>
    </row>
    <row r="20" spans="1:13" s="14" customFormat="1" ht="20.100000000000001" customHeight="1" x14ac:dyDescent="0.15">
      <c r="A20" s="56" t="s">
        <v>15</v>
      </c>
      <c r="B20" s="90">
        <v>107580020</v>
      </c>
      <c r="C20" s="97">
        <f t="shared" si="0"/>
        <v>13.5</v>
      </c>
      <c r="D20" s="72">
        <f t="shared" si="1"/>
        <v>18.803881244112951</v>
      </c>
      <c r="E20" s="135">
        <v>107672530</v>
      </c>
      <c r="F20" s="97">
        <f t="shared" si="2"/>
        <v>13.3</v>
      </c>
      <c r="G20" s="131">
        <f t="shared" si="3"/>
        <v>8.5991804054321608E-2</v>
      </c>
      <c r="H20" s="135">
        <v>112793943</v>
      </c>
      <c r="I20" s="97">
        <f t="shared" si="4"/>
        <v>13.5</v>
      </c>
      <c r="J20" s="104">
        <f t="shared" si="5"/>
        <v>4.7564713116706745</v>
      </c>
      <c r="K20" s="15">
        <v>90552614</v>
      </c>
      <c r="L20" s="14">
        <f t="shared" si="6"/>
        <v>13.513929810625436</v>
      </c>
    </row>
    <row r="21" spans="1:13" s="14" customFormat="1" ht="20.100000000000001" customHeight="1" x14ac:dyDescent="0.15">
      <c r="A21" s="56" t="s">
        <v>16</v>
      </c>
      <c r="B21" s="90">
        <v>45108764</v>
      </c>
      <c r="C21" s="97">
        <f t="shared" si="0"/>
        <v>5.7</v>
      </c>
      <c r="D21" s="72">
        <f t="shared" si="1"/>
        <v>-0.9151660994850852</v>
      </c>
      <c r="E21" s="135">
        <v>48642278</v>
      </c>
      <c r="F21" s="97">
        <f t="shared" si="2"/>
        <v>6</v>
      </c>
      <c r="G21" s="131">
        <f t="shared" si="3"/>
        <v>7.8333203720678313</v>
      </c>
      <c r="H21" s="135">
        <v>52941333</v>
      </c>
      <c r="I21" s="97">
        <f t="shared" si="4"/>
        <v>6.3</v>
      </c>
      <c r="J21" s="104">
        <f t="shared" si="5"/>
        <v>8.838103758216258</v>
      </c>
      <c r="K21" s="15">
        <v>45525397</v>
      </c>
      <c r="L21" s="14">
        <f t="shared" si="6"/>
        <v>6.3429421759193945</v>
      </c>
    </row>
    <row r="22" spans="1:13" s="14" customFormat="1" ht="20.100000000000001" customHeight="1" x14ac:dyDescent="0.15">
      <c r="A22" s="56" t="s">
        <v>17</v>
      </c>
      <c r="B22" s="90">
        <v>3568869</v>
      </c>
      <c r="C22" s="97">
        <f t="shared" si="0"/>
        <v>0.4</v>
      </c>
      <c r="D22" s="72">
        <f t="shared" si="1"/>
        <v>8.2693320486559436</v>
      </c>
      <c r="E22" s="135">
        <v>4025661</v>
      </c>
      <c r="F22" s="97">
        <f t="shared" si="2"/>
        <v>0.5</v>
      </c>
      <c r="G22" s="131">
        <f t="shared" si="3"/>
        <v>12.799349037468172</v>
      </c>
      <c r="H22" s="135">
        <v>3661492</v>
      </c>
      <c r="I22" s="97">
        <f t="shared" si="4"/>
        <v>0.4</v>
      </c>
      <c r="J22" s="104">
        <f t="shared" si="5"/>
        <v>-9.0461914204897038</v>
      </c>
      <c r="K22" s="15">
        <v>3296288</v>
      </c>
      <c r="L22" s="14">
        <f t="shared" si="6"/>
        <v>0.43868619691898297</v>
      </c>
    </row>
    <row r="23" spans="1:13" s="14" customFormat="1" ht="20.100000000000001" customHeight="1" x14ac:dyDescent="0.15">
      <c r="A23" s="56" t="s">
        <v>18</v>
      </c>
      <c r="B23" s="90">
        <v>1065722</v>
      </c>
      <c r="C23" s="97">
        <f t="shared" si="0"/>
        <v>0.1</v>
      </c>
      <c r="D23" s="72">
        <f t="shared" si="1"/>
        <v>301.15106938787801</v>
      </c>
      <c r="E23" s="135">
        <v>869902</v>
      </c>
      <c r="F23" s="97">
        <f t="shared" si="2"/>
        <v>0.1</v>
      </c>
      <c r="G23" s="131">
        <f t="shared" si="3"/>
        <v>-18.374397826074716</v>
      </c>
      <c r="H23" s="135">
        <v>1429548</v>
      </c>
      <c r="I23" s="97">
        <f t="shared" si="4"/>
        <v>0.2</v>
      </c>
      <c r="J23" s="104">
        <f t="shared" si="5"/>
        <v>64.334373297221987</v>
      </c>
      <c r="K23" s="15">
        <v>265666</v>
      </c>
      <c r="L23" s="14">
        <f t="shared" si="6"/>
        <v>0.1712752548505195</v>
      </c>
    </row>
    <row r="24" spans="1:13" s="14" customFormat="1" ht="20.100000000000001" customHeight="1" x14ac:dyDescent="0.15">
      <c r="A24" s="56" t="s">
        <v>19</v>
      </c>
      <c r="B24" s="90">
        <v>15554425</v>
      </c>
      <c r="C24" s="97">
        <f t="shared" si="0"/>
        <v>2</v>
      </c>
      <c r="D24" s="72">
        <f t="shared" si="1"/>
        <v>8.7970283009332828</v>
      </c>
      <c r="E24" s="135">
        <v>21762362</v>
      </c>
      <c r="F24" s="97">
        <f t="shared" si="2"/>
        <v>2.7</v>
      </c>
      <c r="G24" s="131">
        <f t="shared" si="3"/>
        <v>39.91106710791302</v>
      </c>
      <c r="H24" s="135">
        <v>20585784</v>
      </c>
      <c r="I24" s="97">
        <f t="shared" si="4"/>
        <v>2.5</v>
      </c>
      <c r="J24" s="104">
        <f t="shared" si="5"/>
        <v>-5.4064811531027743</v>
      </c>
      <c r="K24" s="15">
        <v>14296737</v>
      </c>
      <c r="L24" s="14">
        <f t="shared" si="6"/>
        <v>2.4663987504426199</v>
      </c>
    </row>
    <row r="25" spans="1:13" s="14" customFormat="1" ht="20.100000000000001" customHeight="1" x14ac:dyDescent="0.15">
      <c r="A25" s="56" t="s">
        <v>20</v>
      </c>
      <c r="B25" s="90">
        <v>31736049</v>
      </c>
      <c r="C25" s="97">
        <f t="shared" si="0"/>
        <v>4</v>
      </c>
      <c r="D25" s="72">
        <f t="shared" si="1"/>
        <v>-6.2187598892203422</v>
      </c>
      <c r="E25" s="135">
        <v>32624681</v>
      </c>
      <c r="F25" s="97">
        <f t="shared" si="2"/>
        <v>4</v>
      </c>
      <c r="G25" s="131">
        <f t="shared" si="3"/>
        <v>2.8000713006209437</v>
      </c>
      <c r="H25" s="135">
        <v>35862197</v>
      </c>
      <c r="I25" s="97">
        <f t="shared" si="4"/>
        <v>4.3</v>
      </c>
      <c r="J25" s="104">
        <f t="shared" si="5"/>
        <v>9.9235177196062097</v>
      </c>
      <c r="K25" s="15">
        <v>33840509</v>
      </c>
      <c r="L25" s="14">
        <f t="shared" si="6"/>
        <v>4.296677642635669</v>
      </c>
    </row>
    <row r="26" spans="1:13" s="14" customFormat="1" ht="20.100000000000001" customHeight="1" x14ac:dyDescent="0.15">
      <c r="A26" s="56" t="s">
        <v>21</v>
      </c>
      <c r="B26" s="90">
        <v>58045178</v>
      </c>
      <c r="C26" s="97">
        <f t="shared" si="0"/>
        <v>7.3</v>
      </c>
      <c r="D26" s="72">
        <f t="shared" si="1"/>
        <v>6.7010400621884365</v>
      </c>
      <c r="E26" s="135">
        <v>56830640</v>
      </c>
      <c r="F26" s="97">
        <f t="shared" si="2"/>
        <v>7</v>
      </c>
      <c r="G26" s="131">
        <f t="shared" si="3"/>
        <v>-2.0924011982528508</v>
      </c>
      <c r="H26" s="135">
        <v>53822996</v>
      </c>
      <c r="I26" s="97">
        <f t="shared" si="4"/>
        <v>6.5</v>
      </c>
      <c r="J26" s="104">
        <f t="shared" si="5"/>
        <v>-5.2922930306609253</v>
      </c>
      <c r="K26" s="15">
        <v>54399824</v>
      </c>
      <c r="L26" s="14">
        <f t="shared" si="6"/>
        <v>6.4485749038986393</v>
      </c>
      <c r="M26" s="14">
        <v>0.1</v>
      </c>
    </row>
    <row r="27" spans="1:13" s="14" customFormat="1" ht="20.100000000000001" customHeight="1" x14ac:dyDescent="0.15">
      <c r="A27" s="56" t="s">
        <v>22</v>
      </c>
      <c r="B27" s="90">
        <v>66518169</v>
      </c>
      <c r="C27" s="97">
        <f t="shared" si="0"/>
        <v>8.4</v>
      </c>
      <c r="D27" s="72">
        <f t="shared" si="1"/>
        <v>1.4282472300154512</v>
      </c>
      <c r="E27" s="135">
        <v>65062808</v>
      </c>
      <c r="F27" s="97">
        <f t="shared" si="2"/>
        <v>8</v>
      </c>
      <c r="G27" s="131">
        <f t="shared" si="3"/>
        <v>-2.1879150040945956</v>
      </c>
      <c r="H27" s="135">
        <v>71183619</v>
      </c>
      <c r="I27" s="97">
        <f t="shared" si="4"/>
        <v>8.5</v>
      </c>
      <c r="J27" s="104">
        <f t="shared" si="5"/>
        <v>9.4075420169384643</v>
      </c>
      <c r="K27" s="15">
        <v>65581503</v>
      </c>
      <c r="L27" s="14">
        <f t="shared" si="6"/>
        <v>8.5285646130156394</v>
      </c>
    </row>
    <row r="28" spans="1:13" s="14" customFormat="1" ht="20.100000000000001" customHeight="1" thickBot="1" x14ac:dyDescent="0.2">
      <c r="A28" s="16" t="s">
        <v>96</v>
      </c>
      <c r="B28" s="91">
        <v>794926120</v>
      </c>
      <c r="C28" s="98">
        <f>SUM(C6:C27)</f>
        <v>100</v>
      </c>
      <c r="D28" s="73">
        <f t="shared" si="1"/>
        <v>3.0971003612559849</v>
      </c>
      <c r="E28" s="91">
        <v>811045137</v>
      </c>
      <c r="F28" s="98">
        <f>E28/E$28*100</f>
        <v>100</v>
      </c>
      <c r="G28" s="132">
        <f t="shared" si="3"/>
        <v>2.0277377475028748</v>
      </c>
      <c r="H28" s="91">
        <v>834649466</v>
      </c>
      <c r="I28" s="98">
        <f>H28/H$28*100</f>
        <v>100</v>
      </c>
      <c r="J28" s="105">
        <f t="shared" si="5"/>
        <v>2.9103594760842513</v>
      </c>
      <c r="K28" s="17">
        <v>771046050</v>
      </c>
      <c r="L28" s="14">
        <f t="shared" si="6"/>
        <v>100</v>
      </c>
    </row>
    <row r="29" spans="1:13" s="14" customFormat="1" ht="13.5" x14ac:dyDescent="0.15">
      <c r="B29" s="245">
        <f>SUM(B6:B27)</f>
        <v>794926120</v>
      </c>
      <c r="C29" s="106">
        <f>SUM(C6:C27)</f>
        <v>100</v>
      </c>
      <c r="E29" s="245">
        <f>SUM(E6:E27)</f>
        <v>811045137</v>
      </c>
      <c r="F29" s="94">
        <f>SUM(F6:F27)</f>
        <v>99.9</v>
      </c>
      <c r="H29" s="245">
        <f>SUM(H6:H27)</f>
        <v>834649466</v>
      </c>
      <c r="I29" s="94">
        <f>SUM(I6:I27)</f>
        <v>100.00000000000001</v>
      </c>
      <c r="J29" s="106"/>
      <c r="M29" s="246"/>
    </row>
  </sheetData>
  <sheetProtection selectLockedCells="1" selectUnlockedCells="1"/>
  <mergeCells count="4">
    <mergeCell ref="A4:A5"/>
    <mergeCell ref="B4:D4"/>
    <mergeCell ref="E4:G4"/>
    <mergeCell ref="H4:J4"/>
  </mergeCells>
  <phoneticPr fontId="2"/>
  <pageMargins left="0.6692913385826772" right="0.35433070866141736" top="0.59055118110236227" bottom="0.59055118110236227" header="0.27559055118110237" footer="0.15748031496062992"/>
  <pageSetup paperSize="9" scale="90" firstPageNumber="4" orientation="landscape" useFirstPageNumber="1" r:id="rId1"/>
  <headerFooter alignWithMargins="0"/>
  <colBreaks count="1" manualBreakCount="1">
    <brk id="10" max="1048575"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H15"/>
  <sheetViews>
    <sheetView view="pageBreakPreview" topLeftCell="C1" zoomScale="96" zoomScaleNormal="75" zoomScaleSheetLayoutView="96" workbookViewId="0">
      <pane ySplit="4" topLeftCell="A5" activePane="bottomLeft" state="frozen"/>
      <selection pane="bottomLeft" activeCell="H15" sqref="H15"/>
    </sheetView>
  </sheetViews>
  <sheetFormatPr defaultRowHeight="17.25" x14ac:dyDescent="0.2"/>
  <cols>
    <col min="1" max="1" width="10.625" style="1" customWidth="1"/>
    <col min="2" max="2" width="17.625" style="122" customWidth="1"/>
    <col min="3" max="3" width="15.625" style="100" customWidth="1"/>
    <col min="4" max="4" width="15.625" style="1" customWidth="1"/>
    <col min="5" max="5" width="9" style="1"/>
    <col min="6" max="6" width="10.625" style="9" customWidth="1"/>
    <col min="7" max="8" width="20.625" style="111" customWidth="1"/>
    <col min="9" max="16384" width="9" style="1"/>
  </cols>
  <sheetData>
    <row r="1" spans="1:8" s="27" customFormat="1" ht="30" customHeight="1" x14ac:dyDescent="0.15">
      <c r="A1" s="27" t="s">
        <v>28</v>
      </c>
      <c r="B1" s="121"/>
      <c r="C1" s="115"/>
      <c r="F1" s="27" t="s">
        <v>36</v>
      </c>
      <c r="G1" s="107"/>
      <c r="H1" s="107"/>
    </row>
    <row r="2" spans="1:8" ht="15" customHeight="1" x14ac:dyDescent="0.15">
      <c r="F2" s="8"/>
      <c r="G2" s="108"/>
      <c r="H2" s="108"/>
    </row>
    <row r="3" spans="1:8" ht="20.100000000000001" customHeight="1" thickBot="1" x14ac:dyDescent="0.2">
      <c r="A3" s="1" t="s">
        <v>23</v>
      </c>
      <c r="D3" s="2" t="s">
        <v>25</v>
      </c>
      <c r="E3" s="1" t="s">
        <v>0</v>
      </c>
      <c r="F3" s="1" t="s">
        <v>23</v>
      </c>
      <c r="G3" s="109"/>
      <c r="H3" s="112" t="s">
        <v>27</v>
      </c>
    </row>
    <row r="4" spans="1:8" ht="39.950000000000003" customHeight="1" x14ac:dyDescent="0.15">
      <c r="A4" s="53" t="s">
        <v>92</v>
      </c>
      <c r="B4" s="123" t="s">
        <v>26</v>
      </c>
      <c r="C4" s="116" t="s">
        <v>24</v>
      </c>
      <c r="D4" s="54" t="s">
        <v>93</v>
      </c>
      <c r="F4" s="53" t="s">
        <v>92</v>
      </c>
      <c r="G4" s="110" t="s">
        <v>90</v>
      </c>
      <c r="H4" s="113" t="s">
        <v>91</v>
      </c>
    </row>
    <row r="5" spans="1:8" ht="39.950000000000003" customHeight="1" x14ac:dyDescent="0.15">
      <c r="A5" s="23" t="s">
        <v>161</v>
      </c>
      <c r="B5" s="50">
        <v>309328379</v>
      </c>
      <c r="C5" s="117">
        <v>3.7</v>
      </c>
      <c r="D5" s="58">
        <v>100</v>
      </c>
      <c r="E5" s="1" t="s">
        <v>0</v>
      </c>
      <c r="F5" s="22" t="s">
        <v>161</v>
      </c>
      <c r="G5" s="57">
        <v>44.2</v>
      </c>
      <c r="H5" s="114">
        <v>36.799999999999997</v>
      </c>
    </row>
    <row r="6" spans="1:8" ht="39.950000000000003" customHeight="1" x14ac:dyDescent="0.15">
      <c r="A6" s="23" t="s">
        <v>162</v>
      </c>
      <c r="B6" s="50">
        <v>331235125</v>
      </c>
      <c r="C6" s="118">
        <f t="shared" ref="C6:C11" si="0">(B6-B5)/B5*100</f>
        <v>7.0820356253184249</v>
      </c>
      <c r="D6" s="59">
        <f t="shared" ref="D6:D14" si="1">B6/B$5*100</f>
        <v>107.08203562531841</v>
      </c>
      <c r="E6" s="1" t="s">
        <v>0</v>
      </c>
      <c r="F6" s="23" t="s">
        <v>162</v>
      </c>
      <c r="G6" s="57">
        <v>47.2</v>
      </c>
      <c r="H6" s="114">
        <v>39.299999999999997</v>
      </c>
    </row>
    <row r="7" spans="1:8" ht="39.950000000000003" customHeight="1" x14ac:dyDescent="0.15">
      <c r="A7" s="23" t="s">
        <v>163</v>
      </c>
      <c r="B7" s="50">
        <v>329480000</v>
      </c>
      <c r="C7" s="118">
        <f t="shared" si="0"/>
        <v>-0.529872850894059</v>
      </c>
      <c r="D7" s="59">
        <f t="shared" si="1"/>
        <v>106.51463699035514</v>
      </c>
      <c r="E7" s="1" t="s">
        <v>0</v>
      </c>
      <c r="F7" s="185" t="s">
        <v>163</v>
      </c>
      <c r="G7" s="57">
        <v>46</v>
      </c>
      <c r="H7" s="114">
        <v>38.9</v>
      </c>
    </row>
    <row r="8" spans="1:8" ht="39.950000000000003" customHeight="1" x14ac:dyDescent="0.15">
      <c r="A8" s="23" t="s">
        <v>135</v>
      </c>
      <c r="B8" s="50">
        <v>309623175</v>
      </c>
      <c r="C8" s="118">
        <f t="shared" si="0"/>
        <v>-6.0267163409008129</v>
      </c>
      <c r="D8" s="59">
        <f t="shared" si="1"/>
        <v>100.09530195740624</v>
      </c>
      <c r="E8" s="1" t="s">
        <v>0</v>
      </c>
      <c r="F8" s="23" t="s">
        <v>135</v>
      </c>
      <c r="G8" s="57">
        <v>40.700000000000003</v>
      </c>
      <c r="H8" s="114">
        <v>34.9</v>
      </c>
    </row>
    <row r="9" spans="1:8" ht="39.950000000000003" customHeight="1" x14ac:dyDescent="0.15">
      <c r="A9" s="23" t="s">
        <v>136</v>
      </c>
      <c r="B9" s="50">
        <v>304759754</v>
      </c>
      <c r="C9" s="118">
        <f t="shared" si="0"/>
        <v>-1.5707548377152325</v>
      </c>
      <c r="D9" s="59">
        <f t="shared" si="1"/>
        <v>98.523050159584614</v>
      </c>
      <c r="E9" s="1" t="s">
        <v>0</v>
      </c>
      <c r="F9" s="185" t="s">
        <v>136</v>
      </c>
      <c r="G9" s="57">
        <v>39.700000000000003</v>
      </c>
      <c r="H9" s="114">
        <v>34.1</v>
      </c>
    </row>
    <row r="10" spans="1:8" ht="39.950000000000003" customHeight="1" x14ac:dyDescent="0.15">
      <c r="A10" s="23" t="s">
        <v>137</v>
      </c>
      <c r="B10" s="50">
        <v>305339172</v>
      </c>
      <c r="C10" s="118">
        <f t="shared" si="0"/>
        <v>0.19012287298276268</v>
      </c>
      <c r="D10" s="59">
        <f t="shared" si="1"/>
        <v>98.710365013098269</v>
      </c>
      <c r="E10" s="1" t="s">
        <v>0</v>
      </c>
      <c r="F10" s="23" t="s">
        <v>137</v>
      </c>
      <c r="G10" s="57">
        <v>39</v>
      </c>
      <c r="H10" s="114">
        <v>33.700000000000003</v>
      </c>
    </row>
    <row r="11" spans="1:8" ht="39.950000000000003" customHeight="1" x14ac:dyDescent="0.15">
      <c r="A11" s="71" t="s">
        <v>157</v>
      </c>
      <c r="B11" s="207">
        <v>301227087</v>
      </c>
      <c r="C11" s="118">
        <f t="shared" si="0"/>
        <v>-1.346726976779776</v>
      </c>
      <c r="D11" s="59">
        <f t="shared" si="1"/>
        <v>97.381005898589095</v>
      </c>
      <c r="E11" s="1" t="s">
        <v>0</v>
      </c>
      <c r="F11" s="185" t="s">
        <v>157</v>
      </c>
      <c r="G11" s="186">
        <v>39.1</v>
      </c>
      <c r="H11" s="187">
        <v>32.700000000000003</v>
      </c>
    </row>
    <row r="12" spans="1:8" ht="39.950000000000003" customHeight="1" x14ac:dyDescent="0.15">
      <c r="A12" s="23" t="s">
        <v>165</v>
      </c>
      <c r="B12" s="147">
        <v>305228849</v>
      </c>
      <c r="C12" s="119">
        <f>(B12-B11)/B11*100</f>
        <v>1.3284867705141006</v>
      </c>
      <c r="D12" s="74">
        <f t="shared" si="1"/>
        <v>98.674699678945402</v>
      </c>
      <c r="E12" s="1" t="s">
        <v>0</v>
      </c>
      <c r="F12" s="23" t="s">
        <v>165</v>
      </c>
      <c r="G12" s="140">
        <v>38.4</v>
      </c>
      <c r="H12" s="141">
        <v>32.6</v>
      </c>
    </row>
    <row r="13" spans="1:8" ht="39.950000000000003" customHeight="1" x14ac:dyDescent="0.15">
      <c r="A13" s="23" t="s">
        <v>164</v>
      </c>
      <c r="B13" s="147">
        <v>312748190</v>
      </c>
      <c r="C13" s="118">
        <f>(B13-B12)/B12*100</f>
        <v>2.4635092733321549</v>
      </c>
      <c r="D13" s="190">
        <f t="shared" si="1"/>
        <v>101.10556005596887</v>
      </c>
      <c r="F13" s="185" t="s">
        <v>164</v>
      </c>
      <c r="G13" s="186">
        <v>38.6</v>
      </c>
      <c r="H13" s="187">
        <v>32.700000000000003</v>
      </c>
    </row>
    <row r="14" spans="1:8" ht="39.950000000000003" customHeight="1" thickBot="1" x14ac:dyDescent="0.2">
      <c r="A14" s="191" t="s">
        <v>178</v>
      </c>
      <c r="B14" s="145">
        <v>309271193</v>
      </c>
      <c r="C14" s="188">
        <f>(B14-B13)/B13*100</f>
        <v>-1.1117560744316377</v>
      </c>
      <c r="D14" s="189">
        <f t="shared" si="1"/>
        <v>99.981512850458515</v>
      </c>
      <c r="F14" s="10" t="s">
        <v>179</v>
      </c>
      <c r="G14" s="227">
        <v>37.1</v>
      </c>
      <c r="H14" s="236">
        <v>32.299999999999997</v>
      </c>
    </row>
    <row r="15" spans="1:8" s="7" customFormat="1" ht="20.25" customHeight="1" x14ac:dyDescent="0.2">
      <c r="A15" s="7" t="str">
        <f>"（指数は、平成"&amp;MID(A5,2,2)&amp;"年度の収入額を100とした場合の当該年度の比率）"</f>
        <v>（指数は、平成18年度の収入額を100とした場合の当該年度の比率）</v>
      </c>
      <c r="B15" s="124"/>
      <c r="C15" s="120"/>
      <c r="F15" s="9"/>
      <c r="G15" s="111"/>
      <c r="H15" s="111"/>
    </row>
  </sheetData>
  <sheetProtection selectLockedCells="1" selectUnlockedCells="1"/>
  <phoneticPr fontId="2"/>
  <pageMargins left="0.78740157480314965" right="0.78740157480314965" top="0.78740157480314965" bottom="0.59055118110236227" header="0.51181102362204722" footer="0.51181102362204722"/>
  <pageSetup paperSize="9" firstPageNumber="4" orientation="landscape" useFirstPageNumber="1"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M34"/>
  <sheetViews>
    <sheetView view="pageBreakPreview" zoomScale="75" zoomScaleNormal="75" zoomScaleSheetLayoutView="75" workbookViewId="0">
      <selection activeCell="L10" sqref="L10"/>
    </sheetView>
  </sheetViews>
  <sheetFormatPr defaultRowHeight="17.25" x14ac:dyDescent="0.15"/>
  <cols>
    <col min="1" max="1" width="22.625" style="8" customWidth="1"/>
    <col min="2" max="11" width="9.625" style="8" customWidth="1"/>
    <col min="12" max="12" width="15.75" style="8" customWidth="1"/>
    <col min="13" max="13" width="10.5" style="8" bestFit="1" customWidth="1"/>
    <col min="14" max="16384" width="9" style="8"/>
  </cols>
  <sheetData>
    <row r="1" spans="1:13" x14ac:dyDescent="0.15">
      <c r="A1" s="27" t="s">
        <v>30</v>
      </c>
      <c r="B1" s="27"/>
    </row>
    <row r="2" spans="1:13" ht="9.9499999999999993" customHeight="1" x14ac:dyDescent="0.15">
      <c r="J2" s="275" t="s">
        <v>31</v>
      </c>
      <c r="K2" s="275"/>
    </row>
    <row r="3" spans="1:13" s="14" customFormat="1" ht="9.9499999999999993" customHeight="1" thickBot="1" x14ac:dyDescent="0.2">
      <c r="J3" s="276"/>
      <c r="K3" s="276"/>
    </row>
    <row r="4" spans="1:13" s="14" customFormat="1" ht="20.100000000000001" customHeight="1" x14ac:dyDescent="0.15">
      <c r="A4" s="46" t="s">
        <v>37</v>
      </c>
      <c r="B4" s="208" t="s">
        <v>161</v>
      </c>
      <c r="C4" s="43" t="s">
        <v>162</v>
      </c>
      <c r="D4" s="43" t="s">
        <v>163</v>
      </c>
      <c r="E4" s="43" t="s">
        <v>135</v>
      </c>
      <c r="F4" s="43" t="s">
        <v>136</v>
      </c>
      <c r="G4" s="43" t="s">
        <v>137</v>
      </c>
      <c r="H4" s="43" t="s">
        <v>157</v>
      </c>
      <c r="I4" s="43" t="s">
        <v>165</v>
      </c>
      <c r="J4" s="80" t="s">
        <v>164</v>
      </c>
      <c r="K4" s="44" t="s">
        <v>178</v>
      </c>
      <c r="L4" s="277" t="s">
        <v>180</v>
      </c>
      <c r="M4" s="278"/>
    </row>
    <row r="5" spans="1:13" s="14" customFormat="1" ht="20.100000000000001" customHeight="1" x14ac:dyDescent="0.15">
      <c r="A5" s="126" t="s">
        <v>103</v>
      </c>
      <c r="B5" s="45">
        <v>154174</v>
      </c>
      <c r="C5" s="45">
        <v>165065</v>
      </c>
      <c r="D5" s="45">
        <v>164415</v>
      </c>
      <c r="E5" s="45">
        <v>154752</v>
      </c>
      <c r="F5" s="45">
        <v>152693</v>
      </c>
      <c r="G5" s="45">
        <v>153533</v>
      </c>
      <c r="H5" s="45">
        <v>149795</v>
      </c>
      <c r="I5" s="209">
        <v>152186.32436954847</v>
      </c>
      <c r="J5" s="192">
        <v>156367</v>
      </c>
      <c r="K5" s="231">
        <f>L5*1000/M5</f>
        <v>155083.55534962739</v>
      </c>
      <c r="L5" s="142">
        <f>第２・３表!B14</f>
        <v>309271193</v>
      </c>
      <c r="M5" s="230">
        <v>1994223</v>
      </c>
    </row>
    <row r="6" spans="1:13" s="14" customFormat="1" ht="20.100000000000001" customHeight="1" x14ac:dyDescent="0.15">
      <c r="A6" s="126" t="s">
        <v>104</v>
      </c>
      <c r="B6" s="61">
        <v>103.8677383061718</v>
      </c>
      <c r="C6" s="61">
        <f t="shared" ref="C6:H6" si="0">C5/B5*100</f>
        <v>107.06409641054913</v>
      </c>
      <c r="D6" s="61">
        <f t="shared" si="0"/>
        <v>99.606215733196009</v>
      </c>
      <c r="E6" s="61">
        <f t="shared" si="0"/>
        <v>94.122799014688439</v>
      </c>
      <c r="F6" s="61">
        <f t="shared" si="0"/>
        <v>98.669484077750198</v>
      </c>
      <c r="G6" s="61">
        <f t="shared" si="0"/>
        <v>100.55012345032188</v>
      </c>
      <c r="H6" s="61">
        <f t="shared" si="0"/>
        <v>97.565344258237644</v>
      </c>
      <c r="I6" s="81">
        <f>I5/H5*100</f>
        <v>101.59639799028571</v>
      </c>
      <c r="J6" s="61">
        <f>J5/I5*100</f>
        <v>102.74707707658392</v>
      </c>
      <c r="K6" s="62">
        <f>K5/J5*100</f>
        <v>99.179210031290097</v>
      </c>
    </row>
    <row r="7" spans="1:13" s="14" customFormat="1" ht="20.100000000000001" customHeight="1" thickBot="1" x14ac:dyDescent="0.2">
      <c r="A7" s="127" t="s">
        <v>105</v>
      </c>
      <c r="B7" s="63">
        <v>100</v>
      </c>
      <c r="C7" s="63">
        <f>C5/B5*100</f>
        <v>107.06409641054913</v>
      </c>
      <c r="D7" s="63">
        <f>D5/B5*100</f>
        <v>106.64249484348854</v>
      </c>
      <c r="E7" s="63">
        <f>E5/B5*100</f>
        <v>100.37490108578619</v>
      </c>
      <c r="F7" s="63">
        <f>F5/B5*100</f>
        <v>99.039397044897328</v>
      </c>
      <c r="G7" s="63">
        <f>G5/B5*100</f>
        <v>99.584235993098702</v>
      </c>
      <c r="H7" s="63">
        <f>H5/B5*100</f>
        <v>97.159702673602553</v>
      </c>
      <c r="I7" s="63">
        <f>I5/B5*100</f>
        <v>98.710758214451516</v>
      </c>
      <c r="J7" s="63">
        <f>J5/B5*100</f>
        <v>101.42241882548288</v>
      </c>
      <c r="K7" s="64">
        <f>K5/B5*100</f>
        <v>100.58995378574038</v>
      </c>
    </row>
    <row r="8" spans="1:13" ht="17.100000000000001" customHeight="1" x14ac:dyDescent="0.15">
      <c r="A8" s="7" t="str">
        <f>"（注1）指数は、平成"&amp;MID(B4,2,2)&amp;"年度を100とした場合の当該年度の比率"</f>
        <v>（注1）指数は、平成18年度を100とした場合の当該年度の比率</v>
      </c>
      <c r="B8" s="7"/>
    </row>
    <row r="9" spans="1:13" ht="17.100000000000001" customHeight="1" x14ac:dyDescent="0.15">
      <c r="A9" s="7" t="s">
        <v>151</v>
      </c>
      <c r="B9" s="7"/>
    </row>
    <row r="10" spans="1:13" ht="17.100000000000001" customHeight="1" x14ac:dyDescent="0.15">
      <c r="A10" s="7" t="s">
        <v>167</v>
      </c>
      <c r="B10" s="7"/>
    </row>
    <row r="11" spans="1:13" ht="12" customHeight="1" x14ac:dyDescent="0.15">
      <c r="A11" s="7" t="s">
        <v>147</v>
      </c>
      <c r="B11" s="7"/>
    </row>
    <row r="12" spans="1:13" s="7" customFormat="1" ht="12" hidden="1" x14ac:dyDescent="0.15">
      <c r="A12" s="7" t="s">
        <v>150</v>
      </c>
    </row>
    <row r="13" spans="1:13" s="7" customFormat="1" ht="12" hidden="1" x14ac:dyDescent="0.15">
      <c r="A13" s="7" t="s">
        <v>149</v>
      </c>
    </row>
    <row r="14" spans="1:13" s="7" customFormat="1" ht="12" hidden="1" x14ac:dyDescent="0.15">
      <c r="A14" s="7" t="s">
        <v>148</v>
      </c>
    </row>
    <row r="15" spans="1:13" s="7" customFormat="1" ht="12" hidden="1" x14ac:dyDescent="0.15"/>
    <row r="16" spans="1:13" s="7" customFormat="1" ht="12" hidden="1" x14ac:dyDescent="0.15">
      <c r="A16" s="7" t="s">
        <v>133</v>
      </c>
      <c r="B16" s="134"/>
      <c r="C16" s="134"/>
      <c r="D16" s="134"/>
      <c r="E16" s="134"/>
      <c r="F16" s="134"/>
      <c r="H16" s="134" t="s">
        <v>132</v>
      </c>
    </row>
    <row r="17" spans="1:13" s="7" customFormat="1" ht="12" hidden="1" x14ac:dyDescent="0.15">
      <c r="A17" s="7" t="s">
        <v>145</v>
      </c>
      <c r="B17" s="134"/>
      <c r="C17" s="134"/>
      <c r="D17" s="134"/>
      <c r="E17" s="134"/>
      <c r="F17" s="134"/>
      <c r="H17" s="134" t="s">
        <v>146</v>
      </c>
    </row>
    <row r="19" spans="1:13" x14ac:dyDescent="0.15">
      <c r="A19" s="27" t="s">
        <v>68</v>
      </c>
      <c r="B19" s="27"/>
    </row>
    <row r="20" spans="1:13" ht="9.9499999999999993" customHeight="1" x14ac:dyDescent="0.15">
      <c r="A20" s="27"/>
      <c r="B20" s="27"/>
      <c r="J20" s="275" t="s">
        <v>97</v>
      </c>
      <c r="K20" s="275"/>
    </row>
    <row r="21" spans="1:13" s="14" customFormat="1" ht="9.9499999999999993" customHeight="1" thickBot="1" x14ac:dyDescent="0.2">
      <c r="J21" s="276"/>
      <c r="K21" s="276"/>
    </row>
    <row r="22" spans="1:13" s="14" customFormat="1" ht="20.100000000000001" customHeight="1" x14ac:dyDescent="0.15">
      <c r="A22" s="75" t="s">
        <v>72</v>
      </c>
      <c r="B22" s="43" t="s">
        <v>161</v>
      </c>
      <c r="C22" s="43" t="s">
        <v>162</v>
      </c>
      <c r="D22" s="43" t="s">
        <v>163</v>
      </c>
      <c r="E22" s="43" t="s">
        <v>135</v>
      </c>
      <c r="F22" s="43" t="s">
        <v>136</v>
      </c>
      <c r="G22" s="43" t="s">
        <v>137</v>
      </c>
      <c r="H22" s="43" t="s">
        <v>157</v>
      </c>
      <c r="I22" s="43" t="s">
        <v>165</v>
      </c>
      <c r="J22" s="80" t="s">
        <v>183</v>
      </c>
      <c r="K22" s="44" t="s">
        <v>184</v>
      </c>
      <c r="M22" s="14" t="s">
        <v>109</v>
      </c>
    </row>
    <row r="23" spans="1:13" s="14" customFormat="1" ht="20.100000000000001" customHeight="1" x14ac:dyDescent="0.15">
      <c r="A23" s="47" t="s">
        <v>74</v>
      </c>
      <c r="B23" s="70">
        <v>39.700000000000003</v>
      </c>
      <c r="C23" s="70">
        <v>42.7</v>
      </c>
      <c r="D23" s="70">
        <v>42.4</v>
      </c>
      <c r="E23" s="70">
        <v>40.299999999999997</v>
      </c>
      <c r="F23" s="70">
        <v>39.6</v>
      </c>
      <c r="G23" s="70">
        <v>39.299999999999997</v>
      </c>
      <c r="H23" s="70">
        <v>41.7</v>
      </c>
      <c r="I23" s="210">
        <v>42.1</v>
      </c>
      <c r="J23" s="193">
        <v>42.9</v>
      </c>
      <c r="K23" s="194">
        <f>ROUND(L23,1)+M23</f>
        <v>43.3</v>
      </c>
      <c r="L23" s="14">
        <f>第６表!M6</f>
        <v>43.266383561997124</v>
      </c>
    </row>
    <row r="24" spans="1:13" s="14" customFormat="1" ht="20.100000000000001" customHeight="1" x14ac:dyDescent="0.15">
      <c r="A24" s="76" t="s">
        <v>98</v>
      </c>
      <c r="B24" s="68">
        <v>26.6</v>
      </c>
      <c r="C24" s="68">
        <v>30.4</v>
      </c>
      <c r="D24" s="68">
        <v>31.6</v>
      </c>
      <c r="E24" s="68">
        <v>33.299999999999997</v>
      </c>
      <c r="F24" s="68">
        <v>31.3</v>
      </c>
      <c r="G24" s="68">
        <v>31.1</v>
      </c>
      <c r="H24" s="68">
        <v>32.700000000000003</v>
      </c>
      <c r="I24" s="197">
        <v>32.799999999999997</v>
      </c>
      <c r="J24" s="197">
        <v>32.6</v>
      </c>
      <c r="K24" s="229">
        <f t="shared" ref="K24:K31" si="1">ROUND(L24,1)+M24</f>
        <v>32.9</v>
      </c>
      <c r="L24" s="14">
        <f>第６表!M7</f>
        <v>32.902816140523953</v>
      </c>
    </row>
    <row r="25" spans="1:13" s="14" customFormat="1" ht="20.100000000000001" customHeight="1" x14ac:dyDescent="0.15">
      <c r="A25" s="77" t="s">
        <v>99</v>
      </c>
      <c r="B25" s="84">
        <v>13.1</v>
      </c>
      <c r="C25" s="84">
        <v>12.3</v>
      </c>
      <c r="D25" s="84">
        <v>10.8</v>
      </c>
      <c r="E25" s="84">
        <v>7</v>
      </c>
      <c r="F25" s="84">
        <v>8.3000000000000007</v>
      </c>
      <c r="G25" s="84">
        <v>8.1999999999999993</v>
      </c>
      <c r="H25" s="84">
        <v>9</v>
      </c>
      <c r="I25" s="198">
        <v>9.3000000000000007</v>
      </c>
      <c r="J25" s="198">
        <v>10.3</v>
      </c>
      <c r="K25" s="228">
        <f t="shared" si="1"/>
        <v>10.4</v>
      </c>
      <c r="L25" s="14">
        <f>第６表!M8</f>
        <v>10.363567421473176</v>
      </c>
    </row>
    <row r="26" spans="1:13" s="14" customFormat="1" ht="20.100000000000001" customHeight="1" x14ac:dyDescent="0.15">
      <c r="A26" s="78" t="s">
        <v>75</v>
      </c>
      <c r="B26" s="69">
        <v>48.8</v>
      </c>
      <c r="C26" s="69">
        <v>46.5</v>
      </c>
      <c r="D26" s="69">
        <v>46.9</v>
      </c>
      <c r="E26" s="69">
        <v>48.6</v>
      </c>
      <c r="F26" s="69">
        <v>49</v>
      </c>
      <c r="G26" s="69">
        <v>48.7</v>
      </c>
      <c r="H26" s="69">
        <v>46.4</v>
      </c>
      <c r="I26" s="199">
        <v>45.9</v>
      </c>
      <c r="J26" s="199">
        <v>45.3</v>
      </c>
      <c r="K26" s="195">
        <f t="shared" si="1"/>
        <v>45</v>
      </c>
      <c r="L26" s="14">
        <f>第６表!M9</f>
        <v>44.978381347703348</v>
      </c>
    </row>
    <row r="27" spans="1:13" s="14" customFormat="1" ht="20.100000000000001" customHeight="1" x14ac:dyDescent="0.15">
      <c r="A27" s="78" t="s">
        <v>76</v>
      </c>
      <c r="B27" s="69">
        <v>1</v>
      </c>
      <c r="C27" s="69">
        <v>0.9</v>
      </c>
      <c r="D27" s="69">
        <v>1</v>
      </c>
      <c r="E27" s="69">
        <v>1.1000000000000001</v>
      </c>
      <c r="F27" s="69">
        <v>1.1000000000000001</v>
      </c>
      <c r="G27" s="69">
        <v>1.1000000000000001</v>
      </c>
      <c r="H27" s="69">
        <v>1.2</v>
      </c>
      <c r="I27" s="199">
        <v>1.1000000000000001</v>
      </c>
      <c r="J27" s="199">
        <v>1.2</v>
      </c>
      <c r="K27" s="195">
        <f>ROUND(L27,1)+M27</f>
        <v>1.3</v>
      </c>
      <c r="L27" s="14">
        <f>第６表!M12</f>
        <v>1.2903371275191617</v>
      </c>
    </row>
    <row r="28" spans="1:13" s="14" customFormat="1" ht="20.100000000000001" customHeight="1" x14ac:dyDescent="0.15">
      <c r="A28" s="78" t="s">
        <v>77</v>
      </c>
      <c r="B28" s="69">
        <v>4</v>
      </c>
      <c r="C28" s="69">
        <v>3.8</v>
      </c>
      <c r="D28" s="69">
        <v>3.6</v>
      </c>
      <c r="E28" s="69">
        <v>3.6</v>
      </c>
      <c r="F28" s="69">
        <v>3.8</v>
      </c>
      <c r="G28" s="69">
        <v>4.4000000000000004</v>
      </c>
      <c r="H28" s="69">
        <v>4.4000000000000004</v>
      </c>
      <c r="I28" s="199">
        <v>4.8</v>
      </c>
      <c r="J28" s="199">
        <v>4.5999999999999996</v>
      </c>
      <c r="K28" s="195">
        <f t="shared" si="1"/>
        <v>4.5999999999999996</v>
      </c>
      <c r="L28" s="14">
        <f>第６表!M13</f>
        <v>4.5799072444728859</v>
      </c>
    </row>
    <row r="29" spans="1:13" s="14" customFormat="1" ht="20.100000000000001" customHeight="1" x14ac:dyDescent="0.15">
      <c r="A29" s="78" t="s">
        <v>78</v>
      </c>
      <c r="B29" s="69">
        <v>0.2</v>
      </c>
      <c r="C29" s="69">
        <v>0.1</v>
      </c>
      <c r="D29" s="69">
        <v>0.1</v>
      </c>
      <c r="E29" s="69">
        <v>0.1</v>
      </c>
      <c r="F29" s="69">
        <v>0.1</v>
      </c>
      <c r="G29" s="69">
        <v>0.1</v>
      </c>
      <c r="H29" s="69">
        <v>0.1</v>
      </c>
      <c r="I29" s="199">
        <v>0</v>
      </c>
      <c r="J29" s="199">
        <v>0</v>
      </c>
      <c r="K29" s="195">
        <f t="shared" si="1"/>
        <v>0</v>
      </c>
      <c r="L29" s="14">
        <f>第６表!M15</f>
        <v>9.8996513775303496E-3</v>
      </c>
    </row>
    <row r="30" spans="1:13" s="14" customFormat="1" ht="20.100000000000001" customHeight="1" x14ac:dyDescent="0.15">
      <c r="A30" s="78" t="s">
        <v>79</v>
      </c>
      <c r="B30" s="69">
        <v>5.2</v>
      </c>
      <c r="C30" s="69">
        <v>4.9000000000000004</v>
      </c>
      <c r="D30" s="69">
        <v>4.9000000000000004</v>
      </c>
      <c r="E30" s="69">
        <v>5.0999999999999996</v>
      </c>
      <c r="F30" s="69">
        <v>5.2</v>
      </c>
      <c r="G30" s="69">
        <v>5.2</v>
      </c>
      <c r="H30" s="69">
        <v>4.9000000000000004</v>
      </c>
      <c r="I30" s="199">
        <v>4.8</v>
      </c>
      <c r="J30" s="199">
        <v>4.7</v>
      </c>
      <c r="K30" s="195">
        <f t="shared" si="1"/>
        <v>4.5</v>
      </c>
      <c r="L30" s="14">
        <f>第６表!M18</f>
        <v>4.557914123969498</v>
      </c>
      <c r="M30" s="14">
        <v>-0.1</v>
      </c>
    </row>
    <row r="31" spans="1:13" s="14" customFormat="1" ht="20.100000000000001" customHeight="1" x14ac:dyDescent="0.15">
      <c r="A31" s="79" t="s">
        <v>80</v>
      </c>
      <c r="B31" s="133">
        <v>1.1000000000000001</v>
      </c>
      <c r="C31" s="133">
        <v>1.1000000000000001</v>
      </c>
      <c r="D31" s="133">
        <v>1.1000000000000001</v>
      </c>
      <c r="E31" s="133">
        <v>1.2</v>
      </c>
      <c r="F31" s="133">
        <v>1.2</v>
      </c>
      <c r="G31" s="133">
        <v>1.2</v>
      </c>
      <c r="H31" s="133">
        <v>1.3</v>
      </c>
      <c r="I31" s="199">
        <v>1.3</v>
      </c>
      <c r="J31" s="199">
        <v>1.3</v>
      </c>
      <c r="K31" s="195">
        <f t="shared" si="1"/>
        <v>1.3</v>
      </c>
      <c r="L31" s="214">
        <f>100-(L23+L26+L27+L28+L29+L30)</f>
        <v>1.3171769429604439</v>
      </c>
    </row>
    <row r="32" spans="1:13" s="14" customFormat="1" ht="20.100000000000001" customHeight="1" thickBot="1" x14ac:dyDescent="0.2">
      <c r="A32" s="128" t="s">
        <v>106</v>
      </c>
      <c r="B32" s="52">
        <f t="shared" ref="B32:I32" si="2">B23+B26+B27+B28+B29+B30+B31</f>
        <v>100</v>
      </c>
      <c r="C32" s="52">
        <f t="shared" si="2"/>
        <v>100</v>
      </c>
      <c r="D32" s="52">
        <f t="shared" si="2"/>
        <v>99.999999999999986</v>
      </c>
      <c r="E32" s="52">
        <f t="shared" si="2"/>
        <v>99.999999999999986</v>
      </c>
      <c r="F32" s="52">
        <f t="shared" si="2"/>
        <v>99.999999999999986</v>
      </c>
      <c r="G32" s="52">
        <f t="shared" si="2"/>
        <v>100</v>
      </c>
      <c r="H32" s="52">
        <f t="shared" si="2"/>
        <v>100</v>
      </c>
      <c r="I32" s="52">
        <f t="shared" si="2"/>
        <v>99.999999999999986</v>
      </c>
      <c r="J32" s="200">
        <f>J23+J26+J27+J28+J29+J30+J31</f>
        <v>99.999999999999986</v>
      </c>
      <c r="K32" s="196">
        <f>K23+K26+K27+K28+K29+K30+K31</f>
        <v>99.999999999999986</v>
      </c>
      <c r="L32" s="14">
        <f>L23+L26+L27+L28+L29+L30+L31</f>
        <v>100</v>
      </c>
    </row>
    <row r="33" spans="11:11" x14ac:dyDescent="0.15">
      <c r="K33" s="136"/>
    </row>
    <row r="34" spans="11:11" x14ac:dyDescent="0.15">
      <c r="K34" s="136"/>
    </row>
  </sheetData>
  <sheetProtection selectLockedCells="1" selectUnlockedCells="1"/>
  <mergeCells count="3">
    <mergeCell ref="J2:K3"/>
    <mergeCell ref="J20:K21"/>
    <mergeCell ref="L4:M4"/>
  </mergeCells>
  <phoneticPr fontId="2"/>
  <pageMargins left="0.78740157480314965" right="0.78740157480314965" top="0.78740157480314965" bottom="0.59055118110236227" header="0.51181102362204722" footer="0.51181102362204722"/>
  <pageSetup paperSize="9" firstPageNumber="4" orientation="landscape" useFirstPageNumber="1" r:id="rId1"/>
  <headerFooter alignWithMargins="0"/>
  <ignoredErrors>
    <ignoredError sqref="D7" formula="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21"/>
  <sheetViews>
    <sheetView showGridLines="0" view="pageBreakPreview" topLeftCell="A3" zoomScale="86" zoomScaleNormal="75" zoomScaleSheetLayoutView="86" workbookViewId="0">
      <pane xSplit="1" ySplit="3" topLeftCell="B6" activePane="bottomRight" state="frozen"/>
      <selection activeCell="A3" sqref="A3"/>
      <selection pane="topRight" activeCell="B3" sqref="B3"/>
      <selection pane="bottomLeft" activeCell="A6" sqref="A6"/>
      <selection pane="bottomRight" activeCell="I98" sqref="I98"/>
    </sheetView>
  </sheetViews>
  <sheetFormatPr defaultRowHeight="14.25" x14ac:dyDescent="0.15"/>
  <cols>
    <col min="1" max="1" width="19.375" style="18" customWidth="1"/>
    <col min="2" max="6" width="12.25" style="18" bestFit="1" customWidth="1"/>
    <col min="7" max="10" width="8" style="18" customWidth="1"/>
    <col min="11" max="11" width="8.375" style="18" customWidth="1"/>
    <col min="12" max="12" width="8.75" style="18" customWidth="1"/>
    <col min="13" max="13" width="9" style="18" bestFit="1"/>
    <col min="14" max="14" width="7.875" style="18" customWidth="1"/>
    <col min="15" max="15" width="8.5" style="18" customWidth="1"/>
    <col min="16" max="16" width="4.125" style="18" customWidth="1"/>
    <col min="17" max="17" width="8.5" style="18" customWidth="1"/>
    <col min="18" max="18" width="4.125" style="18" customWidth="1"/>
    <col min="19" max="19" width="8.375" style="18" customWidth="1"/>
    <col min="20" max="20" width="4.25" style="18" customWidth="1"/>
    <col min="21" max="21" width="8.375" style="18" customWidth="1"/>
    <col min="22" max="22" width="4.25" style="18" customWidth="1"/>
    <col min="23" max="23" width="8.375" style="18" customWidth="1"/>
    <col min="24" max="24" width="4.125" style="18" customWidth="1"/>
    <col min="25" max="16384" width="9" style="18"/>
  </cols>
  <sheetData>
    <row r="1" spans="1:15" s="1" customFormat="1" ht="17.25" x14ac:dyDescent="0.15">
      <c r="A1" s="27" t="s">
        <v>69</v>
      </c>
    </row>
    <row r="2" spans="1:15" s="1" customFormat="1" ht="17.25" x14ac:dyDescent="0.15">
      <c r="A2" s="8"/>
    </row>
    <row r="3" spans="1:15" s="1" customFormat="1" ht="15" thickBot="1" x14ac:dyDescent="0.2">
      <c r="L3" s="151" t="s">
        <v>25</v>
      </c>
    </row>
    <row r="4" spans="1:15" s="7" customFormat="1" ht="24.95" customHeight="1" x14ac:dyDescent="0.15">
      <c r="A4" s="280" t="s">
        <v>113</v>
      </c>
      <c r="B4" s="150" t="s">
        <v>134</v>
      </c>
      <c r="C4" s="150" t="s">
        <v>153</v>
      </c>
      <c r="D4" s="150" t="s">
        <v>155</v>
      </c>
      <c r="E4" s="150" t="s">
        <v>181</v>
      </c>
      <c r="F4" s="150" t="s">
        <v>182</v>
      </c>
      <c r="G4" s="282" t="s">
        <v>131</v>
      </c>
      <c r="H4" s="283"/>
      <c r="I4" s="283"/>
      <c r="J4" s="283"/>
      <c r="K4" s="284"/>
      <c r="L4" s="255" t="str">
        <f>F4</f>
        <v>平成27年度</v>
      </c>
    </row>
    <row r="5" spans="1:15" s="7" customFormat="1" ht="24.95" customHeight="1" x14ac:dyDescent="0.15">
      <c r="A5" s="281"/>
      <c r="B5" s="152" t="s">
        <v>73</v>
      </c>
      <c r="C5" s="152" t="s">
        <v>73</v>
      </c>
      <c r="D5" s="152" t="s">
        <v>73</v>
      </c>
      <c r="E5" s="152" t="s">
        <v>73</v>
      </c>
      <c r="F5" s="152" t="s">
        <v>115</v>
      </c>
      <c r="G5" s="152" t="str">
        <f>"H"&amp;MID(B4,3,2)</f>
        <v>H23</v>
      </c>
      <c r="H5" s="153" t="str">
        <f t="shared" ref="H5:K5" si="0">"H"&amp;MID(C4,3,2)</f>
        <v>H24</v>
      </c>
      <c r="I5" s="152" t="str">
        <f t="shared" si="0"/>
        <v>H25</v>
      </c>
      <c r="J5" s="153" t="str">
        <f t="shared" si="0"/>
        <v>H26</v>
      </c>
      <c r="K5" s="153" t="str">
        <f t="shared" si="0"/>
        <v>H27</v>
      </c>
      <c r="L5" s="154" t="s">
        <v>116</v>
      </c>
      <c r="M5" s="155"/>
      <c r="N5" s="156" t="s">
        <v>109</v>
      </c>
    </row>
    <row r="6" spans="1:15" s="7" customFormat="1" ht="24.95" customHeight="1" x14ac:dyDescent="0.15">
      <c r="A6" s="157" t="s">
        <v>117</v>
      </c>
      <c r="B6" s="158">
        <v>134063478</v>
      </c>
      <c r="C6" s="158">
        <v>139759191</v>
      </c>
      <c r="D6" s="159">
        <v>141371047</v>
      </c>
      <c r="E6" s="159">
        <v>145976109</v>
      </c>
      <c r="F6" s="232">
        <v>144108354</v>
      </c>
      <c r="G6" s="201">
        <v>-1.2000000000000028</v>
      </c>
      <c r="H6" s="160">
        <f>ROUND(C6/B6*100,1)-100</f>
        <v>4.2000000000000028</v>
      </c>
      <c r="I6" s="160">
        <f t="shared" ref="I6:I19" si="1">ROUND(D6/C6*100,1)-100</f>
        <v>1.2000000000000028</v>
      </c>
      <c r="J6" s="160">
        <f t="shared" ref="J6:J19" si="2">ROUND(E6/D6*100,1)-100</f>
        <v>3.2999999999999972</v>
      </c>
      <c r="K6" s="160">
        <f t="shared" ref="K6:K19" si="3">ROUND(F6/E6*100,1)-100</f>
        <v>-1.2999999999999972</v>
      </c>
      <c r="L6" s="161">
        <f t="shared" ref="L6:L18" si="4">ROUND(F6/F$19*100+N6,1)</f>
        <v>43.3</v>
      </c>
      <c r="M6" s="242">
        <f>F6/F$19*100</f>
        <v>43.266383561997124</v>
      </c>
      <c r="N6" s="266"/>
      <c r="O6" s="267"/>
    </row>
    <row r="7" spans="1:15" s="7" customFormat="1" ht="24.95" customHeight="1" x14ac:dyDescent="0.15">
      <c r="A7" s="162" t="s">
        <v>118</v>
      </c>
      <c r="B7" s="164">
        <v>106210381</v>
      </c>
      <c r="C7" s="163">
        <v>109596643</v>
      </c>
      <c r="D7" s="163">
        <v>110226291</v>
      </c>
      <c r="E7" s="163">
        <v>110803155</v>
      </c>
      <c r="F7" s="163">
        <v>109590178</v>
      </c>
      <c r="G7" s="202">
        <v>-0.79999999999999716</v>
      </c>
      <c r="H7" s="165">
        <f t="shared" ref="H7:H19" si="5">ROUND(C7/B7*100,1)-100</f>
        <v>3.2000000000000028</v>
      </c>
      <c r="I7" s="165">
        <f t="shared" si="1"/>
        <v>0.59999999999999432</v>
      </c>
      <c r="J7" s="165">
        <f t="shared" si="2"/>
        <v>0.5</v>
      </c>
      <c r="K7" s="165">
        <f t="shared" si="3"/>
        <v>-1.0999999999999943</v>
      </c>
      <c r="L7" s="166">
        <f t="shared" si="4"/>
        <v>32.9</v>
      </c>
      <c r="M7" s="242">
        <f t="shared" ref="M7:M18" si="6">F7/F$19*100</f>
        <v>32.902816140523953</v>
      </c>
      <c r="N7" s="156"/>
      <c r="O7" s="267"/>
    </row>
    <row r="8" spans="1:15" s="7" customFormat="1" ht="24.95" customHeight="1" x14ac:dyDescent="0.15">
      <c r="A8" s="162" t="s">
        <v>119</v>
      </c>
      <c r="B8" s="164">
        <v>27853097</v>
      </c>
      <c r="C8" s="163">
        <v>30162548</v>
      </c>
      <c r="D8" s="163">
        <v>31144756</v>
      </c>
      <c r="E8" s="163">
        <v>35172954</v>
      </c>
      <c r="F8" s="163">
        <v>34518176</v>
      </c>
      <c r="G8" s="202">
        <v>-2.5999999999999943</v>
      </c>
      <c r="H8" s="165">
        <f t="shared" si="5"/>
        <v>8.2999999999999972</v>
      </c>
      <c r="I8" s="165">
        <f t="shared" si="1"/>
        <v>3.2999999999999972</v>
      </c>
      <c r="J8" s="165">
        <f t="shared" si="2"/>
        <v>12.900000000000006</v>
      </c>
      <c r="K8" s="165">
        <f t="shared" si="3"/>
        <v>-1.9000000000000057</v>
      </c>
      <c r="L8" s="166">
        <f t="shared" si="4"/>
        <v>10.4</v>
      </c>
      <c r="M8" s="242">
        <f t="shared" si="6"/>
        <v>10.363567421473176</v>
      </c>
      <c r="N8" s="156"/>
      <c r="O8" s="267"/>
    </row>
    <row r="9" spans="1:15" s="7" customFormat="1" ht="24.95" customHeight="1" x14ac:dyDescent="0.15">
      <c r="A9" s="162" t="s">
        <v>39</v>
      </c>
      <c r="B9" s="164">
        <v>166234112</v>
      </c>
      <c r="C9" s="163">
        <v>155395190</v>
      </c>
      <c r="D9" s="163">
        <v>154100877</v>
      </c>
      <c r="E9" s="163">
        <v>153850489</v>
      </c>
      <c r="F9" s="163">
        <v>149810545</v>
      </c>
      <c r="G9" s="202">
        <v>-0.90000000000000568</v>
      </c>
      <c r="H9" s="165">
        <f t="shared" si="5"/>
        <v>-6.5</v>
      </c>
      <c r="I9" s="165">
        <f t="shared" si="1"/>
        <v>-0.79999999999999716</v>
      </c>
      <c r="J9" s="165">
        <f t="shared" si="2"/>
        <v>-0.20000000000000284</v>
      </c>
      <c r="K9" s="165">
        <f t="shared" si="3"/>
        <v>-2.5999999999999943</v>
      </c>
      <c r="L9" s="166">
        <f t="shared" si="4"/>
        <v>45</v>
      </c>
      <c r="M9" s="242">
        <f t="shared" si="6"/>
        <v>44.978381347703348</v>
      </c>
      <c r="N9" s="266"/>
    </row>
    <row r="10" spans="1:15" s="7" customFormat="1" ht="24.95" customHeight="1" x14ac:dyDescent="0.15">
      <c r="A10" s="162" t="s">
        <v>120</v>
      </c>
      <c r="B10" s="164">
        <v>165194920</v>
      </c>
      <c r="C10" s="163">
        <v>154399487</v>
      </c>
      <c r="D10" s="163">
        <v>153137682</v>
      </c>
      <c r="E10" s="163">
        <v>152582763</v>
      </c>
      <c r="F10" s="163">
        <v>148486087</v>
      </c>
      <c r="G10" s="202">
        <v>-0.90000000000000568</v>
      </c>
      <c r="H10" s="165">
        <f t="shared" si="5"/>
        <v>-6.5</v>
      </c>
      <c r="I10" s="165">
        <f t="shared" si="1"/>
        <v>-0.79999999999999716</v>
      </c>
      <c r="J10" s="165">
        <f t="shared" si="2"/>
        <v>-0.40000000000000568</v>
      </c>
      <c r="K10" s="165">
        <f t="shared" si="3"/>
        <v>-2.7000000000000028</v>
      </c>
      <c r="L10" s="166">
        <f t="shared" si="4"/>
        <v>44.6</v>
      </c>
      <c r="M10" s="242">
        <f t="shared" si="6"/>
        <v>44.580732590714867</v>
      </c>
      <c r="N10" s="156"/>
    </row>
    <row r="11" spans="1:15" s="7" customFormat="1" ht="24.95" customHeight="1" x14ac:dyDescent="0.15">
      <c r="A11" s="162" t="s">
        <v>139</v>
      </c>
      <c r="B11" s="164">
        <v>1039192</v>
      </c>
      <c r="C11" s="163">
        <v>995703</v>
      </c>
      <c r="D11" s="163">
        <v>963195</v>
      </c>
      <c r="E11" s="163">
        <v>1267726</v>
      </c>
      <c r="F11" s="163">
        <v>1324458</v>
      </c>
      <c r="G11" s="202">
        <v>-1.0999999999999943</v>
      </c>
      <c r="H11" s="165">
        <f t="shared" si="5"/>
        <v>-4.2000000000000028</v>
      </c>
      <c r="I11" s="165">
        <f t="shared" si="1"/>
        <v>-3.2999999999999972</v>
      </c>
      <c r="J11" s="165">
        <f t="shared" si="2"/>
        <v>31.599999999999994</v>
      </c>
      <c r="K11" s="165">
        <f t="shared" si="3"/>
        <v>4.5</v>
      </c>
      <c r="L11" s="166">
        <f t="shared" si="4"/>
        <v>0.4</v>
      </c>
      <c r="M11" s="242">
        <f t="shared" si="6"/>
        <v>0.39764875698847818</v>
      </c>
      <c r="N11" s="156"/>
    </row>
    <row r="12" spans="1:15" s="7" customFormat="1" ht="24.95" customHeight="1" x14ac:dyDescent="0.15">
      <c r="A12" s="162" t="s">
        <v>121</v>
      </c>
      <c r="B12" s="164">
        <v>3883393</v>
      </c>
      <c r="C12" s="163">
        <v>3956099</v>
      </c>
      <c r="D12" s="163">
        <v>4059197</v>
      </c>
      <c r="E12" s="163">
        <v>4176584</v>
      </c>
      <c r="F12" s="163">
        <v>4297756</v>
      </c>
      <c r="G12" s="202">
        <v>1.9000000000000057</v>
      </c>
      <c r="H12" s="165">
        <f t="shared" si="5"/>
        <v>1.9000000000000057</v>
      </c>
      <c r="I12" s="165">
        <f t="shared" si="1"/>
        <v>2.5999999999999943</v>
      </c>
      <c r="J12" s="165">
        <f t="shared" si="2"/>
        <v>2.9000000000000057</v>
      </c>
      <c r="K12" s="165">
        <f t="shared" si="3"/>
        <v>2.9000000000000057</v>
      </c>
      <c r="L12" s="166">
        <f t="shared" si="4"/>
        <v>1.3</v>
      </c>
      <c r="M12" s="242">
        <f t="shared" si="6"/>
        <v>1.2903371275191617</v>
      </c>
      <c r="N12" s="156"/>
    </row>
    <row r="13" spans="1:15" s="7" customFormat="1" ht="24.95" customHeight="1" x14ac:dyDescent="0.15">
      <c r="A13" s="162" t="s">
        <v>122</v>
      </c>
      <c r="B13" s="164">
        <v>14959276</v>
      </c>
      <c r="C13" s="163">
        <v>14692368</v>
      </c>
      <c r="D13" s="163">
        <v>16010680</v>
      </c>
      <c r="E13" s="163">
        <v>15470488</v>
      </c>
      <c r="F13" s="163">
        <v>15254404</v>
      </c>
      <c r="G13" s="202">
        <v>16.200000000000003</v>
      </c>
      <c r="H13" s="165">
        <f t="shared" si="5"/>
        <v>-1.7999999999999972</v>
      </c>
      <c r="I13" s="165">
        <f t="shared" si="1"/>
        <v>9</v>
      </c>
      <c r="J13" s="165">
        <f t="shared" si="2"/>
        <v>-3.4000000000000057</v>
      </c>
      <c r="K13" s="165">
        <f t="shared" si="3"/>
        <v>-1.4000000000000057</v>
      </c>
      <c r="L13" s="166">
        <f t="shared" si="4"/>
        <v>4.5999999999999996</v>
      </c>
      <c r="M13" s="242">
        <f t="shared" si="6"/>
        <v>4.5799072444728859</v>
      </c>
      <c r="N13" s="156"/>
    </row>
    <row r="14" spans="1:15" s="7" customFormat="1" ht="24.95" customHeight="1" x14ac:dyDescent="0.15">
      <c r="A14" s="162" t="s">
        <v>123</v>
      </c>
      <c r="B14" s="164">
        <v>26582</v>
      </c>
      <c r="C14" s="163">
        <v>26248</v>
      </c>
      <c r="D14" s="163">
        <v>26248</v>
      </c>
      <c r="E14" s="163">
        <v>27352</v>
      </c>
      <c r="F14" s="163">
        <v>24930</v>
      </c>
      <c r="G14" s="202">
        <v>-1.2999999999999972</v>
      </c>
      <c r="H14" s="165">
        <f t="shared" si="5"/>
        <v>-1.2999999999999972</v>
      </c>
      <c r="I14" s="165">
        <f t="shared" si="1"/>
        <v>0</v>
      </c>
      <c r="J14" s="165">
        <f t="shared" si="2"/>
        <v>4.2000000000000028</v>
      </c>
      <c r="K14" s="165">
        <f t="shared" si="3"/>
        <v>-8.9000000000000057</v>
      </c>
      <c r="L14" s="166">
        <f t="shared" si="4"/>
        <v>0</v>
      </c>
      <c r="M14" s="242">
        <f t="shared" si="6"/>
        <v>7.4848606084320993E-3</v>
      </c>
      <c r="N14" s="156"/>
    </row>
    <row r="15" spans="1:15" s="7" customFormat="1" ht="24.95" customHeight="1" x14ac:dyDescent="0.15">
      <c r="A15" s="162" t="s">
        <v>124</v>
      </c>
      <c r="B15" s="164">
        <v>448245</v>
      </c>
      <c r="C15" s="163">
        <v>291879</v>
      </c>
      <c r="D15" s="163">
        <v>22827</v>
      </c>
      <c r="E15" s="163">
        <v>22727</v>
      </c>
      <c r="F15" s="163">
        <v>32973</v>
      </c>
      <c r="G15" s="202">
        <v>50.699999999999989</v>
      </c>
      <c r="H15" s="165">
        <f t="shared" si="5"/>
        <v>-34.900000000000006</v>
      </c>
      <c r="I15" s="165">
        <f t="shared" si="1"/>
        <v>-92.2</v>
      </c>
      <c r="J15" s="165">
        <f t="shared" si="2"/>
        <v>-0.40000000000000568</v>
      </c>
      <c r="K15" s="165">
        <f t="shared" si="3"/>
        <v>45.099999999999994</v>
      </c>
      <c r="L15" s="166">
        <f t="shared" si="4"/>
        <v>0</v>
      </c>
      <c r="M15" s="242">
        <f t="shared" si="6"/>
        <v>9.8996513775303496E-3</v>
      </c>
      <c r="N15" s="156"/>
    </row>
    <row r="16" spans="1:15" s="7" customFormat="1" ht="24.95" customHeight="1" x14ac:dyDescent="0.15">
      <c r="A16" s="162" t="s">
        <v>125</v>
      </c>
      <c r="B16" s="164">
        <v>844140</v>
      </c>
      <c r="C16" s="163">
        <v>990132</v>
      </c>
      <c r="D16" s="163">
        <v>959593</v>
      </c>
      <c r="E16" s="163">
        <v>947937</v>
      </c>
      <c r="F16" s="163">
        <v>937504</v>
      </c>
      <c r="G16" s="202">
        <v>-18.299999999999997</v>
      </c>
      <c r="H16" s="165">
        <f t="shared" si="5"/>
        <v>17.299999999999997</v>
      </c>
      <c r="I16" s="165">
        <f t="shared" si="1"/>
        <v>-3.0999999999999943</v>
      </c>
      <c r="J16" s="165">
        <f t="shared" si="2"/>
        <v>-1.2000000000000028</v>
      </c>
      <c r="K16" s="165">
        <f t="shared" si="3"/>
        <v>-1.0999999999999943</v>
      </c>
      <c r="L16" s="166">
        <f t="shared" si="4"/>
        <v>0.3</v>
      </c>
      <c r="M16" s="242">
        <f t="shared" si="6"/>
        <v>0.28147159084827622</v>
      </c>
      <c r="N16" s="156"/>
    </row>
    <row r="17" spans="1:22" s="7" customFormat="1" ht="24.95" customHeight="1" x14ac:dyDescent="0.15">
      <c r="A17" s="162" t="s">
        <v>126</v>
      </c>
      <c r="B17" s="164">
        <v>3017028</v>
      </c>
      <c r="C17" s="163">
        <v>3120912</v>
      </c>
      <c r="D17" s="163">
        <v>3255183</v>
      </c>
      <c r="E17" s="163">
        <v>3332816</v>
      </c>
      <c r="F17" s="163">
        <v>3424718</v>
      </c>
      <c r="G17" s="202">
        <v>-2</v>
      </c>
      <c r="H17" s="165">
        <f t="shared" si="5"/>
        <v>3.4000000000000057</v>
      </c>
      <c r="I17" s="165">
        <f t="shared" si="1"/>
        <v>4.2999999999999972</v>
      </c>
      <c r="J17" s="165">
        <f t="shared" si="2"/>
        <v>2.4000000000000057</v>
      </c>
      <c r="K17" s="165">
        <f t="shared" si="3"/>
        <v>2.7999999999999972</v>
      </c>
      <c r="L17" s="166">
        <f t="shared" si="4"/>
        <v>1</v>
      </c>
      <c r="M17" s="242">
        <f t="shared" si="6"/>
        <v>1.0282204915037449</v>
      </c>
      <c r="N17" s="156"/>
    </row>
    <row r="18" spans="1:22" s="7" customFormat="1" ht="24.95" customHeight="1" x14ac:dyDescent="0.15">
      <c r="A18" s="162" t="s">
        <v>127</v>
      </c>
      <c r="B18" s="164">
        <v>17817662</v>
      </c>
      <c r="C18" s="163">
        <v>16532889</v>
      </c>
      <c r="D18" s="163">
        <v>16222189</v>
      </c>
      <c r="E18" s="163">
        <v>16159681</v>
      </c>
      <c r="F18" s="163">
        <v>15181151</v>
      </c>
      <c r="G18" s="202">
        <v>-0.59999999999999432</v>
      </c>
      <c r="H18" s="165">
        <f t="shared" si="5"/>
        <v>-7.2000000000000028</v>
      </c>
      <c r="I18" s="165">
        <f t="shared" si="1"/>
        <v>-1.9000000000000057</v>
      </c>
      <c r="J18" s="165">
        <f t="shared" si="2"/>
        <v>-0.40000000000000568</v>
      </c>
      <c r="K18" s="165">
        <f t="shared" si="3"/>
        <v>-6.0999999999999943</v>
      </c>
      <c r="L18" s="166">
        <f t="shared" si="4"/>
        <v>4.5</v>
      </c>
      <c r="M18" s="242">
        <f t="shared" si="6"/>
        <v>4.557914123969498</v>
      </c>
      <c r="N18" s="156">
        <v>-0.1</v>
      </c>
    </row>
    <row r="19" spans="1:22" s="7" customFormat="1" ht="24.95" customHeight="1" thickBot="1" x14ac:dyDescent="0.2">
      <c r="A19" s="167" t="s">
        <v>114</v>
      </c>
      <c r="B19" s="168">
        <v>341293916</v>
      </c>
      <c r="C19" s="168">
        <v>334764908</v>
      </c>
      <c r="D19" s="168">
        <v>336027841</v>
      </c>
      <c r="E19" s="168">
        <v>339964183</v>
      </c>
      <c r="F19" s="215">
        <f>337101988-4029653</f>
        <v>333072335</v>
      </c>
      <c r="G19" s="203">
        <v>-0.29999999999999716</v>
      </c>
      <c r="H19" s="169">
        <f t="shared" si="5"/>
        <v>-1.9000000000000057</v>
      </c>
      <c r="I19" s="169">
        <f t="shared" si="1"/>
        <v>0.40000000000000568</v>
      </c>
      <c r="J19" s="169">
        <f t="shared" si="2"/>
        <v>1.2000000000000028</v>
      </c>
      <c r="K19" s="169">
        <f t="shared" si="3"/>
        <v>-2</v>
      </c>
      <c r="L19" s="170">
        <f>L6+L9+SUM(L12:L18)</f>
        <v>100</v>
      </c>
      <c r="M19" s="243">
        <f>M6+M9+SUM(M12:M18)</f>
        <v>100</v>
      </c>
      <c r="N19" s="156"/>
    </row>
    <row r="20" spans="1:22" s="48" customFormat="1" ht="15" customHeight="1" x14ac:dyDescent="0.15">
      <c r="A20" s="48" t="s">
        <v>140</v>
      </c>
    </row>
    <row r="21" spans="1:22" s="48" customFormat="1" ht="12" x14ac:dyDescent="0.15">
      <c r="A21" s="148" t="s">
        <v>141</v>
      </c>
      <c r="B21" s="148"/>
      <c r="C21" s="148"/>
      <c r="D21" s="148"/>
      <c r="E21" s="148"/>
    </row>
    <row r="22" spans="1:22" ht="15" thickBot="1" x14ac:dyDescent="0.2"/>
    <row r="23" spans="1:22" ht="24.95" customHeight="1" thickBot="1" x14ac:dyDescent="0.2">
      <c r="A23" s="222" t="s">
        <v>158</v>
      </c>
      <c r="B23" s="217">
        <v>85611059</v>
      </c>
      <c r="C23" s="218">
        <v>83892793</v>
      </c>
      <c r="D23" s="218">
        <v>83226874</v>
      </c>
      <c r="E23" s="219">
        <v>79894213</v>
      </c>
      <c r="F23" s="219">
        <v>75519349</v>
      </c>
      <c r="G23" s="220">
        <v>-1.2999999999999972</v>
      </c>
      <c r="H23" s="220">
        <f>ROUND(C23/B23*100,1)-100</f>
        <v>-2</v>
      </c>
      <c r="I23" s="220">
        <f>ROUND(D23/C23*100,1)-100</f>
        <v>-0.79999999999999716</v>
      </c>
      <c r="J23" s="220">
        <f>ROUND(E23/D23*100,1)-100</f>
        <v>-4</v>
      </c>
      <c r="K23" s="220">
        <f>ROUND(F23/E23*100,1)-100</f>
        <v>-5.5</v>
      </c>
      <c r="L23" s="221">
        <v>100</v>
      </c>
    </row>
    <row r="25" spans="1:22" x14ac:dyDescent="0.15">
      <c r="B25" s="247" t="str">
        <f>"H"&amp;MID(B4,3,2)</f>
        <v>H23</v>
      </c>
      <c r="C25" s="247" t="str">
        <f>"H"&amp;MID(C4,3,2)</f>
        <v>H24</v>
      </c>
      <c r="D25" s="247" t="str">
        <f>"H"&amp;MID(D4,3,2)</f>
        <v>H25</v>
      </c>
      <c r="E25" s="247" t="str">
        <f>"H"&amp;MID(E4,3,2)</f>
        <v>H26</v>
      </c>
      <c r="F25" s="247" t="str">
        <f>"H"&amp;MID(F4,3,2)</f>
        <v>H27</v>
      </c>
    </row>
    <row r="26" spans="1:22" x14ac:dyDescent="0.15">
      <c r="A26" s="48" t="str">
        <f>MID(A9,2,5)</f>
        <v>固定資産税</v>
      </c>
      <c r="B26" s="248">
        <f>ROUND(B9/100000,0)</f>
        <v>1662</v>
      </c>
      <c r="C26" s="248">
        <f>ROUND(C9/100000,0)</f>
        <v>1554</v>
      </c>
      <c r="D26" s="248">
        <f>ROUND(D9/100000,0)</f>
        <v>1541</v>
      </c>
      <c r="E26" s="248">
        <f>ROUND(E9/100000,0)</f>
        <v>1539</v>
      </c>
      <c r="F26" s="248">
        <f>ROUND(F9/100000,0)</f>
        <v>1498</v>
      </c>
      <c r="G26" s="257">
        <f>ROUND(B26/B$30,3)+G37</f>
        <v>0.48699999999999999</v>
      </c>
      <c r="H26" s="257">
        <f t="shared" ref="H26:K26" si="7">ROUND(C26/C$30,3)+H37</f>
        <v>0.46400000000000002</v>
      </c>
      <c r="I26" s="257">
        <f t="shared" si="7"/>
        <v>0.45900000000000002</v>
      </c>
      <c r="J26" s="257">
        <f t="shared" si="7"/>
        <v>0.45300000000000001</v>
      </c>
      <c r="K26" s="257">
        <f t="shared" si="7"/>
        <v>0.44900000000000001</v>
      </c>
    </row>
    <row r="27" spans="1:22" x14ac:dyDescent="0.15">
      <c r="A27" s="48" t="str">
        <f>MID(A7,6,7)</f>
        <v>個人市町村民税</v>
      </c>
      <c r="B27" s="248">
        <f t="shared" ref="B27:F28" si="8">ROUND(B7/100000,0)</f>
        <v>1062</v>
      </c>
      <c r="C27" s="248">
        <f t="shared" si="8"/>
        <v>1096</v>
      </c>
      <c r="D27" s="248">
        <f t="shared" si="8"/>
        <v>1102</v>
      </c>
      <c r="E27" s="248">
        <f t="shared" si="8"/>
        <v>1108</v>
      </c>
      <c r="F27" s="248">
        <f t="shared" si="8"/>
        <v>1096</v>
      </c>
      <c r="G27" s="257">
        <f t="shared" ref="G27:K27" si="9">ROUND(B27/B$30,3)+G38</f>
        <v>0.311</v>
      </c>
      <c r="H27" s="257">
        <f t="shared" si="9"/>
        <v>0.32700000000000001</v>
      </c>
      <c r="I27" s="257">
        <f t="shared" si="9"/>
        <v>0.32800000000000001</v>
      </c>
      <c r="J27" s="257">
        <f t="shared" si="9"/>
        <v>0.32600000000000001</v>
      </c>
      <c r="K27" s="257">
        <f t="shared" si="9"/>
        <v>0.32900000000000001</v>
      </c>
    </row>
    <row r="28" spans="1:22" x14ac:dyDescent="0.15">
      <c r="A28" s="48" t="str">
        <f>MID(A8,6,7)</f>
        <v>法人市町村民税</v>
      </c>
      <c r="B28" s="248">
        <f t="shared" si="8"/>
        <v>279</v>
      </c>
      <c r="C28" s="248">
        <f t="shared" si="8"/>
        <v>302</v>
      </c>
      <c r="D28" s="248">
        <f t="shared" si="8"/>
        <v>311</v>
      </c>
      <c r="E28" s="248">
        <f t="shared" si="8"/>
        <v>352</v>
      </c>
      <c r="F28" s="248">
        <f t="shared" si="8"/>
        <v>345</v>
      </c>
      <c r="G28" s="257">
        <f t="shared" ref="G28:K28" si="10">ROUND(B28/B$30,3)+G39</f>
        <v>8.1000000000000003E-2</v>
      </c>
      <c r="H28" s="257">
        <f t="shared" si="10"/>
        <v>0.09</v>
      </c>
      <c r="I28" s="257">
        <f t="shared" si="10"/>
        <v>9.2999999999999999E-2</v>
      </c>
      <c r="J28" s="257">
        <f t="shared" si="10"/>
        <v>0.104</v>
      </c>
      <c r="K28" s="257">
        <f t="shared" si="10"/>
        <v>0.104</v>
      </c>
      <c r="N28" s="259"/>
      <c r="O28" s="48"/>
      <c r="P28" s="259"/>
      <c r="Q28" s="48"/>
      <c r="R28" s="258"/>
      <c r="S28" s="48"/>
      <c r="T28" s="258"/>
      <c r="U28" s="48"/>
      <c r="V28" s="259"/>
    </row>
    <row r="29" spans="1:22" x14ac:dyDescent="0.15">
      <c r="A29" s="48" t="s">
        <v>166</v>
      </c>
      <c r="B29" s="249">
        <f>ROUND(B30-SUM(B26:B28),0)</f>
        <v>410</v>
      </c>
      <c r="C29" s="249">
        <f>ROUND(C30-SUM(C26:C28),0)</f>
        <v>396</v>
      </c>
      <c r="D29" s="249">
        <f>ROUND(D30-SUM(D26:D28),0)</f>
        <v>406</v>
      </c>
      <c r="E29" s="249">
        <f>ROUND(E30-SUM(E26:E28),0)</f>
        <v>401</v>
      </c>
      <c r="F29" s="249">
        <f>ROUND(F30-SUM(F26:F28),0)</f>
        <v>392</v>
      </c>
      <c r="G29" s="257">
        <f t="shared" ref="G29:K29" si="11">ROUND(B29/B$30,3)+G40</f>
        <v>0.12</v>
      </c>
      <c r="H29" s="257">
        <f t="shared" si="11"/>
        <v>0.11799999999999999</v>
      </c>
      <c r="I29" s="257">
        <f t="shared" si="11"/>
        <v>0.122</v>
      </c>
      <c r="J29" s="257">
        <f t="shared" si="11"/>
        <v>0.11699999999999999</v>
      </c>
      <c r="K29" s="257">
        <f t="shared" si="11"/>
        <v>0.11799999999999999</v>
      </c>
    </row>
    <row r="30" spans="1:22" x14ac:dyDescent="0.15">
      <c r="A30" s="183" t="s">
        <v>106</v>
      </c>
      <c r="B30" s="183">
        <f>ROUND(B19/100000,0)</f>
        <v>3413</v>
      </c>
      <c r="C30" s="183">
        <f>ROUND(C19/100000,0)</f>
        <v>3348</v>
      </c>
      <c r="D30" s="183">
        <f>ROUND(D19/100000,0)</f>
        <v>3360</v>
      </c>
      <c r="E30" s="183">
        <f>ROUND(E19/100000,0)</f>
        <v>3400</v>
      </c>
      <c r="F30" s="183">
        <f>ROUND(F19/100000,0)</f>
        <v>3331</v>
      </c>
      <c r="G30" s="257">
        <f>SUM(G26:G29)</f>
        <v>0.999</v>
      </c>
      <c r="H30" s="257">
        <f t="shared" ref="H30:K30" si="12">SUM(H26:H29)</f>
        <v>0.999</v>
      </c>
      <c r="I30" s="257">
        <f t="shared" si="12"/>
        <v>1.002</v>
      </c>
      <c r="J30" s="257">
        <f t="shared" si="12"/>
        <v>1</v>
      </c>
      <c r="K30" s="257">
        <f t="shared" si="12"/>
        <v>1</v>
      </c>
    </row>
    <row r="31" spans="1:22" x14ac:dyDescent="0.15">
      <c r="G31" s="48" t="s">
        <v>173</v>
      </c>
    </row>
    <row r="32" spans="1:22" x14ac:dyDescent="0.15">
      <c r="G32" s="261">
        <f>B26/B$30</f>
        <v>0.48696161734544391</v>
      </c>
      <c r="H32" s="261">
        <f t="shared" ref="H32:K32" si="13">C26/C$30</f>
        <v>0.46415770609318996</v>
      </c>
      <c r="I32" s="261">
        <f t="shared" si="13"/>
        <v>0.45863095238095236</v>
      </c>
      <c r="J32" s="261">
        <f t="shared" si="13"/>
        <v>0.4526470588235294</v>
      </c>
      <c r="K32" s="261">
        <f t="shared" si="13"/>
        <v>0.44971480036025219</v>
      </c>
    </row>
    <row r="33" spans="7:24" x14ac:dyDescent="0.15">
      <c r="G33" s="261">
        <f t="shared" ref="G33:K35" si="14">B27/B$30</f>
        <v>0.31116319953120419</v>
      </c>
      <c r="H33" s="261">
        <f t="shared" si="14"/>
        <v>0.32735961768219835</v>
      </c>
      <c r="I33" s="261">
        <f t="shared" si="14"/>
        <v>0.32797619047619048</v>
      </c>
      <c r="J33" s="261">
        <f t="shared" si="14"/>
        <v>0.32588235294117646</v>
      </c>
      <c r="K33" s="261">
        <f t="shared" si="14"/>
        <v>0.32903032122485742</v>
      </c>
    </row>
    <row r="34" spans="7:24" x14ac:dyDescent="0.15">
      <c r="G34" s="261">
        <f t="shared" si="14"/>
        <v>8.1746264283621445E-2</v>
      </c>
      <c r="H34" s="261">
        <f t="shared" si="14"/>
        <v>9.0203106332138586E-2</v>
      </c>
      <c r="I34" s="261">
        <f t="shared" si="14"/>
        <v>9.2559523809523814E-2</v>
      </c>
      <c r="J34" s="261">
        <f t="shared" si="14"/>
        <v>0.10352941176470588</v>
      </c>
      <c r="K34" s="261">
        <f t="shared" si="14"/>
        <v>0.10357250075052536</v>
      </c>
    </row>
    <row r="35" spans="7:24" x14ac:dyDescent="0.15">
      <c r="G35" s="261">
        <f t="shared" si="14"/>
        <v>0.12012891883973044</v>
      </c>
      <c r="H35" s="261">
        <f t="shared" si="14"/>
        <v>0.11827956989247312</v>
      </c>
      <c r="I35" s="261">
        <f t="shared" si="14"/>
        <v>0.12083333333333333</v>
      </c>
      <c r="J35" s="261">
        <f t="shared" si="14"/>
        <v>0.11794117647058823</v>
      </c>
      <c r="K35" s="261">
        <f t="shared" si="14"/>
        <v>0.11768237766436505</v>
      </c>
    </row>
    <row r="36" spans="7:24" x14ac:dyDescent="0.15">
      <c r="G36" s="48" t="s">
        <v>109</v>
      </c>
    </row>
    <row r="37" spans="7:24" x14ac:dyDescent="0.15">
      <c r="G37" s="260"/>
      <c r="H37" s="260"/>
      <c r="I37" s="260"/>
      <c r="J37" s="260"/>
      <c r="K37" s="260">
        <v>-1E-3</v>
      </c>
    </row>
    <row r="38" spans="7:24" x14ac:dyDescent="0.15">
      <c r="G38" s="260"/>
      <c r="H38" s="260"/>
      <c r="I38" s="260"/>
      <c r="J38" s="260"/>
      <c r="K38" s="260"/>
    </row>
    <row r="39" spans="7:24" x14ac:dyDescent="0.15">
      <c r="G39" s="260">
        <v>-1E-3</v>
      </c>
      <c r="H39" s="260"/>
      <c r="I39" s="260"/>
      <c r="J39" s="260"/>
      <c r="K39" s="260"/>
    </row>
    <row r="40" spans="7:24" x14ac:dyDescent="0.15">
      <c r="G40" s="260"/>
      <c r="H40" s="260"/>
      <c r="I40" s="260">
        <v>1E-3</v>
      </c>
      <c r="J40" s="260">
        <v>-1E-3</v>
      </c>
      <c r="K40" s="260"/>
    </row>
    <row r="41" spans="7:24" ht="3" customHeight="1" x14ac:dyDescent="0.15">
      <c r="G41" s="257"/>
      <c r="H41" s="257"/>
      <c r="I41" s="257"/>
      <c r="J41" s="257"/>
      <c r="K41" s="257"/>
      <c r="N41"/>
      <c r="O41"/>
      <c r="P41"/>
      <c r="Q41"/>
      <c r="R41"/>
      <c r="S41"/>
      <c r="T41"/>
      <c r="U41"/>
      <c r="V41"/>
      <c r="W41"/>
      <c r="X41"/>
    </row>
    <row r="42" spans="7:24" ht="3" customHeight="1" x14ac:dyDescent="0.15">
      <c r="N42"/>
      <c r="O42"/>
      <c r="P42"/>
      <c r="Q42"/>
      <c r="R42"/>
      <c r="S42"/>
      <c r="T42"/>
      <c r="U42"/>
      <c r="V42"/>
      <c r="W42"/>
      <c r="X42"/>
    </row>
    <row r="43" spans="7:24" ht="3" customHeight="1" x14ac:dyDescent="0.15">
      <c r="N43"/>
      <c r="O43"/>
      <c r="P43"/>
      <c r="Q43"/>
      <c r="R43"/>
      <c r="S43"/>
      <c r="T43"/>
      <c r="U43"/>
      <c r="V43"/>
      <c r="W43"/>
      <c r="X43"/>
    </row>
    <row r="44" spans="7:24" ht="3" customHeight="1" x14ac:dyDescent="0.15">
      <c r="N44"/>
      <c r="O44"/>
      <c r="P44"/>
      <c r="Q44"/>
      <c r="R44"/>
      <c r="S44"/>
      <c r="T44"/>
      <c r="U44"/>
      <c r="V44"/>
      <c r="W44"/>
      <c r="X44"/>
    </row>
    <row r="45" spans="7:24" ht="3" customHeight="1" x14ac:dyDescent="0.15">
      <c r="N45"/>
      <c r="O45"/>
      <c r="P45"/>
      <c r="Q45"/>
      <c r="R45"/>
      <c r="S45"/>
      <c r="T45"/>
      <c r="U45"/>
      <c r="V45"/>
      <c r="W45"/>
      <c r="X45"/>
    </row>
    <row r="46" spans="7:24" ht="3" customHeight="1" x14ac:dyDescent="0.15">
      <c r="N46"/>
      <c r="O46"/>
      <c r="P46"/>
      <c r="Q46"/>
      <c r="R46"/>
      <c r="S46"/>
      <c r="T46"/>
      <c r="U46"/>
      <c r="V46"/>
      <c r="W46"/>
      <c r="X46"/>
    </row>
    <row r="47" spans="7:24" ht="3" customHeight="1" x14ac:dyDescent="0.15">
      <c r="N47"/>
      <c r="O47"/>
      <c r="P47"/>
      <c r="Q47"/>
      <c r="R47"/>
      <c r="S47"/>
      <c r="T47"/>
      <c r="U47"/>
      <c r="V47"/>
      <c r="W47"/>
      <c r="X47"/>
    </row>
    <row r="48" spans="7:24" ht="3" customHeight="1" x14ac:dyDescent="0.15">
      <c r="N48"/>
      <c r="O48"/>
      <c r="P48"/>
      <c r="Q48"/>
      <c r="R48"/>
      <c r="S48"/>
      <c r="T48"/>
      <c r="U48"/>
      <c r="V48"/>
      <c r="W48"/>
      <c r="X48"/>
    </row>
    <row r="49" spans="14:24" ht="3" customHeight="1" x14ac:dyDescent="0.15">
      <c r="N49"/>
      <c r="O49"/>
      <c r="P49"/>
      <c r="Q49"/>
      <c r="R49"/>
      <c r="S49"/>
      <c r="T49"/>
      <c r="U49"/>
      <c r="V49"/>
      <c r="X49"/>
    </row>
    <row r="50" spans="14:24" ht="3" customHeight="1" x14ac:dyDescent="0.15">
      <c r="N50"/>
      <c r="P50"/>
      <c r="R50"/>
      <c r="S50"/>
      <c r="T50"/>
      <c r="V50"/>
      <c r="W50" s="263"/>
      <c r="X50"/>
    </row>
    <row r="51" spans="14:24" ht="3" customHeight="1" x14ac:dyDescent="0.15">
      <c r="N51"/>
      <c r="O51" s="285">
        <f>B30</f>
        <v>3413</v>
      </c>
      <c r="P51"/>
      <c r="Q51" s="285">
        <f>C30</f>
        <v>3348</v>
      </c>
      <c r="R51"/>
      <c r="T51"/>
      <c r="U51" s="263"/>
      <c r="V51"/>
      <c r="W51" s="263"/>
      <c r="X51"/>
    </row>
    <row r="52" spans="14:24" ht="3" customHeight="1" x14ac:dyDescent="0.15">
      <c r="N52"/>
      <c r="O52" s="285"/>
      <c r="P52"/>
      <c r="Q52" s="285"/>
      <c r="R52"/>
      <c r="S52" s="285">
        <f>D30</f>
        <v>3360</v>
      </c>
      <c r="T52"/>
      <c r="U52" s="263"/>
      <c r="V52"/>
      <c r="W52" s="285">
        <f>F30</f>
        <v>3331</v>
      </c>
      <c r="X52"/>
    </row>
    <row r="53" spans="14:24" ht="3" customHeight="1" x14ac:dyDescent="0.15">
      <c r="N53"/>
      <c r="O53" s="285"/>
      <c r="P53"/>
      <c r="Q53" s="285"/>
      <c r="R53"/>
      <c r="S53" s="285"/>
      <c r="T53"/>
      <c r="U53" s="285">
        <f>E30</f>
        <v>3400</v>
      </c>
      <c r="V53"/>
      <c r="W53" s="285"/>
      <c r="X53"/>
    </row>
    <row r="54" spans="14:24" ht="3" customHeight="1" x14ac:dyDescent="0.15">
      <c r="N54"/>
      <c r="O54" s="285"/>
      <c r="P54"/>
      <c r="Q54" s="285"/>
      <c r="R54"/>
      <c r="S54" s="285"/>
      <c r="T54"/>
      <c r="U54" s="285"/>
      <c r="V54"/>
      <c r="W54" s="285"/>
      <c r="X54"/>
    </row>
    <row r="55" spans="14:24" ht="3" customHeight="1" x14ac:dyDescent="0.15">
      <c r="N55"/>
      <c r="O55" s="279" t="str">
        <f>$A$29&amp;"　"&amp;TEXT(B$29,"#,##0")&amp;TEXT(G$29,"(0.0%)")</f>
        <v>その他　410(12.0%)</v>
      </c>
      <c r="P55"/>
      <c r="Q55" s="263"/>
      <c r="R55"/>
      <c r="S55" s="285"/>
      <c r="T55"/>
      <c r="U55" s="285"/>
      <c r="V55"/>
      <c r="W55" s="263"/>
      <c r="X55"/>
    </row>
    <row r="56" spans="14:24" ht="3" customHeight="1" x14ac:dyDescent="0.15">
      <c r="N56"/>
      <c r="O56" s="279"/>
      <c r="P56"/>
      <c r="Q56" s="279" t="str">
        <f>TEXT(C$29,"#,##0")&amp;TEXT(H$29,"(0.0%)")</f>
        <v>396(11.8%)</v>
      </c>
      <c r="R56"/>
      <c r="S56" s="263"/>
      <c r="T56"/>
      <c r="U56" s="279" t="str">
        <f>TEXT(E$29,"#,##0")&amp;TEXT(J$29,"(0.0%)")</f>
        <v>401(11.7%)</v>
      </c>
      <c r="V56"/>
      <c r="W56" s="279" t="str">
        <f>TEXT(F$29,"#,##0")&amp;TEXT(K$29,"(0.0%)")</f>
        <v>392(11.8%)</v>
      </c>
      <c r="X56"/>
    </row>
    <row r="57" spans="14:24" ht="3" customHeight="1" x14ac:dyDescent="0.15">
      <c r="N57"/>
      <c r="O57" s="279"/>
      <c r="P57"/>
      <c r="Q57" s="279"/>
      <c r="R57"/>
      <c r="S57" s="279" t="str">
        <f>TEXT(D$29,"#,##0")&amp;TEXT(I$29,"(0.0%)")</f>
        <v>406(12.2%)</v>
      </c>
      <c r="T57"/>
      <c r="U57" s="279"/>
      <c r="V57"/>
      <c r="W57" s="279"/>
      <c r="X57"/>
    </row>
    <row r="58" spans="14:24" ht="3" customHeight="1" x14ac:dyDescent="0.15">
      <c r="N58"/>
      <c r="O58" s="279"/>
      <c r="P58"/>
      <c r="Q58" s="279"/>
      <c r="R58"/>
      <c r="S58" s="279"/>
      <c r="T58"/>
      <c r="U58" s="279"/>
      <c r="V58"/>
      <c r="W58" s="279"/>
      <c r="X58"/>
    </row>
    <row r="59" spans="14:24" ht="3" customHeight="1" x14ac:dyDescent="0.15">
      <c r="N59"/>
      <c r="O59" s="279"/>
      <c r="P59"/>
      <c r="Q59" s="279"/>
      <c r="R59"/>
      <c r="S59" s="279"/>
      <c r="T59"/>
      <c r="U59" s="279"/>
      <c r="V59"/>
      <c r="W59" s="279"/>
      <c r="X59"/>
    </row>
    <row r="60" spans="14:24" ht="3" customHeight="1" x14ac:dyDescent="0.15">
      <c r="N60"/>
      <c r="O60" s="279"/>
      <c r="P60"/>
      <c r="Q60" s="279"/>
      <c r="R60"/>
      <c r="S60" s="279"/>
      <c r="T60"/>
      <c r="U60" s="279"/>
      <c r="V60"/>
      <c r="W60" s="279"/>
      <c r="X60"/>
    </row>
    <row r="61" spans="14:24" ht="3" customHeight="1" x14ac:dyDescent="0.15">
      <c r="N61"/>
      <c r="O61" s="262"/>
      <c r="P61"/>
      <c r="Q61" s="279"/>
      <c r="R61"/>
      <c r="S61" s="279"/>
      <c r="T61"/>
      <c r="U61" s="279"/>
      <c r="V61"/>
      <c r="W61" s="279"/>
      <c r="X61"/>
    </row>
    <row r="62" spans="14:24" ht="3" customHeight="1" x14ac:dyDescent="0.15">
      <c r="N62"/>
      <c r="O62" s="279" t="str">
        <f>$A$28&amp;TEXT(B$28,"#,##0")&amp;TEXT(G$28,"(0.0%)")</f>
        <v>法人市町村民税279(8.1%)</v>
      </c>
      <c r="P62"/>
      <c r="R62"/>
      <c r="S62" s="279"/>
      <c r="T62"/>
      <c r="U62" s="279"/>
      <c r="V62"/>
      <c r="W62" s="279"/>
      <c r="X62"/>
    </row>
    <row r="63" spans="14:24" ht="3" customHeight="1" x14ac:dyDescent="0.15">
      <c r="N63"/>
      <c r="O63" s="279"/>
      <c r="P63"/>
      <c r="Q63" s="279" t="str">
        <f>TEXT(C$28,"#,##0")&amp;TEXT(H$28,"(0.0%)")</f>
        <v>302(9.0%)</v>
      </c>
      <c r="R63"/>
      <c r="S63" s="279"/>
      <c r="T63"/>
      <c r="U63" s="279"/>
      <c r="V63"/>
      <c r="W63" s="279" t="str">
        <f>TEXT(F$28,"#,##0")&amp;TEXT(K$28,"(0.0%)")</f>
        <v>345(10.4%)</v>
      </c>
      <c r="X63"/>
    </row>
    <row r="64" spans="14:24" ht="3" customHeight="1" x14ac:dyDescent="0.15">
      <c r="N64"/>
      <c r="O64" s="279"/>
      <c r="P64"/>
      <c r="Q64" s="279"/>
      <c r="R64"/>
      <c r="S64" s="279" t="str">
        <f>TEXT(D$28,"#,##0")&amp;TEXT(I$28,"(0.0%)")</f>
        <v>311(9.3%)</v>
      </c>
      <c r="T64"/>
      <c r="U64" s="279" t="str">
        <f>TEXT(E$28,"#,##0")&amp;TEXT(J$28,"(0.0%)")</f>
        <v>352(10.4%)</v>
      </c>
      <c r="V64"/>
      <c r="W64" s="279"/>
      <c r="X64"/>
    </row>
    <row r="65" spans="14:24" ht="3" customHeight="1" x14ac:dyDescent="0.15">
      <c r="N65"/>
      <c r="O65" s="279"/>
      <c r="P65"/>
      <c r="Q65" s="279"/>
      <c r="R65"/>
      <c r="S65" s="279"/>
      <c r="T65"/>
      <c r="U65" s="279"/>
      <c r="V65"/>
      <c r="W65" s="279"/>
      <c r="X65"/>
    </row>
    <row r="66" spans="14:24" ht="3" customHeight="1" x14ac:dyDescent="0.15">
      <c r="N66"/>
      <c r="O66" s="279"/>
      <c r="P66"/>
      <c r="Q66" s="279"/>
      <c r="R66"/>
      <c r="S66" s="279"/>
      <c r="T66"/>
      <c r="U66" s="279"/>
      <c r="V66"/>
      <c r="W66" s="279"/>
      <c r="X66"/>
    </row>
    <row r="67" spans="14:24" ht="3" customHeight="1" x14ac:dyDescent="0.15">
      <c r="N67"/>
      <c r="O67" s="265"/>
      <c r="P67"/>
      <c r="Q67" s="279"/>
      <c r="R67"/>
      <c r="S67" s="279"/>
      <c r="T67"/>
      <c r="U67" s="279"/>
      <c r="V67"/>
      <c r="W67" s="279"/>
      <c r="X67"/>
    </row>
    <row r="68" spans="14:24" ht="3" customHeight="1" x14ac:dyDescent="0.15">
      <c r="N68"/>
      <c r="O68" s="279" t="str">
        <f>$A$27&amp;TEXT(B$27,"#,##0")&amp;TEXT(G$27,"(0.0%)")</f>
        <v>個人市町村民税1,062(31.1%)</v>
      </c>
      <c r="P68"/>
      <c r="Q68" s="279" t="str">
        <f>TEXT(C$27,"#,##0")&amp;TEXT(H$27,"(0.0%)")</f>
        <v>1,096(32.7%)</v>
      </c>
      <c r="R68"/>
      <c r="S68" s="279"/>
      <c r="T68"/>
      <c r="U68" s="279"/>
      <c r="V68"/>
      <c r="W68" s="279"/>
      <c r="X68"/>
    </row>
    <row r="69" spans="14:24" ht="3" customHeight="1" x14ac:dyDescent="0.15">
      <c r="N69"/>
      <c r="O69" s="279"/>
      <c r="P69"/>
      <c r="Q69" s="279"/>
      <c r="R69"/>
      <c r="S69" s="279" t="str">
        <f>TEXT(D$27,"#,##0")&amp;TEXT(I$27,"(0.0%)")</f>
        <v>1,102(32.8%)</v>
      </c>
      <c r="T69"/>
      <c r="U69" s="279" t="str">
        <f>TEXT(E$27,"#,##0")&amp;TEXT(J$27,"(0.0%)")</f>
        <v>1,108(32.6%)</v>
      </c>
      <c r="V69"/>
      <c r="W69" s="279" t="str">
        <f>TEXT(F$27,"#,##0")&amp;TEXT(K$27,"(0.0%)")</f>
        <v>1,096(32.9%)</v>
      </c>
      <c r="X69"/>
    </row>
    <row r="70" spans="14:24" ht="3" customHeight="1" x14ac:dyDescent="0.15">
      <c r="N70"/>
      <c r="O70" s="279"/>
      <c r="P70"/>
      <c r="Q70" s="279"/>
      <c r="R70"/>
      <c r="S70" s="279"/>
      <c r="T70"/>
      <c r="U70" s="279"/>
      <c r="V70"/>
      <c r="W70" s="279"/>
      <c r="X70"/>
    </row>
    <row r="71" spans="14:24" ht="3" customHeight="1" x14ac:dyDescent="0.15">
      <c r="N71"/>
      <c r="O71" s="279"/>
      <c r="P71"/>
      <c r="Q71" s="279"/>
      <c r="R71"/>
      <c r="S71" s="279"/>
      <c r="T71"/>
      <c r="U71" s="279"/>
      <c r="V71"/>
      <c r="W71" s="279"/>
      <c r="X71"/>
    </row>
    <row r="72" spans="14:24" ht="3" customHeight="1" x14ac:dyDescent="0.15">
      <c r="N72"/>
      <c r="O72" s="279"/>
      <c r="P72"/>
      <c r="Q72" s="279"/>
      <c r="R72"/>
      <c r="S72" s="279"/>
      <c r="T72"/>
      <c r="U72" s="279"/>
      <c r="V72"/>
      <c r="W72" s="279"/>
      <c r="X72"/>
    </row>
    <row r="73" spans="14:24" ht="3" customHeight="1" x14ac:dyDescent="0.15">
      <c r="N73"/>
      <c r="O73" s="279"/>
      <c r="P73"/>
      <c r="Q73" s="279"/>
      <c r="R73"/>
      <c r="S73" s="279"/>
      <c r="T73"/>
      <c r="U73" s="279"/>
      <c r="V73"/>
      <c r="W73" s="279"/>
      <c r="X73"/>
    </row>
    <row r="74" spans="14:24" ht="3" customHeight="1" x14ac:dyDescent="0.15">
      <c r="N74"/>
      <c r="O74" s="279"/>
      <c r="P74"/>
      <c r="Q74" s="279"/>
      <c r="R74"/>
      <c r="S74" s="279"/>
      <c r="T74"/>
      <c r="U74" s="279"/>
      <c r="V74"/>
      <c r="W74" s="279"/>
      <c r="X74"/>
    </row>
    <row r="75" spans="14:24" ht="3" customHeight="1" x14ac:dyDescent="0.15">
      <c r="N75"/>
      <c r="O75" s="279"/>
      <c r="P75"/>
      <c r="Q75" s="279"/>
      <c r="R75"/>
      <c r="S75" s="279"/>
      <c r="T75"/>
      <c r="U75" s="279"/>
      <c r="V75"/>
      <c r="W75" s="279"/>
      <c r="X75"/>
    </row>
    <row r="76" spans="14:24" ht="3" customHeight="1" x14ac:dyDescent="0.15">
      <c r="N76"/>
      <c r="O76" s="279"/>
      <c r="P76"/>
      <c r="Q76" s="279"/>
      <c r="R76"/>
      <c r="S76" s="279"/>
      <c r="T76"/>
      <c r="U76" s="279"/>
      <c r="V76"/>
      <c r="W76" s="279"/>
      <c r="X76"/>
    </row>
    <row r="77" spans="14:24" ht="3" customHeight="1" x14ac:dyDescent="0.15">
      <c r="N77"/>
      <c r="O77" s="279"/>
      <c r="P77"/>
      <c r="Q77" s="279"/>
      <c r="R77"/>
      <c r="S77" s="279"/>
      <c r="T77"/>
      <c r="U77" s="279"/>
      <c r="V77"/>
      <c r="W77" s="279"/>
      <c r="X77"/>
    </row>
    <row r="78" spans="14:24" ht="3" customHeight="1" x14ac:dyDescent="0.15">
      <c r="N78"/>
      <c r="O78" s="279"/>
      <c r="P78"/>
      <c r="Q78" s="279"/>
      <c r="R78"/>
      <c r="S78" s="279"/>
      <c r="T78"/>
      <c r="U78" s="279"/>
      <c r="V78"/>
      <c r="W78" s="279"/>
      <c r="X78"/>
    </row>
    <row r="79" spans="14:24" ht="3" customHeight="1" x14ac:dyDescent="0.15">
      <c r="N79"/>
      <c r="O79" s="279"/>
      <c r="P79"/>
      <c r="Q79" s="279"/>
      <c r="R79"/>
      <c r="S79" s="279"/>
      <c r="T79"/>
      <c r="U79" s="279"/>
      <c r="V79"/>
      <c r="W79" s="279"/>
      <c r="X79"/>
    </row>
    <row r="80" spans="14:24" ht="3" customHeight="1" x14ac:dyDescent="0.15">
      <c r="N80"/>
      <c r="O80" s="279"/>
      <c r="P80"/>
      <c r="Q80" s="279"/>
      <c r="R80"/>
      <c r="S80" s="279"/>
      <c r="T80"/>
      <c r="U80" s="279"/>
      <c r="V80"/>
      <c r="W80" s="279"/>
      <c r="X80"/>
    </row>
    <row r="81" spans="14:24" ht="3" customHeight="1" x14ac:dyDescent="0.15">
      <c r="N81"/>
      <c r="O81" s="279"/>
      <c r="P81"/>
      <c r="Q81" s="279"/>
      <c r="R81"/>
      <c r="S81" s="279"/>
      <c r="T81"/>
      <c r="U81" s="279"/>
      <c r="V81"/>
      <c r="W81" s="279"/>
      <c r="X81"/>
    </row>
    <row r="82" spans="14:24" ht="3" customHeight="1" x14ac:dyDescent="0.15">
      <c r="N82"/>
      <c r="O82" s="279"/>
      <c r="P82"/>
      <c r="Q82" s="279"/>
      <c r="R82"/>
      <c r="S82" s="279"/>
      <c r="T82"/>
      <c r="U82" s="279"/>
      <c r="V82"/>
      <c r="W82" s="279"/>
      <c r="X82"/>
    </row>
    <row r="83" spans="14:24" ht="3" customHeight="1" x14ac:dyDescent="0.15">
      <c r="N83"/>
      <c r="O83" s="279"/>
      <c r="P83"/>
      <c r="Q83" s="279"/>
      <c r="R83"/>
      <c r="S83" s="279"/>
      <c r="T83"/>
      <c r="U83" s="279"/>
      <c r="V83"/>
      <c r="W83" s="279"/>
      <c r="X83"/>
    </row>
    <row r="84" spans="14:24" ht="3" customHeight="1" x14ac:dyDescent="0.15">
      <c r="N84"/>
      <c r="O84" s="279"/>
      <c r="P84"/>
      <c r="Q84" s="279"/>
      <c r="R84"/>
      <c r="S84" s="279"/>
      <c r="T84"/>
      <c r="U84" s="279"/>
      <c r="V84"/>
      <c r="W84" s="279"/>
      <c r="X84"/>
    </row>
    <row r="85" spans="14:24" ht="3" customHeight="1" x14ac:dyDescent="0.15">
      <c r="N85"/>
      <c r="O85" s="279"/>
      <c r="P85"/>
      <c r="Q85" s="279"/>
      <c r="R85"/>
      <c r="S85" s="279"/>
      <c r="T85"/>
      <c r="U85" s="279"/>
      <c r="V85"/>
      <c r="W85" s="279"/>
      <c r="X85"/>
    </row>
    <row r="86" spans="14:24" ht="3" customHeight="1" x14ac:dyDescent="0.15">
      <c r="N86"/>
      <c r="O86" s="262"/>
      <c r="P86"/>
      <c r="Q86" s="279"/>
      <c r="R86"/>
      <c r="S86" s="279"/>
      <c r="T86"/>
      <c r="U86" s="279"/>
      <c r="V86"/>
      <c r="W86" s="279"/>
      <c r="X86"/>
    </row>
    <row r="87" spans="14:24" ht="3" customHeight="1" x14ac:dyDescent="0.15">
      <c r="N87"/>
      <c r="O87" s="279" t="str">
        <f>$A$26&amp;TEXT(B$26,"#,##0")&amp;TEXT(G$26,"(0.0%)")</f>
        <v>固定資産税1,662(48.7%)</v>
      </c>
      <c r="P87"/>
      <c r="Q87" s="279" t="str">
        <f>TEXT(C$26,"#,##0")&amp;TEXT(H$26,"(0.0%)")</f>
        <v>1,554(46.4%)</v>
      </c>
      <c r="R87"/>
      <c r="S87" s="279"/>
      <c r="T87"/>
      <c r="U87" s="279"/>
      <c r="V87"/>
      <c r="W87" s="279"/>
      <c r="X87"/>
    </row>
    <row r="88" spans="14:24" ht="3" customHeight="1" x14ac:dyDescent="0.15">
      <c r="N88"/>
      <c r="O88" s="279"/>
      <c r="P88"/>
      <c r="Q88" s="279"/>
      <c r="R88"/>
      <c r="S88" s="279"/>
      <c r="T88"/>
      <c r="U88" s="279"/>
      <c r="V88"/>
      <c r="W88" s="279"/>
      <c r="X88"/>
    </row>
    <row r="89" spans="14:24" ht="3" customHeight="1" x14ac:dyDescent="0.15">
      <c r="N89"/>
      <c r="O89" s="279"/>
      <c r="P89"/>
      <c r="Q89" s="279"/>
      <c r="R89"/>
      <c r="S89" s="279" t="str">
        <f>TEXT(D$26,"#,##0")&amp;TEXT(I$26,"(0.0%)")</f>
        <v>1,541(45.9%)</v>
      </c>
      <c r="T89"/>
      <c r="U89" s="279" t="str">
        <f>TEXT(E$26,"#,##0")&amp;TEXT(J$26,"(0.0%)")</f>
        <v>1,539(45.3%)</v>
      </c>
      <c r="V89"/>
      <c r="W89" s="279" t="str">
        <f>TEXT(F$26,"#,##0")&amp;TEXT(K$26,"(0.0%)")</f>
        <v>1,498(44.9%)</v>
      </c>
      <c r="X89"/>
    </row>
    <row r="90" spans="14:24" ht="3" customHeight="1" x14ac:dyDescent="0.15">
      <c r="N90"/>
      <c r="O90" s="279"/>
      <c r="P90"/>
      <c r="Q90" s="279"/>
      <c r="R90"/>
      <c r="S90" s="279"/>
      <c r="T90"/>
      <c r="U90" s="279"/>
      <c r="V90"/>
      <c r="W90" s="279"/>
      <c r="X90"/>
    </row>
    <row r="91" spans="14:24" ht="3" customHeight="1" x14ac:dyDescent="0.15">
      <c r="N91"/>
      <c r="O91" s="279"/>
      <c r="P91"/>
      <c r="Q91" s="279"/>
      <c r="R91"/>
      <c r="S91" s="279"/>
      <c r="T91"/>
      <c r="U91" s="279"/>
      <c r="V91"/>
      <c r="W91" s="279"/>
      <c r="X91"/>
    </row>
    <row r="92" spans="14:24" ht="3" customHeight="1" x14ac:dyDescent="0.15">
      <c r="N92"/>
      <c r="O92" s="279"/>
      <c r="P92"/>
      <c r="Q92" s="279"/>
      <c r="R92"/>
      <c r="S92" s="279"/>
      <c r="T92"/>
      <c r="U92" s="279"/>
      <c r="V92"/>
      <c r="W92" s="279"/>
      <c r="X92"/>
    </row>
    <row r="93" spans="14:24" ht="3" customHeight="1" x14ac:dyDescent="0.15">
      <c r="N93"/>
      <c r="O93" s="279"/>
      <c r="P93"/>
      <c r="Q93" s="279"/>
      <c r="R93"/>
      <c r="S93" s="279"/>
      <c r="T93"/>
      <c r="U93" s="279"/>
      <c r="V93"/>
      <c r="W93" s="279"/>
      <c r="X93"/>
    </row>
    <row r="94" spans="14:24" ht="3" customHeight="1" x14ac:dyDescent="0.15">
      <c r="N94"/>
      <c r="O94" s="279"/>
      <c r="P94"/>
      <c r="Q94" s="279"/>
      <c r="R94"/>
      <c r="S94" s="279"/>
      <c r="T94"/>
      <c r="U94" s="279"/>
      <c r="V94"/>
      <c r="W94" s="279"/>
      <c r="X94"/>
    </row>
    <row r="95" spans="14:24" ht="3" customHeight="1" x14ac:dyDescent="0.15">
      <c r="N95"/>
      <c r="O95" s="279"/>
      <c r="P95"/>
      <c r="Q95" s="279"/>
      <c r="R95"/>
      <c r="S95" s="279"/>
      <c r="T95"/>
      <c r="U95" s="279"/>
      <c r="V95"/>
      <c r="W95" s="279"/>
      <c r="X95"/>
    </row>
    <row r="96" spans="14:24" ht="3" customHeight="1" x14ac:dyDescent="0.15">
      <c r="N96"/>
      <c r="O96" s="279"/>
      <c r="P96"/>
      <c r="Q96" s="279"/>
      <c r="R96"/>
      <c r="S96" s="279"/>
      <c r="T96"/>
      <c r="U96" s="279"/>
      <c r="V96"/>
      <c r="W96" s="279"/>
      <c r="X96"/>
    </row>
    <row r="97" spans="14:24" ht="3" customHeight="1" x14ac:dyDescent="0.15">
      <c r="N97"/>
      <c r="O97" s="279"/>
      <c r="P97"/>
      <c r="Q97" s="279"/>
      <c r="R97"/>
      <c r="S97" s="279"/>
      <c r="T97"/>
      <c r="U97" s="279"/>
      <c r="V97"/>
      <c r="W97" s="279"/>
      <c r="X97"/>
    </row>
    <row r="98" spans="14:24" ht="3" customHeight="1" x14ac:dyDescent="0.15">
      <c r="N98"/>
      <c r="O98" s="279"/>
      <c r="P98"/>
      <c r="Q98" s="279"/>
      <c r="R98"/>
      <c r="S98" s="279"/>
      <c r="T98"/>
      <c r="U98" s="279"/>
      <c r="V98"/>
      <c r="W98" s="279"/>
      <c r="X98"/>
    </row>
    <row r="99" spans="14:24" ht="3" customHeight="1" x14ac:dyDescent="0.15">
      <c r="N99"/>
      <c r="O99" s="279"/>
      <c r="P99"/>
      <c r="Q99" s="279"/>
      <c r="R99"/>
      <c r="S99" s="279"/>
      <c r="T99"/>
      <c r="U99" s="279"/>
      <c r="V99"/>
      <c r="W99" s="279"/>
      <c r="X99"/>
    </row>
    <row r="100" spans="14:24" ht="3" customHeight="1" x14ac:dyDescent="0.15">
      <c r="N100"/>
      <c r="O100" s="279"/>
      <c r="P100"/>
      <c r="Q100" s="279"/>
      <c r="R100"/>
      <c r="S100" s="279"/>
      <c r="T100"/>
      <c r="U100" s="279"/>
      <c r="V100"/>
      <c r="W100" s="279"/>
      <c r="X100"/>
    </row>
    <row r="101" spans="14:24" ht="3" customHeight="1" x14ac:dyDescent="0.15">
      <c r="N101"/>
      <c r="O101" s="279"/>
      <c r="P101"/>
      <c r="Q101" s="279"/>
      <c r="R101"/>
      <c r="S101" s="279"/>
      <c r="T101"/>
      <c r="U101" s="279"/>
      <c r="V101"/>
      <c r="W101" s="279"/>
      <c r="X101"/>
    </row>
    <row r="102" spans="14:24" ht="3" customHeight="1" x14ac:dyDescent="0.15">
      <c r="N102"/>
      <c r="O102" s="279"/>
      <c r="P102"/>
      <c r="Q102" s="279"/>
      <c r="R102"/>
      <c r="S102" s="279"/>
      <c r="T102"/>
      <c r="U102" s="279"/>
      <c r="V102"/>
      <c r="W102" s="279"/>
      <c r="X102"/>
    </row>
    <row r="103" spans="14:24" ht="3" customHeight="1" x14ac:dyDescent="0.15">
      <c r="N103"/>
      <c r="O103" s="279"/>
      <c r="P103"/>
      <c r="Q103" s="279"/>
      <c r="R103"/>
      <c r="S103" s="279"/>
      <c r="T103"/>
      <c r="U103" s="279"/>
      <c r="V103"/>
      <c r="W103" s="279"/>
      <c r="X103"/>
    </row>
    <row r="104" spans="14:24" ht="3" customHeight="1" x14ac:dyDescent="0.15">
      <c r="N104"/>
      <c r="O104" s="279"/>
      <c r="P104"/>
      <c r="Q104" s="279"/>
      <c r="R104"/>
      <c r="S104" s="279"/>
      <c r="T104"/>
      <c r="U104" s="279"/>
      <c r="V104"/>
      <c r="W104" s="279"/>
      <c r="X104"/>
    </row>
    <row r="105" spans="14:24" ht="3" customHeight="1" x14ac:dyDescent="0.15">
      <c r="N105"/>
      <c r="O105" s="279"/>
      <c r="P105"/>
      <c r="Q105" s="279"/>
      <c r="R105"/>
      <c r="S105" s="279"/>
      <c r="T105"/>
      <c r="U105" s="279"/>
      <c r="V105"/>
      <c r="W105" s="279"/>
      <c r="X105"/>
    </row>
    <row r="106" spans="14:24" ht="3" customHeight="1" x14ac:dyDescent="0.15">
      <c r="N106"/>
      <c r="O106" s="279"/>
      <c r="P106"/>
      <c r="Q106" s="279"/>
      <c r="R106"/>
      <c r="S106" s="279"/>
      <c r="T106"/>
      <c r="U106" s="279"/>
      <c r="V106"/>
      <c r="W106" s="279"/>
      <c r="X106"/>
    </row>
    <row r="107" spans="14:24" ht="3" customHeight="1" x14ac:dyDescent="0.15">
      <c r="N107"/>
      <c r="O107" s="279"/>
      <c r="P107"/>
      <c r="Q107" s="279"/>
      <c r="R107"/>
      <c r="S107" s="279"/>
      <c r="T107"/>
      <c r="U107" s="279"/>
      <c r="V107"/>
      <c r="W107" s="279"/>
      <c r="X107"/>
    </row>
    <row r="108" spans="14:24" ht="3" customHeight="1" x14ac:dyDescent="0.15">
      <c r="N108"/>
      <c r="O108" s="279"/>
      <c r="P108"/>
      <c r="Q108" s="279"/>
      <c r="R108"/>
      <c r="S108" s="279"/>
      <c r="T108"/>
      <c r="U108" s="279"/>
      <c r="V108"/>
      <c r="W108" s="279"/>
      <c r="X108"/>
    </row>
    <row r="109" spans="14:24" ht="3" customHeight="1" x14ac:dyDescent="0.15">
      <c r="N109"/>
      <c r="O109" s="279"/>
      <c r="P109"/>
      <c r="Q109" s="279"/>
      <c r="R109"/>
      <c r="S109" s="279"/>
      <c r="T109"/>
      <c r="U109" s="279"/>
      <c r="V109"/>
      <c r="W109" s="279"/>
      <c r="X109"/>
    </row>
    <row r="110" spans="14:24" ht="3" customHeight="1" x14ac:dyDescent="0.15">
      <c r="N110"/>
      <c r="O110" s="279"/>
      <c r="P110"/>
      <c r="Q110" s="279"/>
      <c r="R110"/>
      <c r="S110" s="279"/>
      <c r="T110"/>
      <c r="U110" s="279"/>
      <c r="V110"/>
      <c r="W110" s="279"/>
      <c r="X110"/>
    </row>
    <row r="111" spans="14:24" ht="3" customHeight="1" x14ac:dyDescent="0.15">
      <c r="N111"/>
      <c r="O111" s="279"/>
      <c r="P111"/>
      <c r="Q111" s="279"/>
      <c r="R111"/>
      <c r="S111" s="279"/>
      <c r="T111"/>
      <c r="U111" s="279"/>
      <c r="V111"/>
      <c r="W111" s="279"/>
      <c r="X111"/>
    </row>
    <row r="112" spans="14:24" ht="3" customHeight="1" x14ac:dyDescent="0.15">
      <c r="N112"/>
      <c r="O112" s="279"/>
      <c r="P112"/>
      <c r="Q112" s="279"/>
      <c r="R112"/>
      <c r="S112" s="279"/>
      <c r="T112"/>
      <c r="U112" s="279"/>
      <c r="V112"/>
      <c r="W112" s="279"/>
      <c r="X112"/>
    </row>
    <row r="113" spans="14:24" ht="3" customHeight="1" x14ac:dyDescent="0.15">
      <c r="N113"/>
      <c r="O113" s="279"/>
      <c r="P113"/>
      <c r="Q113" s="279"/>
      <c r="R113"/>
      <c r="S113" s="279"/>
      <c r="T113"/>
      <c r="U113" s="279"/>
      <c r="V113"/>
      <c r="W113" s="279"/>
      <c r="X113"/>
    </row>
    <row r="114" spans="14:24" ht="3" customHeight="1" x14ac:dyDescent="0.15">
      <c r="N114"/>
      <c r="O114" s="279"/>
      <c r="P114"/>
      <c r="Q114" s="279"/>
      <c r="R114"/>
      <c r="S114" s="279"/>
      <c r="T114"/>
      <c r="U114" s="279"/>
      <c r="V114"/>
      <c r="W114" s="279"/>
      <c r="X114"/>
    </row>
    <row r="115" spans="14:24" ht="3" customHeight="1" x14ac:dyDescent="0.15">
      <c r="N115"/>
      <c r="O115" s="279"/>
      <c r="P115"/>
      <c r="Q115" s="279"/>
      <c r="R115"/>
      <c r="S115" s="279"/>
      <c r="T115"/>
      <c r="U115" s="279"/>
      <c r="V115"/>
      <c r="W115" s="279"/>
      <c r="X115"/>
    </row>
    <row r="116" spans="14:24" ht="3" customHeight="1" x14ac:dyDescent="0.15">
      <c r="N116"/>
      <c r="O116" s="279"/>
      <c r="P116"/>
      <c r="Q116" s="262"/>
      <c r="R116"/>
      <c r="S116" s="262"/>
      <c r="T116"/>
      <c r="U116" s="262"/>
      <c r="V116"/>
      <c r="W116" s="262"/>
      <c r="X116"/>
    </row>
    <row r="117" spans="14:24" ht="3" customHeight="1" x14ac:dyDescent="0.15">
      <c r="N117"/>
      <c r="O117" s="262"/>
      <c r="P117"/>
      <c r="Q117" s="262"/>
      <c r="R117"/>
      <c r="S117" s="262"/>
      <c r="T117"/>
      <c r="U117" s="262"/>
      <c r="V117"/>
      <c r="W117" s="262"/>
      <c r="X117"/>
    </row>
    <row r="118" spans="14:24" ht="3" customHeight="1" x14ac:dyDescent="0.15">
      <c r="N118"/>
      <c r="O118"/>
      <c r="P118"/>
      <c r="Q118"/>
      <c r="R118"/>
      <c r="S118" s="262"/>
      <c r="T118"/>
      <c r="U118"/>
      <c r="V118"/>
      <c r="W118"/>
      <c r="X118"/>
    </row>
    <row r="119" spans="14:24" ht="3" customHeight="1" x14ac:dyDescent="0.15">
      <c r="N119"/>
      <c r="O119"/>
      <c r="P119"/>
      <c r="Q119"/>
      <c r="R119"/>
      <c r="S119" s="262"/>
      <c r="T119"/>
      <c r="U119"/>
      <c r="V119"/>
      <c r="W119"/>
      <c r="X119"/>
    </row>
    <row r="120" spans="14:24" ht="3" customHeight="1" x14ac:dyDescent="0.15">
      <c r="N120"/>
      <c r="O120"/>
      <c r="P120"/>
      <c r="Q120"/>
      <c r="R120"/>
      <c r="S120"/>
      <c r="T120"/>
      <c r="U120"/>
      <c r="V120"/>
      <c r="W120"/>
      <c r="X120"/>
    </row>
    <row r="121" spans="14:24" x14ac:dyDescent="0.15">
      <c r="N121"/>
      <c r="O121"/>
      <c r="P121"/>
      <c r="Q121"/>
      <c r="R121"/>
      <c r="S121"/>
      <c r="T121"/>
      <c r="U121"/>
      <c r="V121"/>
      <c r="W121"/>
      <c r="X121"/>
    </row>
  </sheetData>
  <sheetProtection selectLockedCells="1" selectUnlockedCells="1"/>
  <mergeCells count="27">
    <mergeCell ref="A4:A5"/>
    <mergeCell ref="G4:K4"/>
    <mergeCell ref="Q51:Q54"/>
    <mergeCell ref="W52:W54"/>
    <mergeCell ref="O55:O60"/>
    <mergeCell ref="Q56:Q61"/>
    <mergeCell ref="O51:O54"/>
    <mergeCell ref="S52:S55"/>
    <mergeCell ref="U53:U55"/>
    <mergeCell ref="O87:O116"/>
    <mergeCell ref="Q68:Q86"/>
    <mergeCell ref="Q87:Q115"/>
    <mergeCell ref="Q63:Q67"/>
    <mergeCell ref="O68:O85"/>
    <mergeCell ref="O62:O66"/>
    <mergeCell ref="W69:W88"/>
    <mergeCell ref="W89:W115"/>
    <mergeCell ref="W63:W68"/>
    <mergeCell ref="W56:W62"/>
    <mergeCell ref="U64:U68"/>
    <mergeCell ref="U56:U63"/>
    <mergeCell ref="S64:S68"/>
    <mergeCell ref="S57:S63"/>
    <mergeCell ref="S69:S88"/>
    <mergeCell ref="S89:S115"/>
    <mergeCell ref="U69:U88"/>
    <mergeCell ref="U89:U115"/>
  </mergeCells>
  <phoneticPr fontId="2"/>
  <pageMargins left="0.78740157480314965" right="0.49" top="0.78740157480314965" bottom="0.59055118110236227" header="0.51181102362204722" footer="0.51181102362204722"/>
  <pageSetup paperSize="9" scale="96" firstPageNumber="4" orientation="landscape" useFirstPageNumber="1" r:id="rId1"/>
  <headerFooter alignWithMargins="0"/>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121"/>
  <sheetViews>
    <sheetView showGridLines="0" view="pageBreakPreview" zoomScaleNormal="75" zoomScaleSheetLayoutView="100" workbookViewId="0">
      <pane xSplit="1" ySplit="5" topLeftCell="G21" activePane="bottomRight" state="frozen"/>
      <selection pane="topRight" activeCell="B1" sqref="B1"/>
      <selection pane="bottomLeft" activeCell="A6" sqref="A6"/>
      <selection pane="bottomRight" activeCell="K38" sqref="K38"/>
    </sheetView>
  </sheetViews>
  <sheetFormatPr defaultRowHeight="14.25" x14ac:dyDescent="0.15"/>
  <cols>
    <col min="1" max="1" width="19.375" style="18" customWidth="1"/>
    <col min="2" max="5" width="12.25" style="18" bestFit="1" customWidth="1"/>
    <col min="6" max="6" width="12.25" style="125" bestFit="1" customWidth="1"/>
    <col min="7" max="7" width="9.5" style="18" customWidth="1"/>
    <col min="8" max="11" width="7.625" style="18" customWidth="1"/>
    <col min="12" max="12" width="8.75" style="18" customWidth="1"/>
    <col min="13" max="13" width="9" customWidth="1"/>
    <col min="14" max="14" width="7.875" customWidth="1"/>
    <col min="15" max="15" width="8.5" customWidth="1"/>
    <col min="16" max="16" width="4.25" customWidth="1"/>
    <col min="17" max="17" width="8.125" customWidth="1"/>
    <col min="18" max="18" width="4.375" customWidth="1"/>
    <col min="19" max="19" width="8.375" customWidth="1"/>
    <col min="20" max="20" width="4.25" customWidth="1"/>
    <col min="21" max="21" width="8.5" customWidth="1"/>
    <col min="22" max="22" width="4.25" customWidth="1"/>
    <col min="23" max="23" width="8.125" customWidth="1"/>
    <col min="24" max="24" width="4.125" customWidth="1"/>
  </cols>
  <sheetData>
    <row r="1" spans="1:14" ht="17.25" x14ac:dyDescent="0.15">
      <c r="A1" s="27" t="s">
        <v>40</v>
      </c>
      <c r="B1" s="1"/>
      <c r="C1" s="1"/>
      <c r="D1" s="1"/>
      <c r="E1" s="1"/>
      <c r="F1" s="66"/>
      <c r="G1" s="1"/>
      <c r="H1" s="1"/>
      <c r="I1" s="1"/>
      <c r="J1" s="1"/>
      <c r="K1" s="1"/>
      <c r="L1" s="1"/>
    </row>
    <row r="2" spans="1:14" ht="17.25" x14ac:dyDescent="0.15">
      <c r="A2" s="8"/>
      <c r="B2" s="1"/>
      <c r="C2" s="1"/>
      <c r="D2" s="1"/>
      <c r="E2" s="1"/>
      <c r="F2" s="66"/>
      <c r="G2" s="1"/>
      <c r="H2" s="1"/>
      <c r="I2" s="1"/>
      <c r="J2" s="1"/>
      <c r="K2" s="1"/>
      <c r="L2" s="1"/>
    </row>
    <row r="3" spans="1:14" ht="15" thickBot="1" x14ac:dyDescent="0.2">
      <c r="A3" s="1"/>
      <c r="B3" s="1"/>
      <c r="C3" s="1"/>
      <c r="D3" s="1"/>
      <c r="E3" s="1"/>
      <c r="F3" s="66"/>
      <c r="G3" s="1"/>
      <c r="H3" s="1"/>
      <c r="I3" s="1"/>
      <c r="J3" s="1"/>
      <c r="K3" s="1"/>
      <c r="L3" s="151" t="s">
        <v>25</v>
      </c>
    </row>
    <row r="4" spans="1:14" s="7" customFormat="1" ht="24.95" customHeight="1" x14ac:dyDescent="0.15">
      <c r="A4" s="280" t="s">
        <v>113</v>
      </c>
      <c r="B4" s="150" t="s">
        <v>130</v>
      </c>
      <c r="C4" s="150" t="s">
        <v>138</v>
      </c>
      <c r="D4" s="150" t="s">
        <v>154</v>
      </c>
      <c r="E4" s="150" t="s">
        <v>156</v>
      </c>
      <c r="F4" s="150" t="s">
        <v>185</v>
      </c>
      <c r="G4" s="282" t="s">
        <v>131</v>
      </c>
      <c r="H4" s="283"/>
      <c r="I4" s="283"/>
      <c r="J4" s="283"/>
      <c r="K4" s="284"/>
      <c r="L4" s="255" t="str">
        <f>F4</f>
        <v>平成27年度</v>
      </c>
    </row>
    <row r="5" spans="1:14" s="7" customFormat="1" ht="24.95" customHeight="1" x14ac:dyDescent="0.15">
      <c r="A5" s="281"/>
      <c r="B5" s="171" t="s">
        <v>102</v>
      </c>
      <c r="C5" s="152" t="s">
        <v>102</v>
      </c>
      <c r="D5" s="171" t="s">
        <v>102</v>
      </c>
      <c r="E5" s="171" t="s">
        <v>102</v>
      </c>
      <c r="F5" s="171" t="s">
        <v>102</v>
      </c>
      <c r="G5" s="152" t="str">
        <f>"H"&amp;MID(B4,3,2)</f>
        <v>H23</v>
      </c>
      <c r="H5" s="153" t="str">
        <f t="shared" ref="H5:K5" si="0">"H"&amp;MID(C4,3,2)</f>
        <v>H24</v>
      </c>
      <c r="I5" s="152" t="str">
        <f t="shared" si="0"/>
        <v>H25</v>
      </c>
      <c r="J5" s="153" t="str">
        <f t="shared" si="0"/>
        <v>H26</v>
      </c>
      <c r="K5" s="153" t="str">
        <f t="shared" si="0"/>
        <v>H27</v>
      </c>
      <c r="L5" s="154" t="s">
        <v>128</v>
      </c>
      <c r="M5" s="155"/>
      <c r="N5" s="156" t="s">
        <v>109</v>
      </c>
    </row>
    <row r="6" spans="1:14" s="7" customFormat="1" ht="24.95" customHeight="1" x14ac:dyDescent="0.15">
      <c r="A6" s="157" t="s">
        <v>117</v>
      </c>
      <c r="B6" s="172">
        <v>122041626</v>
      </c>
      <c r="C6" s="172">
        <v>128174465</v>
      </c>
      <c r="D6" s="173">
        <v>130582657</v>
      </c>
      <c r="E6" s="173">
        <v>136147119</v>
      </c>
      <c r="F6" s="173">
        <v>135714236</v>
      </c>
      <c r="G6" s="174">
        <v>-0.79999999999999716</v>
      </c>
      <c r="H6" s="174">
        <f>ROUND(C6/B6*100,1)-100</f>
        <v>5</v>
      </c>
      <c r="I6" s="174">
        <f t="shared" ref="I6:I19" si="1">ROUND(D6/C6*100,1)-100</f>
        <v>1.9000000000000057</v>
      </c>
      <c r="J6" s="174">
        <f t="shared" ref="J6:J19" si="2">ROUND(E6/D6*100,1)-100</f>
        <v>4.2999999999999972</v>
      </c>
      <c r="K6" s="174">
        <f>ROUND(F6/E6*100,1)-100</f>
        <v>-0.29999999999999716</v>
      </c>
      <c r="L6" s="175">
        <f>ROUND(F6/F$19*100+N6,1)</f>
        <v>43.9</v>
      </c>
      <c r="M6" s="244">
        <f t="shared" ref="M6:M18" si="3">F6/F$19*100</f>
        <v>43.881951850588294</v>
      </c>
      <c r="N6" s="266"/>
    </row>
    <row r="7" spans="1:14" s="7" customFormat="1" ht="24.95" customHeight="1" x14ac:dyDescent="0.15">
      <c r="A7" s="162" t="s">
        <v>118</v>
      </c>
      <c r="B7" s="176">
        <v>94895475</v>
      </c>
      <c r="C7" s="176">
        <v>98677948</v>
      </c>
      <c r="D7" s="163">
        <v>100022783</v>
      </c>
      <c r="E7" s="163">
        <v>101495350</v>
      </c>
      <c r="F7" s="163">
        <v>101663632</v>
      </c>
      <c r="G7" s="177">
        <v>-0.29999999999999716</v>
      </c>
      <c r="H7" s="177">
        <f t="shared" ref="H7:H19" si="4">ROUND(C7/B7*100,1)-100</f>
        <v>4</v>
      </c>
      <c r="I7" s="177">
        <f t="shared" si="1"/>
        <v>1.4000000000000057</v>
      </c>
      <c r="J7" s="177">
        <f t="shared" si="2"/>
        <v>1.5</v>
      </c>
      <c r="K7" s="177">
        <f t="shared" ref="K7:K19" si="5">ROUND(F7/E7*100,1)-100</f>
        <v>0.20000000000000284</v>
      </c>
      <c r="L7" s="178">
        <f t="shared" ref="L7:L18" si="6">ROUND(F7/F$19*100+N7,1)</f>
        <v>32.9</v>
      </c>
      <c r="M7" s="244">
        <f t="shared" si="3"/>
        <v>32.87200175801695</v>
      </c>
      <c r="N7" s="156"/>
    </row>
    <row r="8" spans="1:14" s="7" customFormat="1" ht="24.95" customHeight="1" x14ac:dyDescent="0.15">
      <c r="A8" s="162" t="s">
        <v>119</v>
      </c>
      <c r="B8" s="176">
        <v>27146151</v>
      </c>
      <c r="C8" s="176">
        <v>29496517</v>
      </c>
      <c r="D8" s="163">
        <v>30559874</v>
      </c>
      <c r="E8" s="163">
        <v>34651769</v>
      </c>
      <c r="F8" s="163">
        <v>34050604</v>
      </c>
      <c r="G8" s="177">
        <v>-2.5</v>
      </c>
      <c r="H8" s="177">
        <f t="shared" si="4"/>
        <v>8.7000000000000028</v>
      </c>
      <c r="I8" s="177">
        <f t="shared" si="1"/>
        <v>3.5999999999999943</v>
      </c>
      <c r="J8" s="177">
        <f t="shared" si="2"/>
        <v>13.400000000000006</v>
      </c>
      <c r="K8" s="177">
        <f t="shared" si="5"/>
        <v>-1.7000000000000028</v>
      </c>
      <c r="L8" s="178">
        <f t="shared" si="6"/>
        <v>11</v>
      </c>
      <c r="M8" s="244">
        <f t="shared" si="3"/>
        <v>11.009950092571344</v>
      </c>
      <c r="N8" s="156"/>
    </row>
    <row r="9" spans="1:14" s="7" customFormat="1" ht="24.95" customHeight="1" x14ac:dyDescent="0.15">
      <c r="A9" s="162" t="s">
        <v>39</v>
      </c>
      <c r="B9" s="176">
        <v>145361388</v>
      </c>
      <c r="C9" s="176">
        <v>136323873</v>
      </c>
      <c r="D9" s="163">
        <v>136477268</v>
      </c>
      <c r="E9" s="163">
        <v>138655738</v>
      </c>
      <c r="F9" s="163">
        <v>136353793</v>
      </c>
      <c r="G9" s="177">
        <v>-0.40000000000000568</v>
      </c>
      <c r="H9" s="177">
        <f t="shared" si="4"/>
        <v>-6.2000000000000028</v>
      </c>
      <c r="I9" s="177">
        <f t="shared" si="1"/>
        <v>9.9999999999994316E-2</v>
      </c>
      <c r="J9" s="177">
        <f t="shared" si="2"/>
        <v>1.5999999999999943</v>
      </c>
      <c r="K9" s="177">
        <f t="shared" si="5"/>
        <v>-1.7000000000000028</v>
      </c>
      <c r="L9" s="178">
        <f t="shared" si="6"/>
        <v>44.1</v>
      </c>
      <c r="M9" s="244">
        <f t="shared" si="3"/>
        <v>44.088746733033105</v>
      </c>
      <c r="N9" s="266"/>
    </row>
    <row r="10" spans="1:14" s="7" customFormat="1" ht="24.95" customHeight="1" x14ac:dyDescent="0.15">
      <c r="A10" s="162" t="s">
        <v>120</v>
      </c>
      <c r="B10" s="176">
        <v>144322196</v>
      </c>
      <c r="C10" s="176">
        <v>135328170</v>
      </c>
      <c r="D10" s="163">
        <v>135514073</v>
      </c>
      <c r="E10" s="163">
        <v>137388012</v>
      </c>
      <c r="F10" s="163">
        <v>135029335</v>
      </c>
      <c r="G10" s="177">
        <v>-0.40000000000000568</v>
      </c>
      <c r="H10" s="177">
        <f t="shared" si="4"/>
        <v>-6.2000000000000028</v>
      </c>
      <c r="I10" s="177">
        <f t="shared" si="1"/>
        <v>9.9999999999994316E-2</v>
      </c>
      <c r="J10" s="177">
        <f t="shared" si="2"/>
        <v>1.4000000000000057</v>
      </c>
      <c r="K10" s="177">
        <f t="shared" si="5"/>
        <v>-1.7000000000000028</v>
      </c>
      <c r="L10" s="178">
        <f t="shared" si="6"/>
        <v>43.7</v>
      </c>
      <c r="M10" s="244">
        <f t="shared" si="3"/>
        <v>43.66049540216958</v>
      </c>
      <c r="N10" s="156"/>
    </row>
    <row r="11" spans="1:14" s="7" customFormat="1" ht="24.95" customHeight="1" x14ac:dyDescent="0.15">
      <c r="A11" s="162" t="s">
        <v>139</v>
      </c>
      <c r="B11" s="176">
        <v>1039192</v>
      </c>
      <c r="C11" s="176">
        <v>995703</v>
      </c>
      <c r="D11" s="163">
        <v>963195</v>
      </c>
      <c r="E11" s="163">
        <v>1267726</v>
      </c>
      <c r="F11" s="163">
        <v>1324458</v>
      </c>
      <c r="G11" s="177">
        <v>-1.0999999999999943</v>
      </c>
      <c r="H11" s="177">
        <f t="shared" si="4"/>
        <v>-4.2000000000000028</v>
      </c>
      <c r="I11" s="177">
        <f t="shared" si="1"/>
        <v>-3.2999999999999972</v>
      </c>
      <c r="J11" s="177">
        <f t="shared" si="2"/>
        <v>31.599999999999994</v>
      </c>
      <c r="K11" s="177">
        <f t="shared" si="5"/>
        <v>4.5</v>
      </c>
      <c r="L11" s="178">
        <f t="shared" si="6"/>
        <v>0.4</v>
      </c>
      <c r="M11" s="244">
        <f t="shared" si="3"/>
        <v>0.42825133086352468</v>
      </c>
      <c r="N11" s="156"/>
    </row>
    <row r="12" spans="1:14" s="7" customFormat="1" ht="24.95" customHeight="1" x14ac:dyDescent="0.15">
      <c r="A12" s="162" t="s">
        <v>121</v>
      </c>
      <c r="B12" s="176">
        <v>3420629</v>
      </c>
      <c r="C12" s="176">
        <v>3508825</v>
      </c>
      <c r="D12" s="163">
        <v>3631804</v>
      </c>
      <c r="E12" s="163">
        <v>3759095</v>
      </c>
      <c r="F12" s="163">
        <v>3897777</v>
      </c>
      <c r="G12" s="177">
        <v>2.5999999999999943</v>
      </c>
      <c r="H12" s="177">
        <f t="shared" si="4"/>
        <v>2.5999999999999943</v>
      </c>
      <c r="I12" s="177">
        <f t="shared" si="1"/>
        <v>3.5</v>
      </c>
      <c r="J12" s="177">
        <f t="shared" si="2"/>
        <v>3.5</v>
      </c>
      <c r="K12" s="177">
        <f t="shared" si="5"/>
        <v>3.7000000000000028</v>
      </c>
      <c r="L12" s="178">
        <f t="shared" si="6"/>
        <v>1.3</v>
      </c>
      <c r="M12" s="244">
        <f t="shared" si="3"/>
        <v>1.2603103969014018</v>
      </c>
      <c r="N12" s="156"/>
    </row>
    <row r="13" spans="1:14" s="7" customFormat="1" ht="24.95" customHeight="1" x14ac:dyDescent="0.15">
      <c r="A13" s="162" t="s">
        <v>122</v>
      </c>
      <c r="B13" s="176">
        <v>14959275</v>
      </c>
      <c r="C13" s="176">
        <v>14691878</v>
      </c>
      <c r="D13" s="163">
        <v>16010498</v>
      </c>
      <c r="E13" s="163">
        <v>15470488</v>
      </c>
      <c r="F13" s="163">
        <v>15254403</v>
      </c>
      <c r="G13" s="177">
        <v>16.200000000000003</v>
      </c>
      <c r="H13" s="177">
        <f t="shared" si="4"/>
        <v>-1.7999999999999972</v>
      </c>
      <c r="I13" s="177">
        <f t="shared" si="1"/>
        <v>9</v>
      </c>
      <c r="J13" s="177">
        <f t="shared" si="2"/>
        <v>-3.4000000000000057</v>
      </c>
      <c r="K13" s="177">
        <f t="shared" si="5"/>
        <v>-1.4000000000000057</v>
      </c>
      <c r="L13" s="178">
        <f t="shared" si="6"/>
        <v>4.9000000000000004</v>
      </c>
      <c r="M13" s="244">
        <f t="shared" si="3"/>
        <v>4.9323711180562491</v>
      </c>
      <c r="N13" s="156"/>
    </row>
    <row r="14" spans="1:14" s="7" customFormat="1" ht="24.95" customHeight="1" x14ac:dyDescent="0.15">
      <c r="A14" s="162" t="s">
        <v>123</v>
      </c>
      <c r="B14" s="176">
        <v>26582</v>
      </c>
      <c r="C14" s="176">
        <v>26248</v>
      </c>
      <c r="D14" s="163">
        <v>26248</v>
      </c>
      <c r="E14" s="163">
        <v>27352</v>
      </c>
      <c r="F14" s="163">
        <v>24930</v>
      </c>
      <c r="G14" s="177">
        <v>-1.2999999999999972</v>
      </c>
      <c r="H14" s="177">
        <f t="shared" si="4"/>
        <v>-1.2999999999999972</v>
      </c>
      <c r="I14" s="177">
        <f t="shared" si="1"/>
        <v>0</v>
      </c>
      <c r="J14" s="177">
        <f t="shared" si="2"/>
        <v>4.2000000000000028</v>
      </c>
      <c r="K14" s="177">
        <f t="shared" si="5"/>
        <v>-8.9000000000000057</v>
      </c>
      <c r="L14" s="178">
        <f t="shared" si="6"/>
        <v>0</v>
      </c>
      <c r="M14" s="244">
        <f t="shared" si="3"/>
        <v>8.0608865501417704E-3</v>
      </c>
      <c r="N14" s="156"/>
    </row>
    <row r="15" spans="1:14" s="7" customFormat="1" ht="24.95" customHeight="1" x14ac:dyDescent="0.15">
      <c r="A15" s="162" t="s">
        <v>124</v>
      </c>
      <c r="B15" s="176">
        <v>156365</v>
      </c>
      <c r="C15" s="176">
        <v>2126</v>
      </c>
      <c r="D15" s="163">
        <v>100</v>
      </c>
      <c r="E15" s="163">
        <v>50</v>
      </c>
      <c r="F15" s="163">
        <v>11003</v>
      </c>
      <c r="G15" s="177">
        <v>130204.2</v>
      </c>
      <c r="H15" s="177">
        <f t="shared" si="4"/>
        <v>-98.6</v>
      </c>
      <c r="I15" s="211">
        <f t="shared" si="1"/>
        <v>-95.3</v>
      </c>
      <c r="J15" s="177">
        <f t="shared" si="2"/>
        <v>-50</v>
      </c>
      <c r="K15" s="211">
        <f t="shared" si="5"/>
        <v>21906</v>
      </c>
      <c r="L15" s="178">
        <f t="shared" si="6"/>
        <v>0</v>
      </c>
      <c r="M15" s="244">
        <f t="shared" si="3"/>
        <v>3.5577190016530249E-3</v>
      </c>
      <c r="N15" s="156"/>
    </row>
    <row r="16" spans="1:14" s="7" customFormat="1" ht="24.95" customHeight="1" x14ac:dyDescent="0.15">
      <c r="A16" s="162" t="s">
        <v>125</v>
      </c>
      <c r="B16" s="176">
        <v>735051</v>
      </c>
      <c r="C16" s="176">
        <v>873783</v>
      </c>
      <c r="D16" s="163">
        <v>848066</v>
      </c>
      <c r="E16" s="163">
        <v>859703</v>
      </c>
      <c r="F16" s="163">
        <v>863892</v>
      </c>
      <c r="G16" s="177">
        <v>-18.099999999999994</v>
      </c>
      <c r="H16" s="177">
        <f t="shared" si="4"/>
        <v>18.900000000000006</v>
      </c>
      <c r="I16" s="177">
        <f t="shared" si="1"/>
        <v>-2.9000000000000057</v>
      </c>
      <c r="J16" s="177">
        <f t="shared" si="2"/>
        <v>1.4000000000000057</v>
      </c>
      <c r="K16" s="177">
        <f t="shared" si="5"/>
        <v>0.5</v>
      </c>
      <c r="L16" s="178">
        <f t="shared" si="6"/>
        <v>0.3</v>
      </c>
      <c r="M16" s="244">
        <f t="shared" si="3"/>
        <v>0.27933154446751202</v>
      </c>
      <c r="N16" s="156"/>
    </row>
    <row r="17" spans="1:14" s="7" customFormat="1" ht="24.95" customHeight="1" x14ac:dyDescent="0.15">
      <c r="A17" s="162" t="s">
        <v>126</v>
      </c>
      <c r="B17" s="176">
        <v>2994019</v>
      </c>
      <c r="C17" s="176">
        <v>3106623</v>
      </c>
      <c r="D17" s="163">
        <v>3236527</v>
      </c>
      <c r="E17" s="163">
        <v>3322357</v>
      </c>
      <c r="F17" s="163">
        <v>3413374</v>
      </c>
      <c r="G17" s="177">
        <v>-1.2999999999999972</v>
      </c>
      <c r="H17" s="177">
        <f t="shared" si="4"/>
        <v>3.7999999999999972</v>
      </c>
      <c r="I17" s="177">
        <f t="shared" si="1"/>
        <v>4.2000000000000028</v>
      </c>
      <c r="J17" s="177">
        <f t="shared" si="2"/>
        <v>2.7000000000000028</v>
      </c>
      <c r="K17" s="177">
        <f t="shared" si="5"/>
        <v>2.7000000000000028</v>
      </c>
      <c r="L17" s="178">
        <f t="shared" si="6"/>
        <v>1.1000000000000001</v>
      </c>
      <c r="M17" s="244">
        <f t="shared" si="3"/>
        <v>1.1036831354674537</v>
      </c>
      <c r="N17" s="156"/>
    </row>
    <row r="18" spans="1:14" s="7" customFormat="1" ht="24.95" customHeight="1" x14ac:dyDescent="0.15">
      <c r="A18" s="162" t="s">
        <v>127</v>
      </c>
      <c r="B18" s="176">
        <v>15644237</v>
      </c>
      <c r="C18" s="176">
        <v>14519266</v>
      </c>
      <c r="D18" s="163">
        <v>14415681</v>
      </c>
      <c r="E18" s="163">
        <v>14506288</v>
      </c>
      <c r="F18" s="163">
        <v>13737785</v>
      </c>
      <c r="G18" s="177">
        <v>0.20000000000000284</v>
      </c>
      <c r="H18" s="177">
        <f t="shared" si="4"/>
        <v>-7.2000000000000028</v>
      </c>
      <c r="I18" s="177">
        <f t="shared" si="1"/>
        <v>-0.70000000000000284</v>
      </c>
      <c r="J18" s="177">
        <f t="shared" si="2"/>
        <v>0.59999999999999432</v>
      </c>
      <c r="K18" s="177">
        <f t="shared" si="5"/>
        <v>-5.2999999999999972</v>
      </c>
      <c r="L18" s="178">
        <f t="shared" si="6"/>
        <v>4.4000000000000004</v>
      </c>
      <c r="M18" s="244">
        <f t="shared" si="3"/>
        <v>4.4419866159341908</v>
      </c>
      <c r="N18" s="156"/>
    </row>
    <row r="19" spans="1:14" s="7" customFormat="1" ht="24.95" customHeight="1" thickBot="1" x14ac:dyDescent="0.2">
      <c r="A19" s="167" t="s">
        <v>129</v>
      </c>
      <c r="B19" s="179">
        <v>305339172</v>
      </c>
      <c r="C19" s="179">
        <v>301227087</v>
      </c>
      <c r="D19" s="168">
        <v>305228849</v>
      </c>
      <c r="E19" s="168">
        <v>312748190</v>
      </c>
      <c r="F19" s="215">
        <v>309271193</v>
      </c>
      <c r="G19" s="180">
        <v>0.20000000000000284</v>
      </c>
      <c r="H19" s="180">
        <f t="shared" si="4"/>
        <v>-1.2999999999999972</v>
      </c>
      <c r="I19" s="180">
        <f t="shared" si="1"/>
        <v>1.2999999999999972</v>
      </c>
      <c r="J19" s="180">
        <f t="shared" si="2"/>
        <v>2.5</v>
      </c>
      <c r="K19" s="180">
        <f t="shared" si="5"/>
        <v>-1.0999999999999943</v>
      </c>
      <c r="L19" s="170">
        <f>SUM(L10:L18,L7:L8)</f>
        <v>100</v>
      </c>
      <c r="M19" s="243">
        <f>M6+M9+SUM(M12:M18)</f>
        <v>100</v>
      </c>
      <c r="N19" s="156"/>
    </row>
    <row r="20" spans="1:14" s="182" customFormat="1" ht="15" customHeight="1" x14ac:dyDescent="0.15">
      <c r="A20" s="48" t="s">
        <v>140</v>
      </c>
      <c r="B20" s="48"/>
      <c r="C20" s="48"/>
      <c r="D20" s="48"/>
      <c r="E20" s="48"/>
      <c r="F20" s="181"/>
      <c r="G20" s="48"/>
      <c r="H20" s="48"/>
      <c r="I20" s="48"/>
      <c r="J20" s="48"/>
      <c r="K20" s="48"/>
      <c r="L20" s="48"/>
    </row>
    <row r="21" spans="1:14" s="182" customFormat="1" ht="12" x14ac:dyDescent="0.15">
      <c r="A21" s="148" t="s">
        <v>141</v>
      </c>
      <c r="B21" s="148"/>
      <c r="C21" s="148"/>
      <c r="D21" s="148"/>
      <c r="E21" s="148"/>
      <c r="F21" s="181"/>
      <c r="G21" s="48"/>
      <c r="H21" s="48"/>
      <c r="I21" s="48"/>
      <c r="J21" s="48"/>
      <c r="K21" s="48"/>
      <c r="L21" s="48"/>
    </row>
    <row r="22" spans="1:14" ht="15" thickBot="1" x14ac:dyDescent="0.2"/>
    <row r="23" spans="1:14" ht="24.95" customHeight="1" thickBot="1" x14ac:dyDescent="0.2">
      <c r="A23" s="222" t="s">
        <v>158</v>
      </c>
      <c r="B23" s="217">
        <v>55880043</v>
      </c>
      <c r="C23" s="217">
        <v>56071280</v>
      </c>
      <c r="D23" s="218">
        <v>57114448</v>
      </c>
      <c r="E23" s="218">
        <v>55500458</v>
      </c>
      <c r="F23" s="219">
        <v>53018227</v>
      </c>
      <c r="G23" s="220">
        <v>0.29999999999999716</v>
      </c>
      <c r="H23" s="220">
        <f>ROUND(C23/B23*100,1)-100</f>
        <v>0.29999999999999716</v>
      </c>
      <c r="I23" s="220">
        <f>ROUND(D23/C23*100,1)-100</f>
        <v>1.9000000000000057</v>
      </c>
      <c r="J23" s="220">
        <f>ROUND(E23/D23*100,1)-100</f>
        <v>-2.7999999999999972</v>
      </c>
      <c r="K23" s="220">
        <f>ROUND(F23/E23*100,1)-100</f>
        <v>-4.5</v>
      </c>
      <c r="L23" s="221">
        <v>100</v>
      </c>
    </row>
    <row r="24" spans="1:14" x14ac:dyDescent="0.15">
      <c r="A24" s="183"/>
    </row>
    <row r="25" spans="1:14" x14ac:dyDescent="0.15">
      <c r="B25" s="247" t="str">
        <f>"H"&amp;MID(B4,3,2)</f>
        <v>H23</v>
      </c>
      <c r="C25" s="247" t="str">
        <f>"H"&amp;MID(C4,3,2)</f>
        <v>H24</v>
      </c>
      <c r="D25" s="247" t="str">
        <f>"H"&amp;MID(D4,3,2)</f>
        <v>H25</v>
      </c>
      <c r="E25" s="247" t="str">
        <f>"H"&amp;MID(E4,3,2)</f>
        <v>H26</v>
      </c>
      <c r="F25" s="247" t="str">
        <f>"H"&amp;MID(F4,3,2)</f>
        <v>H27</v>
      </c>
      <c r="G25" s="247" t="str">
        <f>B25</f>
        <v>H23</v>
      </c>
      <c r="H25" s="247" t="str">
        <f t="shared" ref="H25:K25" si="7">C25</f>
        <v>H24</v>
      </c>
      <c r="I25" s="247" t="str">
        <f t="shared" si="7"/>
        <v>H25</v>
      </c>
      <c r="J25" s="247" t="str">
        <f t="shared" si="7"/>
        <v>H26</v>
      </c>
      <c r="K25" s="247" t="str">
        <f t="shared" si="7"/>
        <v>H27</v>
      </c>
    </row>
    <row r="26" spans="1:14" x14ac:dyDescent="0.15">
      <c r="A26" s="48" t="str">
        <f>MID(A9,2,5)</f>
        <v>固定資産税</v>
      </c>
      <c r="B26" s="248">
        <f>ROUND(B9/100000,0)</f>
        <v>1454</v>
      </c>
      <c r="C26" s="248">
        <f>ROUND(C9/100000,0)</f>
        <v>1363</v>
      </c>
      <c r="D26" s="248">
        <f>ROUND(D9/100000,0)</f>
        <v>1365</v>
      </c>
      <c r="E26" s="248">
        <f>ROUND(E9/100000,0)</f>
        <v>1387</v>
      </c>
      <c r="F26" s="248">
        <f>ROUND(F9/100000,0)</f>
        <v>1364</v>
      </c>
      <c r="G26" s="257">
        <f>ROUND(B26/B$30,3)+G37</f>
        <v>0.47599999999999998</v>
      </c>
      <c r="H26" s="257">
        <f t="shared" ref="H26:K26" si="8">ROUND(C26/C$30,3)+H37</f>
        <v>0.45300000000000001</v>
      </c>
      <c r="I26" s="257">
        <f t="shared" si="8"/>
        <v>0.44600000000000001</v>
      </c>
      <c r="J26" s="257">
        <f t="shared" si="8"/>
        <v>0.44400000000000001</v>
      </c>
      <c r="K26" s="257">
        <f t="shared" si="8"/>
        <v>0.441</v>
      </c>
    </row>
    <row r="27" spans="1:14" x14ac:dyDescent="0.15">
      <c r="A27" s="48" t="str">
        <f>MID(A7,6,7)</f>
        <v>個人市町村民税</v>
      </c>
      <c r="B27" s="248">
        <f t="shared" ref="B27:F28" si="9">ROUND(B7/100000,0)</f>
        <v>949</v>
      </c>
      <c r="C27" s="248">
        <f t="shared" si="9"/>
        <v>987</v>
      </c>
      <c r="D27" s="248">
        <f t="shared" si="9"/>
        <v>1000</v>
      </c>
      <c r="E27" s="248">
        <f t="shared" si="9"/>
        <v>1015</v>
      </c>
      <c r="F27" s="248">
        <f t="shared" si="9"/>
        <v>1017</v>
      </c>
      <c r="G27" s="257">
        <f t="shared" ref="G27:K29" si="10">ROUND(B27/B$30,3)+G38</f>
        <v>0.311</v>
      </c>
      <c r="H27" s="257">
        <f t="shared" si="10"/>
        <v>0.32800000000000001</v>
      </c>
      <c r="I27" s="257">
        <f t="shared" si="10"/>
        <v>0.32800000000000001</v>
      </c>
      <c r="J27" s="257">
        <f t="shared" si="10"/>
        <v>0.32500000000000001</v>
      </c>
      <c r="K27" s="257">
        <f t="shared" si="10"/>
        <v>0.32900000000000001</v>
      </c>
    </row>
    <row r="28" spans="1:14" x14ac:dyDescent="0.15">
      <c r="A28" s="48" t="str">
        <f>MID(A8,6,7)</f>
        <v>法人市町村民税</v>
      </c>
      <c r="B28" s="248">
        <f t="shared" si="9"/>
        <v>271</v>
      </c>
      <c r="C28" s="248">
        <f t="shared" si="9"/>
        <v>295</v>
      </c>
      <c r="D28" s="248">
        <f t="shared" si="9"/>
        <v>306</v>
      </c>
      <c r="E28" s="248">
        <f t="shared" si="9"/>
        <v>347</v>
      </c>
      <c r="F28" s="248">
        <f t="shared" si="9"/>
        <v>341</v>
      </c>
      <c r="G28" s="257">
        <f t="shared" si="10"/>
        <v>8.8999999999999996E-2</v>
      </c>
      <c r="H28" s="257">
        <f t="shared" si="10"/>
        <v>9.8000000000000004E-2</v>
      </c>
      <c r="I28" s="257">
        <f t="shared" si="10"/>
        <v>0.1</v>
      </c>
      <c r="J28" s="257">
        <f t="shared" si="10"/>
        <v>0.111</v>
      </c>
      <c r="K28" s="257">
        <f t="shared" si="10"/>
        <v>0.11</v>
      </c>
    </row>
    <row r="29" spans="1:14" x14ac:dyDescent="0.15">
      <c r="A29" s="48" t="s">
        <v>166</v>
      </c>
      <c r="B29" s="249">
        <f>ROUND(B30-SUM(B26:B28),0)</f>
        <v>379</v>
      </c>
      <c r="C29" s="249">
        <f>ROUND(C30-SUM(C26:C28),0)</f>
        <v>367</v>
      </c>
      <c r="D29" s="249">
        <f>ROUND(D30-SUM(D26:D28),0)</f>
        <v>381</v>
      </c>
      <c r="E29" s="249">
        <f>ROUND(E30-SUM(E26:E28),0)</f>
        <v>378</v>
      </c>
      <c r="F29" s="249">
        <f>ROUND(F30-SUM(F26:F28),0)</f>
        <v>371</v>
      </c>
      <c r="G29" s="257">
        <f t="shared" si="10"/>
        <v>0.125</v>
      </c>
      <c r="H29" s="257">
        <f t="shared" si="10"/>
        <v>0.122</v>
      </c>
      <c r="I29" s="257">
        <f>ROUND(D29/D$30,3)+I40</f>
        <v>0.125</v>
      </c>
      <c r="J29" s="257">
        <f t="shared" si="10"/>
        <v>0.121</v>
      </c>
      <c r="K29" s="257">
        <f t="shared" si="10"/>
        <v>0.12</v>
      </c>
    </row>
    <row r="30" spans="1:14" x14ac:dyDescent="0.15">
      <c r="A30" s="183" t="s">
        <v>106</v>
      </c>
      <c r="B30" s="183">
        <f>ROUND(B19/100000,0)</f>
        <v>3053</v>
      </c>
      <c r="C30" s="183">
        <f>ROUND(C19/100000,0)</f>
        <v>3012</v>
      </c>
      <c r="D30" s="183">
        <f>ROUND(D19/100000,0)</f>
        <v>3052</v>
      </c>
      <c r="E30" s="183">
        <f>ROUND(E19/100000,0)</f>
        <v>3127</v>
      </c>
      <c r="F30" s="183">
        <f>ROUND(F19/100000,0)</f>
        <v>3093</v>
      </c>
      <c r="G30" s="257">
        <f>SUM(G26:G29)</f>
        <v>1.0009999999999999</v>
      </c>
      <c r="H30" s="257">
        <f t="shared" ref="H30:K30" si="11">SUM(H26:H29)</f>
        <v>1.0009999999999999</v>
      </c>
      <c r="I30" s="257">
        <f t="shared" si="11"/>
        <v>0.999</v>
      </c>
      <c r="J30" s="257">
        <f t="shared" si="11"/>
        <v>1.0009999999999999</v>
      </c>
      <c r="K30" s="257">
        <f t="shared" si="11"/>
        <v>1</v>
      </c>
    </row>
    <row r="31" spans="1:14" x14ac:dyDescent="0.15">
      <c r="B31" s="183"/>
      <c r="C31" s="184"/>
      <c r="G31" s="48" t="s">
        <v>173</v>
      </c>
    </row>
    <row r="32" spans="1:14" x14ac:dyDescent="0.15">
      <c r="A32" s="183"/>
      <c r="B32" s="183"/>
      <c r="C32" s="184"/>
      <c r="G32" s="261">
        <f>B26/B$30</f>
        <v>0.47625286603340977</v>
      </c>
      <c r="H32" s="261">
        <f t="shared" ref="H32:K32" si="12">C26/C$30</f>
        <v>0.45252324037184594</v>
      </c>
      <c r="I32" s="261">
        <f t="shared" si="12"/>
        <v>0.44724770642201833</v>
      </c>
      <c r="J32" s="261">
        <f t="shared" si="12"/>
        <v>0.44355612408058842</v>
      </c>
      <c r="K32" s="261">
        <f t="shared" si="12"/>
        <v>0.44099579696087943</v>
      </c>
    </row>
    <row r="33" spans="1:14" x14ac:dyDescent="0.15">
      <c r="A33" s="183"/>
      <c r="B33" s="183"/>
      <c r="C33" s="184"/>
      <c r="G33" s="261">
        <f t="shared" ref="G33:K35" si="13">B27/B$30</f>
        <v>0.31084179495578118</v>
      </c>
      <c r="H33" s="261">
        <f t="shared" si="13"/>
        <v>0.32768924302788843</v>
      </c>
      <c r="I33" s="261">
        <f t="shared" si="13"/>
        <v>0.32765399737876805</v>
      </c>
      <c r="J33" s="261">
        <f t="shared" si="13"/>
        <v>0.3245922609529901</v>
      </c>
      <c r="K33" s="261">
        <f t="shared" si="13"/>
        <v>0.32880698351115423</v>
      </c>
    </row>
    <row r="34" spans="1:14" x14ac:dyDescent="0.15">
      <c r="A34" s="183"/>
      <c r="B34" s="183"/>
      <c r="C34" s="184"/>
      <c r="G34" s="261">
        <f t="shared" si="13"/>
        <v>8.8765149033737306E-2</v>
      </c>
      <c r="H34" s="261">
        <f t="shared" si="13"/>
        <v>9.7941567065073037E-2</v>
      </c>
      <c r="I34" s="261">
        <f t="shared" si="13"/>
        <v>0.10026212319790301</v>
      </c>
      <c r="J34" s="261">
        <f t="shared" si="13"/>
        <v>0.11096897985289415</v>
      </c>
      <c r="K34" s="261">
        <f t="shared" si="13"/>
        <v>0.11024894924021986</v>
      </c>
    </row>
    <row r="35" spans="1:14" x14ac:dyDescent="0.15">
      <c r="A35" s="183"/>
      <c r="B35" s="183"/>
      <c r="C35" s="184"/>
      <c r="G35" s="261">
        <f t="shared" si="13"/>
        <v>0.12414018997707173</v>
      </c>
      <c r="H35" s="261">
        <f t="shared" si="13"/>
        <v>0.12184594953519257</v>
      </c>
      <c r="I35" s="261">
        <f t="shared" si="13"/>
        <v>0.12483617300131061</v>
      </c>
      <c r="J35" s="261">
        <f t="shared" si="13"/>
        <v>0.12088263511352734</v>
      </c>
      <c r="K35" s="261">
        <f t="shared" si="13"/>
        <v>0.11994827028774653</v>
      </c>
    </row>
    <row r="36" spans="1:14" x14ac:dyDescent="0.15">
      <c r="A36" s="183"/>
      <c r="B36" s="183"/>
      <c r="C36" s="184"/>
      <c r="G36" s="48" t="s">
        <v>172</v>
      </c>
    </row>
    <row r="37" spans="1:14" x14ac:dyDescent="0.15">
      <c r="A37" s="183"/>
      <c r="B37" s="183"/>
      <c r="C37" s="184"/>
      <c r="G37" s="260"/>
      <c r="H37" s="260"/>
      <c r="I37" s="260">
        <v>-1E-3</v>
      </c>
      <c r="J37" s="260"/>
      <c r="K37" s="260"/>
    </row>
    <row r="38" spans="1:14" x14ac:dyDescent="0.15">
      <c r="G38" s="260"/>
      <c r="H38" s="260"/>
      <c r="I38" s="260"/>
      <c r="J38" s="260"/>
      <c r="K38" s="260"/>
    </row>
    <row r="39" spans="1:14" x14ac:dyDescent="0.15">
      <c r="A39" s="183"/>
      <c r="B39" s="184"/>
      <c r="G39" s="260"/>
      <c r="H39" s="260"/>
      <c r="I39" s="260"/>
      <c r="J39" s="260"/>
      <c r="K39" s="260"/>
    </row>
    <row r="40" spans="1:14" x14ac:dyDescent="0.15">
      <c r="A40" s="183"/>
      <c r="B40" s="184"/>
      <c r="G40" s="260">
        <v>1E-3</v>
      </c>
      <c r="H40" s="260"/>
      <c r="I40" s="260"/>
      <c r="J40" s="260"/>
      <c r="K40" s="260"/>
    </row>
    <row r="41" spans="1:14" ht="3" customHeight="1" x14ac:dyDescent="0.15">
      <c r="A41" s="183"/>
      <c r="B41" s="184"/>
    </row>
    <row r="42" spans="1:14" ht="3" customHeight="1" x14ac:dyDescent="0.15">
      <c r="A42" s="183"/>
      <c r="B42" s="184"/>
    </row>
    <row r="43" spans="1:14" ht="3" customHeight="1" x14ac:dyDescent="0.15">
      <c r="A43" s="183"/>
      <c r="B43" s="184"/>
    </row>
    <row r="44" spans="1:14" ht="3" customHeight="1" x14ac:dyDescent="0.15">
      <c r="A44" s="183"/>
      <c r="B44" s="184"/>
    </row>
    <row r="45" spans="1:14" ht="3" customHeight="1" x14ac:dyDescent="0.15">
      <c r="A45" s="183"/>
      <c r="B45" s="184"/>
    </row>
    <row r="46" spans="1:14" ht="3" customHeight="1" x14ac:dyDescent="0.15">
      <c r="A46" s="183"/>
      <c r="B46" s="184"/>
    </row>
    <row r="47" spans="1:14" ht="3" customHeight="1" x14ac:dyDescent="0.15">
      <c r="A47" s="183"/>
      <c r="B47" s="184"/>
    </row>
    <row r="48" spans="1:14" ht="3" customHeight="1" x14ac:dyDescent="0.15">
      <c r="A48" s="183"/>
      <c r="B48" s="184"/>
    </row>
    <row r="49" spans="1:23" ht="3" customHeight="1" x14ac:dyDescent="0.15">
      <c r="A49" s="183"/>
      <c r="B49" s="184"/>
      <c r="W49" s="286">
        <f>F30</f>
        <v>3093</v>
      </c>
    </row>
    <row r="50" spans="1:23" ht="3" customHeight="1" x14ac:dyDescent="0.15">
      <c r="O50" s="285">
        <f>B30</f>
        <v>3053</v>
      </c>
      <c r="Q50" s="285">
        <f>C30</f>
        <v>3012</v>
      </c>
      <c r="U50" s="285">
        <f>E30</f>
        <v>3127</v>
      </c>
      <c r="W50" s="286"/>
    </row>
    <row r="51" spans="1:23" ht="3" customHeight="1" x14ac:dyDescent="0.15">
      <c r="O51" s="285"/>
      <c r="Q51" s="285"/>
      <c r="S51" s="287">
        <f>D30</f>
        <v>3052</v>
      </c>
      <c r="U51" s="285"/>
      <c r="W51" s="286"/>
    </row>
    <row r="52" spans="1:23" ht="3" customHeight="1" x14ac:dyDescent="0.15">
      <c r="O52" s="285"/>
      <c r="Q52" s="285"/>
      <c r="S52" s="287"/>
      <c r="U52" s="285"/>
      <c r="W52" s="264"/>
    </row>
    <row r="53" spans="1:23" ht="3" customHeight="1" x14ac:dyDescent="0.15">
      <c r="O53" s="285"/>
      <c r="Q53" s="285"/>
      <c r="S53" s="287"/>
      <c r="U53" s="285"/>
      <c r="W53" s="279" t="str">
        <f>TEXT(F$29,"#,##0")&amp;TEXT(K$29,"(0.0%)")</f>
        <v>371(12.0%)</v>
      </c>
    </row>
    <row r="54" spans="1:23" ht="3" customHeight="1" x14ac:dyDescent="0.15">
      <c r="O54" s="279" t="str">
        <f>$A$29&amp;"　"&amp;TEXT(B$29,"#,##0")&amp;TEXT(G$29,"(0.0%)")</f>
        <v>その他　379(12.5%)</v>
      </c>
      <c r="Q54" s="279" t="str">
        <f>TEXT(C$29,"#,##0")&amp;TEXT(H$29,"(0.0%)")</f>
        <v>367(12.2%)</v>
      </c>
      <c r="S54" s="287"/>
      <c r="U54" s="279" t="str">
        <f>TEXT(E$29,"#,##0")&amp;TEXT(J$29,"(0.0%)")</f>
        <v>378(12.1%)</v>
      </c>
      <c r="W54" s="279"/>
    </row>
    <row r="55" spans="1:23" ht="3" customHeight="1" x14ac:dyDescent="0.15">
      <c r="O55" s="279"/>
      <c r="Q55" s="279"/>
      <c r="S55" s="279" t="str">
        <f>TEXT(D$29,"#,##0")&amp;TEXT(I$29,"(0.0%)")</f>
        <v>381(12.5%)</v>
      </c>
      <c r="U55" s="279"/>
      <c r="W55" s="279"/>
    </row>
    <row r="56" spans="1:23" ht="3" customHeight="1" x14ac:dyDescent="0.15">
      <c r="O56" s="279"/>
      <c r="Q56" s="279"/>
      <c r="S56" s="279"/>
      <c r="U56" s="279"/>
      <c r="W56" s="279"/>
    </row>
    <row r="57" spans="1:23" ht="3" customHeight="1" x14ac:dyDescent="0.15">
      <c r="O57" s="279"/>
      <c r="Q57" s="279"/>
      <c r="S57" s="279"/>
      <c r="U57" s="279"/>
      <c r="W57" s="279"/>
    </row>
    <row r="58" spans="1:23" ht="3" customHeight="1" x14ac:dyDescent="0.15">
      <c r="O58" s="279"/>
      <c r="Q58" s="279"/>
      <c r="S58" s="279"/>
      <c r="U58" s="279"/>
      <c r="W58" s="279"/>
    </row>
    <row r="59" spans="1:23" ht="3" customHeight="1" x14ac:dyDescent="0.15">
      <c r="O59" s="279"/>
      <c r="Q59" s="279"/>
      <c r="S59" s="279"/>
      <c r="U59" s="279"/>
      <c r="W59" s="279"/>
    </row>
    <row r="60" spans="1:23" ht="3" customHeight="1" x14ac:dyDescent="0.15">
      <c r="O60" s="279"/>
      <c r="Q60" s="279"/>
      <c r="S60" s="279"/>
      <c r="U60" s="279"/>
      <c r="W60" s="279" t="str">
        <f>TEXT(F$28,"#,##0")&amp;TEXT(K$28,"(0.0%)")</f>
        <v>341(11.0%)</v>
      </c>
    </row>
    <row r="61" spans="1:23" ht="3" customHeight="1" x14ac:dyDescent="0.15">
      <c r="O61" s="279"/>
      <c r="Q61" s="279"/>
      <c r="S61" s="279"/>
      <c r="U61" s="279"/>
      <c r="W61" s="279"/>
    </row>
    <row r="62" spans="1:23" ht="3" customHeight="1" x14ac:dyDescent="0.15">
      <c r="O62" s="279" t="str">
        <f>$A$28&amp;TEXT(B$28,"#,##0")&amp;TEXT(G$28,"(0.0%)")</f>
        <v>法人市町村民税271(8.9%)</v>
      </c>
      <c r="Q62" s="279" t="str">
        <f>TEXT(C$28,"#,##0")&amp;TEXT(H$28,"(0.0%)")</f>
        <v>295(9.8%)</v>
      </c>
      <c r="S62" s="279"/>
      <c r="U62" s="279" t="str">
        <f>TEXT(E$28,"#,##0")&amp;TEXT(J$28,"(0.0%)")</f>
        <v>347(11.1%)</v>
      </c>
      <c r="W62" s="279"/>
    </row>
    <row r="63" spans="1:23" ht="3" customHeight="1" x14ac:dyDescent="0.15">
      <c r="O63" s="279"/>
      <c r="Q63" s="279"/>
      <c r="S63" s="279" t="str">
        <f>TEXT(D$28,"#,##0")&amp;TEXT(I$28,"(0.0%)")</f>
        <v>306(10.0%)</v>
      </c>
      <c r="U63" s="279"/>
      <c r="W63" s="279"/>
    </row>
    <row r="64" spans="1:23" ht="3" customHeight="1" x14ac:dyDescent="0.15">
      <c r="O64" s="279"/>
      <c r="Q64" s="279"/>
      <c r="S64" s="279"/>
      <c r="U64" s="279"/>
      <c r="W64" s="279"/>
    </row>
    <row r="65" spans="15:23" ht="3" customHeight="1" x14ac:dyDescent="0.15">
      <c r="O65" s="279"/>
      <c r="Q65" s="279"/>
      <c r="S65" s="279"/>
      <c r="U65" s="279"/>
      <c r="W65" s="279"/>
    </row>
    <row r="66" spans="15:23" ht="3" customHeight="1" x14ac:dyDescent="0.15">
      <c r="O66" s="279"/>
      <c r="Q66" s="279"/>
      <c r="S66" s="279"/>
      <c r="U66" s="279"/>
      <c r="W66" s="279"/>
    </row>
    <row r="67" spans="15:23" ht="3" customHeight="1" x14ac:dyDescent="0.15">
      <c r="O67" s="265"/>
      <c r="Q67" s="262"/>
      <c r="S67" s="262"/>
      <c r="U67" s="262"/>
      <c r="W67" s="279"/>
    </row>
    <row r="68" spans="15:23" ht="3" customHeight="1" x14ac:dyDescent="0.15">
      <c r="O68" s="279" t="str">
        <f>$A$27&amp;TEXT(B$27,"#,##0")&amp;TEXT(G$27,"(0.0%)")</f>
        <v>個人市町村民税949(31.1%)</v>
      </c>
      <c r="Q68" s="279" t="str">
        <f>TEXT(C$27,"#,##0")&amp;TEXT(H$27,"(0.0%)")</f>
        <v>987(32.8%)</v>
      </c>
      <c r="S68" s="262"/>
      <c r="U68" s="262"/>
      <c r="W68" s="279" t="str">
        <f>TEXT(F$27,"#,##0")&amp;TEXT(K$27,"(0.0%)")</f>
        <v>1,017(32.9%)</v>
      </c>
    </row>
    <row r="69" spans="15:23" ht="3" customHeight="1" x14ac:dyDescent="0.15">
      <c r="O69" s="279"/>
      <c r="Q69" s="279"/>
      <c r="S69" s="279" t="str">
        <f>TEXT(D$27,"#,##0")&amp;TEXT(I$27,"(0.0%)")</f>
        <v>1,000(32.8%)</v>
      </c>
      <c r="U69" s="279" t="str">
        <f>TEXT(E$27,"#,##0")&amp;TEXT(J$27,"(0.0%)")</f>
        <v>1,015(32.5%)</v>
      </c>
      <c r="W69" s="279"/>
    </row>
    <row r="70" spans="15:23" ht="3" customHeight="1" x14ac:dyDescent="0.15">
      <c r="O70" s="279"/>
      <c r="Q70" s="279"/>
      <c r="S70" s="279"/>
      <c r="U70" s="279"/>
      <c r="W70" s="279"/>
    </row>
    <row r="71" spans="15:23" ht="3" customHeight="1" x14ac:dyDescent="0.15">
      <c r="O71" s="279"/>
      <c r="Q71" s="279"/>
      <c r="S71" s="279"/>
      <c r="U71" s="279"/>
      <c r="W71" s="279"/>
    </row>
    <row r="72" spans="15:23" ht="3" customHeight="1" x14ac:dyDescent="0.15">
      <c r="O72" s="279"/>
      <c r="Q72" s="279"/>
      <c r="S72" s="279"/>
      <c r="U72" s="279"/>
      <c r="W72" s="279"/>
    </row>
    <row r="73" spans="15:23" ht="3" customHeight="1" x14ac:dyDescent="0.15">
      <c r="O73" s="279"/>
      <c r="Q73" s="279"/>
      <c r="S73" s="279"/>
      <c r="U73" s="279"/>
      <c r="W73" s="279"/>
    </row>
    <row r="74" spans="15:23" ht="3" customHeight="1" x14ac:dyDescent="0.15">
      <c r="O74" s="279"/>
      <c r="Q74" s="279"/>
      <c r="S74" s="279"/>
      <c r="U74" s="279"/>
      <c r="W74" s="279"/>
    </row>
    <row r="75" spans="15:23" ht="3" customHeight="1" x14ac:dyDescent="0.15">
      <c r="O75" s="279"/>
      <c r="Q75" s="279"/>
      <c r="S75" s="279"/>
      <c r="U75" s="279"/>
      <c r="W75" s="279"/>
    </row>
    <row r="76" spans="15:23" ht="3" customHeight="1" x14ac:dyDescent="0.15">
      <c r="O76" s="279"/>
      <c r="Q76" s="279"/>
      <c r="S76" s="279"/>
      <c r="U76" s="279"/>
      <c r="W76" s="279"/>
    </row>
    <row r="77" spans="15:23" ht="3" customHeight="1" x14ac:dyDescent="0.15">
      <c r="O77" s="279"/>
      <c r="Q77" s="279"/>
      <c r="S77" s="279"/>
      <c r="U77" s="279"/>
      <c r="W77" s="279"/>
    </row>
    <row r="78" spans="15:23" ht="3" customHeight="1" x14ac:dyDescent="0.15">
      <c r="O78" s="279"/>
      <c r="Q78" s="279"/>
      <c r="S78" s="279"/>
      <c r="U78" s="279"/>
      <c r="W78" s="279"/>
    </row>
    <row r="79" spans="15:23" ht="3" customHeight="1" x14ac:dyDescent="0.15">
      <c r="O79" s="279"/>
      <c r="Q79" s="279"/>
      <c r="S79" s="279"/>
      <c r="U79" s="279"/>
      <c r="W79" s="279"/>
    </row>
    <row r="80" spans="15:23" ht="3" customHeight="1" x14ac:dyDescent="0.15">
      <c r="O80" s="279"/>
      <c r="Q80" s="279"/>
      <c r="S80" s="279"/>
      <c r="U80" s="279"/>
      <c r="W80" s="279"/>
    </row>
    <row r="81" spans="15:23" ht="3" customHeight="1" x14ac:dyDescent="0.15">
      <c r="O81" s="279"/>
      <c r="Q81" s="279"/>
      <c r="S81" s="279"/>
      <c r="U81" s="279"/>
      <c r="W81" s="279"/>
    </row>
    <row r="82" spans="15:23" ht="3" customHeight="1" x14ac:dyDescent="0.15">
      <c r="O82" s="279"/>
      <c r="Q82" s="279"/>
      <c r="S82" s="279"/>
      <c r="U82" s="279"/>
      <c r="W82" s="279"/>
    </row>
    <row r="83" spans="15:23" ht="3" customHeight="1" x14ac:dyDescent="0.15">
      <c r="O83" s="279"/>
      <c r="Q83" s="279"/>
      <c r="S83" s="279"/>
      <c r="U83" s="279"/>
      <c r="W83" s="279"/>
    </row>
    <row r="84" spans="15:23" ht="3" customHeight="1" x14ac:dyDescent="0.15">
      <c r="O84" s="279"/>
      <c r="Q84" s="279"/>
      <c r="S84" s="279"/>
      <c r="U84" s="279"/>
      <c r="W84" s="279"/>
    </row>
    <row r="85" spans="15:23" ht="3" customHeight="1" x14ac:dyDescent="0.15">
      <c r="O85" s="262"/>
      <c r="Q85" s="279"/>
      <c r="S85" s="279"/>
      <c r="U85" s="279"/>
      <c r="W85" s="279"/>
    </row>
    <row r="86" spans="15:23" ht="3" customHeight="1" x14ac:dyDescent="0.15">
      <c r="O86" s="262"/>
      <c r="Q86" s="279"/>
      <c r="S86" s="279"/>
      <c r="U86" s="279"/>
      <c r="W86" s="279"/>
    </row>
    <row r="87" spans="15:23" ht="3" customHeight="1" x14ac:dyDescent="0.15">
      <c r="O87" s="262"/>
      <c r="Q87" s="279"/>
      <c r="S87" s="279"/>
      <c r="U87" s="279"/>
      <c r="W87" s="279"/>
    </row>
    <row r="88" spans="15:23" ht="3" customHeight="1" x14ac:dyDescent="0.15">
      <c r="O88" s="279" t="str">
        <f>$A$26&amp;TEXT(B$26,"#,##0")&amp;TEXT(G$26,"(0.0%)")</f>
        <v>固定資産税1,454(47.6%)</v>
      </c>
      <c r="Q88" s="279" t="str">
        <f>TEXT(C$26,"#,##0")&amp;TEXT(H$26,"(0.0%)")</f>
        <v>1,363(45.3%)</v>
      </c>
      <c r="S88" s="279"/>
      <c r="U88" s="279"/>
      <c r="W88" s="279"/>
    </row>
    <row r="89" spans="15:23" ht="3" customHeight="1" x14ac:dyDescent="0.15">
      <c r="O89" s="279"/>
      <c r="Q89" s="279"/>
      <c r="S89" s="279"/>
      <c r="U89" s="279"/>
      <c r="W89" s="279" t="str">
        <f>TEXT(F$26,"#,##0")&amp;TEXT(K$26,"(0.0%)")</f>
        <v>1,364(44.1%)</v>
      </c>
    </row>
    <row r="90" spans="15:23" ht="3" customHeight="1" x14ac:dyDescent="0.15">
      <c r="O90" s="279"/>
      <c r="Q90" s="279"/>
      <c r="S90" s="279" t="str">
        <f>TEXT(D$26,"#,##0")&amp;TEXT(I$26,"(0.0%)")</f>
        <v>1,365(44.6%)</v>
      </c>
      <c r="U90" s="279" t="str">
        <f>TEXT(E$26,"#,##0")&amp;TEXT(J$26,"(0.0%)")</f>
        <v>1,387(44.4%)</v>
      </c>
      <c r="W90" s="279"/>
    </row>
    <row r="91" spans="15:23" ht="3" customHeight="1" x14ac:dyDescent="0.15">
      <c r="O91" s="279"/>
      <c r="Q91" s="279"/>
      <c r="S91" s="279"/>
      <c r="U91" s="279"/>
      <c r="W91" s="279"/>
    </row>
    <row r="92" spans="15:23" ht="3" customHeight="1" x14ac:dyDescent="0.15">
      <c r="O92" s="279"/>
      <c r="Q92" s="279"/>
      <c r="S92" s="279"/>
      <c r="U92" s="279"/>
      <c r="W92" s="279"/>
    </row>
    <row r="93" spans="15:23" ht="3" customHeight="1" x14ac:dyDescent="0.15">
      <c r="O93" s="279"/>
      <c r="Q93" s="279"/>
      <c r="S93" s="279"/>
      <c r="U93" s="279"/>
      <c r="W93" s="279"/>
    </row>
    <row r="94" spans="15:23" ht="3" customHeight="1" x14ac:dyDescent="0.15">
      <c r="O94" s="279"/>
      <c r="Q94" s="279"/>
      <c r="S94" s="279"/>
      <c r="U94" s="279"/>
      <c r="W94" s="279"/>
    </row>
    <row r="95" spans="15:23" ht="3" customHeight="1" x14ac:dyDescent="0.15">
      <c r="O95" s="279"/>
      <c r="Q95" s="279"/>
      <c r="S95" s="279"/>
      <c r="U95" s="279"/>
      <c r="W95" s="279"/>
    </row>
    <row r="96" spans="15:23" ht="3" customHeight="1" x14ac:dyDescent="0.15">
      <c r="O96" s="279"/>
      <c r="Q96" s="279"/>
      <c r="S96" s="279"/>
      <c r="U96" s="279"/>
      <c r="W96" s="279"/>
    </row>
    <row r="97" spans="15:23" ht="3" customHeight="1" x14ac:dyDescent="0.15">
      <c r="O97" s="279"/>
      <c r="Q97" s="279"/>
      <c r="S97" s="279"/>
      <c r="U97" s="279"/>
      <c r="W97" s="279"/>
    </row>
    <row r="98" spans="15:23" ht="3" customHeight="1" x14ac:dyDescent="0.15">
      <c r="O98" s="279"/>
      <c r="Q98" s="279"/>
      <c r="S98" s="279"/>
      <c r="U98" s="279"/>
      <c r="W98" s="279"/>
    </row>
    <row r="99" spans="15:23" ht="3" customHeight="1" x14ac:dyDescent="0.15">
      <c r="O99" s="279"/>
      <c r="Q99" s="279"/>
      <c r="S99" s="279"/>
      <c r="U99" s="279"/>
      <c r="W99" s="279"/>
    </row>
    <row r="100" spans="15:23" ht="3" customHeight="1" x14ac:dyDescent="0.15">
      <c r="O100" s="279"/>
      <c r="Q100" s="279"/>
      <c r="S100" s="279"/>
      <c r="U100" s="279"/>
      <c r="W100" s="279"/>
    </row>
    <row r="101" spans="15:23" ht="3" customHeight="1" x14ac:dyDescent="0.15">
      <c r="O101" s="279"/>
      <c r="Q101" s="279"/>
      <c r="S101" s="279"/>
      <c r="U101" s="279"/>
      <c r="W101" s="279"/>
    </row>
    <row r="102" spans="15:23" ht="3" customHeight="1" x14ac:dyDescent="0.15">
      <c r="O102" s="279"/>
      <c r="Q102" s="279"/>
      <c r="S102" s="279"/>
      <c r="U102" s="279"/>
      <c r="W102" s="279"/>
    </row>
    <row r="103" spans="15:23" ht="3" customHeight="1" x14ac:dyDescent="0.15">
      <c r="O103" s="279"/>
      <c r="Q103" s="279"/>
      <c r="S103" s="279"/>
      <c r="U103" s="279"/>
      <c r="W103" s="279"/>
    </row>
    <row r="104" spans="15:23" ht="3" customHeight="1" x14ac:dyDescent="0.15">
      <c r="O104" s="279"/>
      <c r="Q104" s="279"/>
      <c r="S104" s="279"/>
      <c r="U104" s="279"/>
      <c r="W104" s="279"/>
    </row>
    <row r="105" spans="15:23" ht="3" customHeight="1" x14ac:dyDescent="0.15">
      <c r="O105" s="279"/>
      <c r="Q105" s="279"/>
      <c r="S105" s="279"/>
      <c r="U105" s="279"/>
      <c r="W105" s="279"/>
    </row>
    <row r="106" spans="15:23" ht="3" customHeight="1" x14ac:dyDescent="0.15">
      <c r="O106" s="279"/>
      <c r="Q106" s="279"/>
      <c r="S106" s="279"/>
      <c r="U106" s="279"/>
      <c r="W106" s="279"/>
    </row>
    <row r="107" spans="15:23" ht="3" customHeight="1" x14ac:dyDescent="0.15">
      <c r="O107" s="279"/>
      <c r="Q107" s="279"/>
      <c r="S107" s="279"/>
      <c r="U107" s="279"/>
      <c r="W107" s="279"/>
    </row>
    <row r="108" spans="15:23" ht="3" customHeight="1" x14ac:dyDescent="0.15">
      <c r="O108" s="279"/>
      <c r="Q108" s="279"/>
      <c r="S108" s="279"/>
      <c r="U108" s="279"/>
      <c r="W108" s="279"/>
    </row>
    <row r="109" spans="15:23" ht="3" customHeight="1" x14ac:dyDescent="0.15">
      <c r="O109" s="279"/>
      <c r="Q109" s="279"/>
      <c r="S109" s="279"/>
      <c r="U109" s="279"/>
      <c r="W109" s="279"/>
    </row>
    <row r="110" spans="15:23" ht="3" customHeight="1" x14ac:dyDescent="0.15">
      <c r="O110" s="279"/>
      <c r="Q110" s="279"/>
      <c r="S110" s="279"/>
      <c r="U110" s="279"/>
      <c r="W110" s="279"/>
    </row>
    <row r="111" spans="15:23" ht="3" customHeight="1" x14ac:dyDescent="0.15">
      <c r="O111" s="279"/>
      <c r="Q111" s="279"/>
      <c r="S111" s="279"/>
      <c r="U111" s="279"/>
      <c r="W111" s="279"/>
    </row>
    <row r="112" spans="15:23" ht="3" customHeight="1" x14ac:dyDescent="0.15">
      <c r="O112" s="279"/>
      <c r="Q112" s="279"/>
      <c r="S112" s="279"/>
      <c r="U112" s="279"/>
      <c r="W112" s="279"/>
    </row>
    <row r="113" spans="15:23" ht="3" customHeight="1" x14ac:dyDescent="0.15">
      <c r="O113" s="279"/>
      <c r="Q113" s="279"/>
      <c r="S113" s="279"/>
      <c r="U113" s="279"/>
      <c r="W113" s="279"/>
    </row>
    <row r="114" spans="15:23" ht="3" customHeight="1" x14ac:dyDescent="0.15">
      <c r="O114" s="279"/>
      <c r="Q114" s="279"/>
      <c r="S114" s="279"/>
      <c r="U114" s="279"/>
      <c r="W114" s="279"/>
    </row>
    <row r="115" spans="15:23" ht="3" customHeight="1" x14ac:dyDescent="0.15">
      <c r="O115" s="279"/>
      <c r="Q115" s="279"/>
      <c r="S115" s="279"/>
      <c r="U115" s="279"/>
      <c r="W115" s="279"/>
    </row>
    <row r="116" spans="15:23" ht="3" customHeight="1" x14ac:dyDescent="0.15">
      <c r="O116" s="279"/>
      <c r="Q116" s="279"/>
      <c r="S116" s="279"/>
      <c r="U116" s="279"/>
      <c r="W116" s="279"/>
    </row>
    <row r="117" spans="15:23" ht="3" customHeight="1" x14ac:dyDescent="0.15">
      <c r="O117" s="279"/>
      <c r="Q117" s="279"/>
      <c r="S117" s="279"/>
      <c r="U117" s="279"/>
      <c r="W117" s="279"/>
    </row>
    <row r="118" spans="15:23" ht="3" customHeight="1" x14ac:dyDescent="0.15">
      <c r="S118" s="262"/>
    </row>
    <row r="119" spans="15:23" ht="3" customHeight="1" x14ac:dyDescent="0.15">
      <c r="S119" s="262"/>
    </row>
    <row r="120" spans="15:23" ht="3" customHeight="1" x14ac:dyDescent="0.15"/>
    <row r="121" spans="15:23" ht="18" customHeight="1" x14ac:dyDescent="0.15"/>
  </sheetData>
  <sheetProtection selectLockedCells="1" selectUnlockedCells="1"/>
  <mergeCells count="27">
    <mergeCell ref="A4:A5"/>
    <mergeCell ref="G4:K4"/>
    <mergeCell ref="O50:O53"/>
    <mergeCell ref="Q50:Q53"/>
    <mergeCell ref="S51:S54"/>
    <mergeCell ref="O88:O117"/>
    <mergeCell ref="O68:O84"/>
    <mergeCell ref="Q54:Q61"/>
    <mergeCell ref="Q62:Q66"/>
    <mergeCell ref="O54:O61"/>
    <mergeCell ref="O62:O66"/>
    <mergeCell ref="U90:U117"/>
    <mergeCell ref="W89:W117"/>
    <mergeCell ref="U69:U89"/>
    <mergeCell ref="W68:W88"/>
    <mergeCell ref="Q88:Q117"/>
    <mergeCell ref="Q68:Q87"/>
    <mergeCell ref="S90:S117"/>
    <mergeCell ref="S63:S66"/>
    <mergeCell ref="U62:U66"/>
    <mergeCell ref="W53:W59"/>
    <mergeCell ref="W60:W67"/>
    <mergeCell ref="S69:S89"/>
    <mergeCell ref="U50:U53"/>
    <mergeCell ref="S55:S62"/>
    <mergeCell ref="U54:U61"/>
    <mergeCell ref="W49:W51"/>
  </mergeCells>
  <phoneticPr fontId="2"/>
  <pageMargins left="0.78740157480314965" right="0.46" top="0.78740157480314965" bottom="0.59055118110236227" header="0.51181102362204722" footer="0.51181102362204722"/>
  <pageSetup paperSize="9" scale="96" firstPageNumber="4" orientation="landscape" useFirstPageNumber="1"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K16"/>
  <sheetViews>
    <sheetView view="pageBreakPreview" zoomScale="75" zoomScaleNormal="75" zoomScaleSheetLayoutView="75" workbookViewId="0">
      <pane xSplit="1" ySplit="6" topLeftCell="B7" activePane="bottomRight" state="frozen"/>
      <selection pane="topRight" activeCell="B1" sqref="B1"/>
      <selection pane="bottomLeft" activeCell="A7" sqref="A7"/>
      <selection pane="bottomRight" activeCell="H20" sqref="H20"/>
    </sheetView>
  </sheetViews>
  <sheetFormatPr defaultRowHeight="14.25" x14ac:dyDescent="0.15"/>
  <cols>
    <col min="1" max="1" width="9" style="1"/>
    <col min="2" max="7" width="13.625" style="1" customWidth="1"/>
    <col min="8" max="16384" width="9" style="1"/>
  </cols>
  <sheetData>
    <row r="1" spans="1:11" ht="17.25" x14ac:dyDescent="0.15">
      <c r="A1" s="27" t="s">
        <v>42</v>
      </c>
    </row>
    <row r="3" spans="1:11" ht="15" thickBot="1" x14ac:dyDescent="0.2">
      <c r="J3" s="2" t="s">
        <v>41</v>
      </c>
    </row>
    <row r="4" spans="1:11" ht="20.100000000000001" customHeight="1" x14ac:dyDescent="0.15">
      <c r="A4" s="290" t="s">
        <v>92</v>
      </c>
      <c r="B4" s="288" t="s">
        <v>51</v>
      </c>
      <c r="C4" s="288"/>
      <c r="D4" s="288"/>
      <c r="E4" s="288" t="s">
        <v>52</v>
      </c>
      <c r="F4" s="288"/>
      <c r="G4" s="288"/>
      <c r="H4" s="288" t="s">
        <v>54</v>
      </c>
      <c r="I4" s="288"/>
      <c r="J4" s="289"/>
    </row>
    <row r="5" spans="1:11" ht="20.100000000000001" customHeight="1" x14ac:dyDescent="0.15">
      <c r="A5" s="291"/>
      <c r="B5" s="3" t="s">
        <v>49</v>
      </c>
      <c r="C5" s="3" t="s">
        <v>50</v>
      </c>
      <c r="D5" s="3" t="s">
        <v>53</v>
      </c>
      <c r="E5" s="3" t="s">
        <v>49</v>
      </c>
      <c r="F5" s="3" t="s">
        <v>50</v>
      </c>
      <c r="G5" s="3" t="s">
        <v>53</v>
      </c>
      <c r="H5" s="292" t="s">
        <v>168</v>
      </c>
      <c r="I5" s="292" t="s">
        <v>169</v>
      </c>
      <c r="J5" s="294" t="s">
        <v>170</v>
      </c>
      <c r="K5" s="1" t="s">
        <v>38</v>
      </c>
    </row>
    <row r="6" spans="1:11" ht="20.100000000000001" customHeight="1" x14ac:dyDescent="0.15">
      <c r="A6" s="291"/>
      <c r="B6" s="4" t="s">
        <v>43</v>
      </c>
      <c r="C6" s="4" t="s">
        <v>44</v>
      </c>
      <c r="D6" s="4" t="s">
        <v>45</v>
      </c>
      <c r="E6" s="4" t="s">
        <v>46</v>
      </c>
      <c r="F6" s="4" t="s">
        <v>47</v>
      </c>
      <c r="G6" s="4" t="s">
        <v>48</v>
      </c>
      <c r="H6" s="293"/>
      <c r="I6" s="293"/>
      <c r="J6" s="295"/>
      <c r="K6" s="1" t="s">
        <v>38</v>
      </c>
    </row>
    <row r="7" spans="1:11" ht="35.1" customHeight="1" x14ac:dyDescent="0.15">
      <c r="A7" s="23" t="s">
        <v>161</v>
      </c>
      <c r="B7" s="50">
        <v>312248574</v>
      </c>
      <c r="C7" s="50">
        <v>36458070</v>
      </c>
      <c r="D7" s="50">
        <f t="shared" ref="D7:D12" si="0">SUM(B7:C7)</f>
        <v>348706644</v>
      </c>
      <c r="E7" s="50">
        <v>303307488</v>
      </c>
      <c r="F7" s="50">
        <v>6020891</v>
      </c>
      <c r="G7" s="50">
        <f t="shared" ref="G7:G12" si="1">SUM(E7:F7)</f>
        <v>309328379</v>
      </c>
      <c r="H7" s="36">
        <f t="shared" ref="H7:H15" si="2">E7/B7*100</f>
        <v>97.136548652420757</v>
      </c>
      <c r="I7" s="36">
        <f t="shared" ref="I7:I15" si="3">F7/C7*100</f>
        <v>16.514563168044823</v>
      </c>
      <c r="J7" s="37">
        <f t="shared" ref="J7:J15" si="4">G7/D7*100</f>
        <v>88.707337334243618</v>
      </c>
      <c r="K7" s="1" t="s">
        <v>38</v>
      </c>
    </row>
    <row r="8" spans="1:11" ht="35.1" customHeight="1" x14ac:dyDescent="0.15">
      <c r="A8" s="23" t="s">
        <v>162</v>
      </c>
      <c r="B8" s="50">
        <v>334801535</v>
      </c>
      <c r="C8" s="50">
        <v>34854406</v>
      </c>
      <c r="D8" s="50">
        <f t="shared" si="0"/>
        <v>369655941</v>
      </c>
      <c r="E8" s="50">
        <v>325089799</v>
      </c>
      <c r="F8" s="50">
        <v>6145326</v>
      </c>
      <c r="G8" s="50">
        <f t="shared" si="1"/>
        <v>331235125</v>
      </c>
      <c r="H8" s="36">
        <f t="shared" si="2"/>
        <v>97.09925583226493</v>
      </c>
      <c r="I8" s="36">
        <f t="shared" si="3"/>
        <v>17.631417961907026</v>
      </c>
      <c r="J8" s="37">
        <f t="shared" si="4"/>
        <v>89.60633071497152</v>
      </c>
      <c r="K8" s="1" t="s">
        <v>38</v>
      </c>
    </row>
    <row r="9" spans="1:11" ht="35.1" customHeight="1" x14ac:dyDescent="0.15">
      <c r="A9" s="23" t="s">
        <v>163</v>
      </c>
      <c r="B9" s="50">
        <v>333751666</v>
      </c>
      <c r="C9" s="50">
        <v>33582452</v>
      </c>
      <c r="D9" s="50">
        <f t="shared" si="0"/>
        <v>367334118</v>
      </c>
      <c r="E9" s="50">
        <v>323868864</v>
      </c>
      <c r="F9" s="50">
        <v>5611136</v>
      </c>
      <c r="G9" s="50">
        <f t="shared" si="1"/>
        <v>329480000</v>
      </c>
      <c r="H9" s="36">
        <f t="shared" si="2"/>
        <v>97.038875605193226</v>
      </c>
      <c r="I9" s="36">
        <f t="shared" si="3"/>
        <v>16.708535755518984</v>
      </c>
      <c r="J9" s="37">
        <f t="shared" si="4"/>
        <v>89.694908219769559</v>
      </c>
      <c r="K9" s="1" t="s">
        <v>38</v>
      </c>
    </row>
    <row r="10" spans="1:11" ht="35.1" customHeight="1" x14ac:dyDescent="0.15">
      <c r="A10" s="23" t="s">
        <v>135</v>
      </c>
      <c r="B10" s="50">
        <v>313870632</v>
      </c>
      <c r="C10" s="50">
        <v>34316988</v>
      </c>
      <c r="D10" s="50">
        <f t="shared" si="0"/>
        <v>348187620</v>
      </c>
      <c r="E10" s="50">
        <v>304240481</v>
      </c>
      <c r="F10" s="50">
        <v>5382694</v>
      </c>
      <c r="G10" s="50">
        <f t="shared" si="1"/>
        <v>309623175</v>
      </c>
      <c r="H10" s="36">
        <f t="shared" si="2"/>
        <v>96.931808835176398</v>
      </c>
      <c r="I10" s="36">
        <f t="shared" si="3"/>
        <v>15.685216896074913</v>
      </c>
      <c r="J10" s="37">
        <f t="shared" si="4"/>
        <v>88.924234296440517</v>
      </c>
      <c r="K10" s="1" t="s">
        <v>38</v>
      </c>
    </row>
    <row r="11" spans="1:11" ht="35.1" customHeight="1" x14ac:dyDescent="0.15">
      <c r="A11" s="23" t="s">
        <v>136</v>
      </c>
      <c r="B11" s="50">
        <v>307927999</v>
      </c>
      <c r="C11" s="50">
        <v>34502948</v>
      </c>
      <c r="D11" s="50">
        <f t="shared" si="0"/>
        <v>342430947</v>
      </c>
      <c r="E11" s="50">
        <v>299420698</v>
      </c>
      <c r="F11" s="50">
        <v>5339056</v>
      </c>
      <c r="G11" s="50">
        <f t="shared" si="1"/>
        <v>304759754</v>
      </c>
      <c r="H11" s="36">
        <f t="shared" si="2"/>
        <v>97.237243437547889</v>
      </c>
      <c r="I11" s="36">
        <f t="shared" si="3"/>
        <v>15.474202378301124</v>
      </c>
      <c r="J11" s="37">
        <f t="shared" si="4"/>
        <v>88.998893549186135</v>
      </c>
      <c r="K11" s="1" t="s">
        <v>38</v>
      </c>
    </row>
    <row r="12" spans="1:11" ht="35.1" customHeight="1" x14ac:dyDescent="0.15">
      <c r="A12" s="23" t="s">
        <v>137</v>
      </c>
      <c r="B12" s="50">
        <v>307248916</v>
      </c>
      <c r="C12" s="50">
        <v>34045000</v>
      </c>
      <c r="D12" s="50">
        <f t="shared" si="0"/>
        <v>341293916</v>
      </c>
      <c r="E12" s="50">
        <v>299400958</v>
      </c>
      <c r="F12" s="50">
        <v>5938214</v>
      </c>
      <c r="G12" s="50">
        <f t="shared" si="1"/>
        <v>305339172</v>
      </c>
      <c r="H12" s="36">
        <f t="shared" si="2"/>
        <v>97.445732892349739</v>
      </c>
      <c r="I12" s="36">
        <f t="shared" si="3"/>
        <v>17.442249963283889</v>
      </c>
      <c r="J12" s="37">
        <f t="shared" si="4"/>
        <v>89.465167026299994</v>
      </c>
      <c r="K12" s="1" t="s">
        <v>38</v>
      </c>
    </row>
    <row r="13" spans="1:11" ht="35.1" customHeight="1" x14ac:dyDescent="0.15">
      <c r="A13" s="23" t="s">
        <v>157</v>
      </c>
      <c r="B13" s="212">
        <v>302556446</v>
      </c>
      <c r="C13" s="212">
        <v>32208462</v>
      </c>
      <c r="D13" s="212">
        <f>SUM(B13:C13)</f>
        <v>334764908</v>
      </c>
      <c r="E13" s="212">
        <v>295606650</v>
      </c>
      <c r="F13" s="212">
        <v>5620437</v>
      </c>
      <c r="G13" s="213">
        <f>SUM(E13:F13)</f>
        <v>301227087</v>
      </c>
      <c r="H13" s="36">
        <f t="shared" si="2"/>
        <v>97.702975397853535</v>
      </c>
      <c r="I13" s="36">
        <f t="shared" si="3"/>
        <v>17.450187469367524</v>
      </c>
      <c r="J13" s="37">
        <f t="shared" si="4"/>
        <v>89.981679620971505</v>
      </c>
      <c r="K13" s="1" t="s">
        <v>38</v>
      </c>
    </row>
    <row r="14" spans="1:11" ht="35.1" customHeight="1" x14ac:dyDescent="0.15">
      <c r="A14" s="71" t="s">
        <v>165</v>
      </c>
      <c r="B14" s="67">
        <v>306224686</v>
      </c>
      <c r="C14" s="67">
        <v>29803155</v>
      </c>
      <c r="D14" s="67">
        <f>SUM(B14:C14)</f>
        <v>336027841</v>
      </c>
      <c r="E14" s="67">
        <v>299609957</v>
      </c>
      <c r="F14" s="67">
        <v>5618892</v>
      </c>
      <c r="G14" s="60">
        <f>SUM(E14:F14)</f>
        <v>305228849</v>
      </c>
      <c r="H14" s="82">
        <f t="shared" si="2"/>
        <v>97.839909941160002</v>
      </c>
      <c r="I14" s="82">
        <f t="shared" si="3"/>
        <v>18.853346231296651</v>
      </c>
      <c r="J14" s="83">
        <f t="shared" si="4"/>
        <v>90.83439279663736</v>
      </c>
      <c r="K14" s="1" t="s">
        <v>38</v>
      </c>
    </row>
    <row r="15" spans="1:11" ht="34.5" customHeight="1" x14ac:dyDescent="0.15">
      <c r="A15" s="23" t="s">
        <v>164</v>
      </c>
      <c r="B15" s="67">
        <v>313545781</v>
      </c>
      <c r="C15" s="67">
        <v>26418402</v>
      </c>
      <c r="D15" s="67">
        <f>SUM(B15:C15)</f>
        <v>339964183</v>
      </c>
      <c r="E15" s="67">
        <v>307493034</v>
      </c>
      <c r="F15" s="67">
        <v>5255156</v>
      </c>
      <c r="G15" s="60">
        <f>SUM(E15:F15)</f>
        <v>312748190</v>
      </c>
      <c r="H15" s="36">
        <f t="shared" si="2"/>
        <v>98.069581105286815</v>
      </c>
      <c r="I15" s="36">
        <f t="shared" si="3"/>
        <v>19.892028291491666</v>
      </c>
      <c r="J15" s="37">
        <f t="shared" si="4"/>
        <v>91.994452839168645</v>
      </c>
      <c r="K15" s="1" t="s">
        <v>38</v>
      </c>
    </row>
    <row r="16" spans="1:11" ht="35.25" customHeight="1" thickBot="1" x14ac:dyDescent="0.2">
      <c r="A16" s="10" t="s">
        <v>186</v>
      </c>
      <c r="B16" s="216">
        <v>308950459</v>
      </c>
      <c r="C16" s="216">
        <v>24121876</v>
      </c>
      <c r="D16" s="216">
        <f>SUM(B16:C16)</f>
        <v>333072335</v>
      </c>
      <c r="E16" s="216">
        <v>304284708</v>
      </c>
      <c r="F16" s="216">
        <v>4986485</v>
      </c>
      <c r="G16" s="216">
        <f>SUM(E16:F16)</f>
        <v>309271193</v>
      </c>
      <c r="H16" s="139">
        <f>E16/B16*100</f>
        <v>98.489806095416739</v>
      </c>
      <c r="I16" s="139">
        <f>F16/C16*100</f>
        <v>20.672044744778557</v>
      </c>
      <c r="J16" s="206">
        <f>G16/D16*100</f>
        <v>92.854062166405981</v>
      </c>
    </row>
  </sheetData>
  <sheetProtection selectLockedCells="1" selectUnlockedCells="1"/>
  <mergeCells count="7">
    <mergeCell ref="B4:D4"/>
    <mergeCell ref="E4:G4"/>
    <mergeCell ref="H4:J4"/>
    <mergeCell ref="A4:A6"/>
    <mergeCell ref="H5:H6"/>
    <mergeCell ref="I5:I6"/>
    <mergeCell ref="J5:J6"/>
  </mergeCells>
  <phoneticPr fontId="2"/>
  <pageMargins left="0.78740157480314965" right="0.78740157480314965" top="0.78740157480314965" bottom="0.59055118110236227" header="0.51181102362204722" footer="0.51181102362204722"/>
  <pageSetup paperSize="9" firstPageNumber="4" orientation="landscape" useFirstPageNumber="1"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A1:M31"/>
  <sheetViews>
    <sheetView view="pageBreakPreview" zoomScaleNormal="75" zoomScaleSheetLayoutView="100" workbookViewId="0">
      <pane xSplit="2" ySplit="5" topLeftCell="C6" activePane="bottomRight" state="frozen"/>
      <selection pane="topRight"/>
      <selection pane="bottomLeft"/>
      <selection pane="bottomRight" activeCell="L23" sqref="L23"/>
    </sheetView>
  </sheetViews>
  <sheetFormatPr defaultRowHeight="14.25" x14ac:dyDescent="0.15"/>
  <cols>
    <col min="1" max="1" width="3.625" customWidth="1"/>
    <col min="2" max="2" width="20" customWidth="1"/>
    <col min="3" max="12" width="11.625" customWidth="1"/>
    <col min="14" max="14" width="11.625" bestFit="1" customWidth="1"/>
  </cols>
  <sheetData>
    <row r="1" spans="1:13" ht="17.25" x14ac:dyDescent="0.2">
      <c r="A1" s="24" t="s">
        <v>108</v>
      </c>
    </row>
    <row r="3" spans="1:13" s="18" customFormat="1" ht="15" thickBot="1" x14ac:dyDescent="0.2">
      <c r="L3" s="29" t="s">
        <v>27</v>
      </c>
    </row>
    <row r="4" spans="1:13" s="5" customFormat="1" ht="24.95" customHeight="1" x14ac:dyDescent="0.15">
      <c r="A4" s="290" t="s">
        <v>70</v>
      </c>
      <c r="B4" s="288"/>
      <c r="C4" s="297" t="s">
        <v>187</v>
      </c>
      <c r="D4" s="296"/>
      <c r="E4" s="297" t="s">
        <v>188</v>
      </c>
      <c r="F4" s="296"/>
      <c r="G4" s="297" t="s">
        <v>189</v>
      </c>
      <c r="H4" s="296"/>
      <c r="I4" s="297" t="s">
        <v>190</v>
      </c>
      <c r="J4" s="296"/>
      <c r="K4" s="296" t="s">
        <v>191</v>
      </c>
      <c r="L4" s="289"/>
    </row>
    <row r="5" spans="1:13" s="5" customFormat="1" ht="24.95" customHeight="1" x14ac:dyDescent="0.15">
      <c r="A5" s="291"/>
      <c r="B5" s="300"/>
      <c r="C5" s="6" t="s">
        <v>55</v>
      </c>
      <c r="D5" s="6" t="s">
        <v>91</v>
      </c>
      <c r="E5" s="6" t="s">
        <v>55</v>
      </c>
      <c r="F5" s="6" t="s">
        <v>91</v>
      </c>
      <c r="G5" s="6" t="s">
        <v>55</v>
      </c>
      <c r="H5" s="6" t="s">
        <v>91</v>
      </c>
      <c r="I5" s="6" t="s">
        <v>55</v>
      </c>
      <c r="J5" s="6" t="s">
        <v>91</v>
      </c>
      <c r="K5" s="205" t="s">
        <v>55</v>
      </c>
      <c r="L5" s="30" t="s">
        <v>94</v>
      </c>
    </row>
    <row r="6" spans="1:13" s="1" customFormat="1" ht="24.95" customHeight="1" x14ac:dyDescent="0.15">
      <c r="A6" s="31" t="s">
        <v>74</v>
      </c>
      <c r="B6" s="32"/>
      <c r="C6" s="33">
        <v>91.03</v>
      </c>
      <c r="D6" s="33">
        <v>93.1</v>
      </c>
      <c r="E6" s="33">
        <v>91.7</v>
      </c>
      <c r="F6" s="137">
        <v>93.9</v>
      </c>
      <c r="G6" s="33">
        <v>92.4</v>
      </c>
      <c r="H6" s="137">
        <v>94.5</v>
      </c>
      <c r="I6" s="33">
        <v>93.3</v>
      </c>
      <c r="J6" s="137">
        <v>95.3</v>
      </c>
      <c r="K6" s="233">
        <v>94.2</v>
      </c>
      <c r="L6" s="238">
        <v>95.9</v>
      </c>
      <c r="M6" s="93">
        <f>ROUND(第７表!F6/第６表!F6*100,1)</f>
        <v>94.2</v>
      </c>
    </row>
    <row r="7" spans="1:13" s="1" customFormat="1" ht="24.95" customHeight="1" x14ac:dyDescent="0.15">
      <c r="A7" s="34"/>
      <c r="B7" s="35" t="s">
        <v>110</v>
      </c>
      <c r="C7" s="36">
        <v>89.3</v>
      </c>
      <c r="D7" s="36">
        <v>91.79</v>
      </c>
      <c r="E7" s="36">
        <v>90</v>
      </c>
      <c r="F7" s="138">
        <v>92.6</v>
      </c>
      <c r="G7" s="36">
        <v>90.7</v>
      </c>
      <c r="H7" s="138">
        <v>93.4</v>
      </c>
      <c r="I7" s="36">
        <v>91.6</v>
      </c>
      <c r="J7" s="138">
        <v>94.2</v>
      </c>
      <c r="K7" s="234">
        <v>92.8</v>
      </c>
      <c r="L7" s="239">
        <v>95</v>
      </c>
      <c r="M7" s="93">
        <f>ROUND(第７表!F7/第６表!F7*100,1)</f>
        <v>92.8</v>
      </c>
    </row>
    <row r="8" spans="1:13" s="1" customFormat="1" ht="24.95" customHeight="1" x14ac:dyDescent="0.15">
      <c r="A8" s="34"/>
      <c r="B8" s="35" t="s">
        <v>111</v>
      </c>
      <c r="C8" s="36">
        <v>97.46</v>
      </c>
      <c r="D8" s="36">
        <v>97.93</v>
      </c>
      <c r="E8" s="36">
        <v>97.8</v>
      </c>
      <c r="F8" s="138">
        <v>98.2</v>
      </c>
      <c r="G8" s="36">
        <v>98.1</v>
      </c>
      <c r="H8" s="138">
        <v>98.4</v>
      </c>
      <c r="I8" s="36">
        <v>98.5</v>
      </c>
      <c r="J8" s="138">
        <v>98.7</v>
      </c>
      <c r="K8" s="234">
        <v>98.6</v>
      </c>
      <c r="L8" s="239">
        <v>98.8</v>
      </c>
      <c r="M8" s="93">
        <f>ROUND(第７表!F8/第６表!F8*100,1)</f>
        <v>98.6</v>
      </c>
    </row>
    <row r="9" spans="1:13" s="1" customFormat="1" ht="24.95" customHeight="1" x14ac:dyDescent="0.15">
      <c r="A9" s="144" t="s">
        <v>81</v>
      </c>
      <c r="B9" s="38"/>
      <c r="C9" s="36">
        <v>87.44</v>
      </c>
      <c r="D9" s="36">
        <v>93.6</v>
      </c>
      <c r="E9" s="36">
        <v>87.7</v>
      </c>
      <c r="F9" s="138">
        <v>93.9</v>
      </c>
      <c r="G9" s="36">
        <v>88.6</v>
      </c>
      <c r="H9" s="138">
        <v>94.6</v>
      </c>
      <c r="I9" s="36">
        <v>90.1</v>
      </c>
      <c r="J9" s="138">
        <v>95.2</v>
      </c>
      <c r="K9" s="234">
        <v>91</v>
      </c>
      <c r="L9" s="239">
        <v>95.7</v>
      </c>
      <c r="M9" s="93">
        <f>ROUND(第７表!F9/第６表!F9*100,1)</f>
        <v>91</v>
      </c>
    </row>
    <row r="10" spans="1:13" s="1" customFormat="1" ht="24.95" customHeight="1" x14ac:dyDescent="0.15">
      <c r="A10" s="143"/>
      <c r="B10" s="35" t="s">
        <v>112</v>
      </c>
      <c r="C10" s="36">
        <v>87.36</v>
      </c>
      <c r="D10" s="36">
        <v>93.5</v>
      </c>
      <c r="E10" s="36">
        <v>87.6</v>
      </c>
      <c r="F10" s="138">
        <v>93.8</v>
      </c>
      <c r="G10" s="36">
        <v>88.5</v>
      </c>
      <c r="H10" s="138">
        <v>94.5</v>
      </c>
      <c r="I10" s="36">
        <v>90</v>
      </c>
      <c r="J10" s="138">
        <v>95.1</v>
      </c>
      <c r="K10" s="234">
        <v>90.9</v>
      </c>
      <c r="L10" s="239">
        <v>95.7</v>
      </c>
      <c r="M10" s="93">
        <f>ROUND(第７表!F10/第６表!F10*100,1)</f>
        <v>90.9</v>
      </c>
    </row>
    <row r="11" spans="1:13" s="1" customFormat="1" ht="24.95" customHeight="1" x14ac:dyDescent="0.15">
      <c r="A11" s="39"/>
      <c r="B11" s="35" t="s">
        <v>142</v>
      </c>
      <c r="C11" s="36">
        <v>100</v>
      </c>
      <c r="D11" s="36">
        <v>100</v>
      </c>
      <c r="E11" s="36">
        <v>100</v>
      </c>
      <c r="F11" s="138">
        <v>100</v>
      </c>
      <c r="G11" s="36">
        <v>100</v>
      </c>
      <c r="H11" s="138">
        <v>100</v>
      </c>
      <c r="I11" s="36">
        <v>100</v>
      </c>
      <c r="J11" s="138">
        <v>100</v>
      </c>
      <c r="K11" s="234">
        <v>100</v>
      </c>
      <c r="L11" s="239">
        <v>100</v>
      </c>
      <c r="M11" s="93">
        <f>ROUND(第７表!F11/第６表!F11*100,1)</f>
        <v>100</v>
      </c>
    </row>
    <row r="12" spans="1:13" s="1" customFormat="1" ht="24.95" customHeight="1" x14ac:dyDescent="0.15">
      <c r="A12" s="40" t="s">
        <v>82</v>
      </c>
      <c r="B12" s="41"/>
      <c r="C12" s="36">
        <v>88.08</v>
      </c>
      <c r="D12" s="36">
        <v>90.3</v>
      </c>
      <c r="E12" s="36">
        <v>88.7</v>
      </c>
      <c r="F12" s="138">
        <v>90.9</v>
      </c>
      <c r="G12" s="36">
        <v>89.5</v>
      </c>
      <c r="H12" s="138">
        <v>91.6</v>
      </c>
      <c r="I12" s="36">
        <v>90</v>
      </c>
      <c r="J12" s="138">
        <v>92.3</v>
      </c>
      <c r="K12" s="234">
        <v>90.7</v>
      </c>
      <c r="L12" s="239">
        <v>93.1</v>
      </c>
      <c r="M12" s="93">
        <f>ROUND(第７表!F12/第６表!F12*100,1)</f>
        <v>90.7</v>
      </c>
    </row>
    <row r="13" spans="1:13" s="1" customFormat="1" ht="24.95" customHeight="1" x14ac:dyDescent="0.15">
      <c r="A13" s="19" t="s">
        <v>83</v>
      </c>
      <c r="B13" s="20"/>
      <c r="C13" s="36">
        <v>100</v>
      </c>
      <c r="D13" s="36">
        <v>100</v>
      </c>
      <c r="E13" s="36">
        <v>100</v>
      </c>
      <c r="F13" s="138">
        <v>100</v>
      </c>
      <c r="G13" s="36">
        <v>100</v>
      </c>
      <c r="H13" s="138">
        <v>100</v>
      </c>
      <c r="I13" s="36">
        <v>100</v>
      </c>
      <c r="J13" s="138">
        <v>100</v>
      </c>
      <c r="K13" s="234">
        <v>100</v>
      </c>
      <c r="L13" s="239">
        <v>100</v>
      </c>
      <c r="M13" s="93">
        <f>ROUND(第７表!F13/第６表!F13*100,1)</f>
        <v>100</v>
      </c>
    </row>
    <row r="14" spans="1:13" s="1" customFormat="1" ht="24.95" customHeight="1" x14ac:dyDescent="0.15">
      <c r="A14" s="19" t="s">
        <v>84</v>
      </c>
      <c r="B14" s="20"/>
      <c r="C14" s="36">
        <v>100</v>
      </c>
      <c r="D14" s="36">
        <v>100</v>
      </c>
      <c r="E14" s="36">
        <v>100</v>
      </c>
      <c r="F14" s="138">
        <v>100</v>
      </c>
      <c r="G14" s="36">
        <v>100</v>
      </c>
      <c r="H14" s="138">
        <v>100</v>
      </c>
      <c r="I14" s="36">
        <v>100</v>
      </c>
      <c r="J14" s="138">
        <v>100</v>
      </c>
      <c r="K14" s="234">
        <v>100</v>
      </c>
      <c r="L14" s="239">
        <v>100</v>
      </c>
      <c r="M14" s="93">
        <f>ROUND(第７表!F14/第６表!F14*100,1)</f>
        <v>100</v>
      </c>
    </row>
    <row r="15" spans="1:13" s="1" customFormat="1" ht="24.95" customHeight="1" x14ac:dyDescent="0.15">
      <c r="A15" s="19" t="s">
        <v>85</v>
      </c>
      <c r="B15" s="20"/>
      <c r="C15" s="36">
        <v>34.880000000000003</v>
      </c>
      <c r="D15" s="36">
        <v>6.6</v>
      </c>
      <c r="E15" s="36">
        <v>0.7</v>
      </c>
      <c r="F15" s="138">
        <v>8.1</v>
      </c>
      <c r="G15" s="36">
        <v>0.4</v>
      </c>
      <c r="H15" s="138">
        <v>13</v>
      </c>
      <c r="I15" s="36">
        <v>0.2</v>
      </c>
      <c r="J15" s="138">
        <v>22.1</v>
      </c>
      <c r="K15" s="234">
        <v>33.4</v>
      </c>
      <c r="L15" s="239">
        <v>28.2</v>
      </c>
      <c r="M15" s="93">
        <f>ROUND(第７表!F15/第６表!F15*100,1)</f>
        <v>33.4</v>
      </c>
    </row>
    <row r="16" spans="1:13" s="1" customFormat="1" ht="24.95" customHeight="1" x14ac:dyDescent="0.15">
      <c r="A16" s="19" t="s">
        <v>86</v>
      </c>
      <c r="B16" s="20"/>
      <c r="C16" s="36">
        <v>87.08</v>
      </c>
      <c r="D16" s="36">
        <v>94.8</v>
      </c>
      <c r="E16" s="36">
        <v>88.2</v>
      </c>
      <c r="F16" s="138">
        <v>94.4</v>
      </c>
      <c r="G16" s="36">
        <v>88.4</v>
      </c>
      <c r="H16" s="138">
        <v>94.9</v>
      </c>
      <c r="I16" s="36">
        <v>90.7</v>
      </c>
      <c r="J16" s="138">
        <v>96.1</v>
      </c>
      <c r="K16" s="234">
        <v>92.1</v>
      </c>
      <c r="L16" s="239">
        <v>96.5</v>
      </c>
      <c r="M16" s="93">
        <f>ROUND(第７表!F16/第６表!F16*100,1)</f>
        <v>92.1</v>
      </c>
    </row>
    <row r="17" spans="1:13" s="1" customFormat="1" ht="24.95" customHeight="1" x14ac:dyDescent="0.15">
      <c r="A17" s="19" t="s">
        <v>87</v>
      </c>
      <c r="B17" s="20"/>
      <c r="C17" s="36">
        <v>99.24</v>
      </c>
      <c r="D17" s="36">
        <v>99.3</v>
      </c>
      <c r="E17" s="36">
        <v>99.5</v>
      </c>
      <c r="F17" s="138">
        <v>99.4</v>
      </c>
      <c r="G17" s="36">
        <v>99.4</v>
      </c>
      <c r="H17" s="138">
        <v>99.5</v>
      </c>
      <c r="I17" s="36">
        <v>99.7</v>
      </c>
      <c r="J17" s="138">
        <v>99.6</v>
      </c>
      <c r="K17" s="234">
        <v>99.7</v>
      </c>
      <c r="L17" s="239">
        <v>99.6</v>
      </c>
      <c r="M17" s="93">
        <f>ROUND(第７表!F17/第６表!F17*100,1)</f>
        <v>99.7</v>
      </c>
    </row>
    <row r="18" spans="1:13" s="1" customFormat="1" ht="24.95" customHeight="1" x14ac:dyDescent="0.15">
      <c r="A18" s="19" t="s">
        <v>88</v>
      </c>
      <c r="B18" s="20"/>
      <c r="C18" s="36">
        <v>87.8</v>
      </c>
      <c r="D18" s="36">
        <v>94.4</v>
      </c>
      <c r="E18" s="36">
        <v>87.8</v>
      </c>
      <c r="F18" s="138">
        <v>94.7</v>
      </c>
      <c r="G18" s="36">
        <v>88.9</v>
      </c>
      <c r="H18" s="138">
        <v>95.4</v>
      </c>
      <c r="I18" s="36">
        <v>89.8</v>
      </c>
      <c r="J18" s="138">
        <v>96</v>
      </c>
      <c r="K18" s="234">
        <v>90.5</v>
      </c>
      <c r="L18" s="239">
        <v>96.5</v>
      </c>
      <c r="M18" s="93">
        <f>ROUND(第７表!F18/第６表!F18*100,1)</f>
        <v>90.5</v>
      </c>
    </row>
    <row r="19" spans="1:13" s="1" customFormat="1" ht="24.95" customHeight="1" thickBot="1" x14ac:dyDescent="0.2">
      <c r="A19" s="298" t="s">
        <v>71</v>
      </c>
      <c r="B19" s="299"/>
      <c r="C19" s="42">
        <v>89.47</v>
      </c>
      <c r="D19" s="42">
        <v>93.7</v>
      </c>
      <c r="E19" s="42">
        <v>90</v>
      </c>
      <c r="F19" s="139">
        <v>94.2</v>
      </c>
      <c r="G19" s="42">
        <v>90.8</v>
      </c>
      <c r="H19" s="139">
        <v>94.9</v>
      </c>
      <c r="I19" s="42">
        <v>92</v>
      </c>
      <c r="J19" s="139">
        <v>95.5</v>
      </c>
      <c r="K19" s="235">
        <v>92.9</v>
      </c>
      <c r="L19" s="206">
        <v>96</v>
      </c>
      <c r="M19" s="93">
        <f>ROUND(第７表!F19/第６表!F19*100,1)</f>
        <v>92.9</v>
      </c>
    </row>
    <row r="20" spans="1:13" s="18" customFormat="1" x14ac:dyDescent="0.15">
      <c r="A20" s="48" t="s">
        <v>143</v>
      </c>
      <c r="L20" s="149"/>
    </row>
    <row r="21" spans="1:13" s="18" customFormat="1" x14ac:dyDescent="0.15">
      <c r="A21" s="48" t="s">
        <v>144</v>
      </c>
      <c r="B21" s="148"/>
      <c r="C21" s="149"/>
      <c r="E21" s="149"/>
      <c r="F21" s="149"/>
      <c r="G21" s="149"/>
      <c r="L21" s="149"/>
    </row>
    <row r="22" spans="1:13" ht="15" thickBot="1" x14ac:dyDescent="0.2">
      <c r="L22" s="240"/>
    </row>
    <row r="23" spans="1:13" ht="24.95" customHeight="1" thickBot="1" x14ac:dyDescent="0.2">
      <c r="A23" s="223" t="s">
        <v>158</v>
      </c>
      <c r="B23" s="224"/>
      <c r="C23" s="225">
        <v>65.3</v>
      </c>
      <c r="D23" s="225">
        <v>69.099999999999994</v>
      </c>
      <c r="E23" s="225">
        <v>66.8</v>
      </c>
      <c r="F23" s="226">
        <v>70.243517593359655</v>
      </c>
      <c r="G23" s="225">
        <v>68.599999999999994</v>
      </c>
      <c r="H23" s="226">
        <v>70.2</v>
      </c>
      <c r="I23" s="225">
        <v>69.5</v>
      </c>
      <c r="J23" s="226">
        <v>73.017456108348128</v>
      </c>
      <c r="K23" s="237">
        <v>70.2</v>
      </c>
      <c r="L23" s="241">
        <v>74.3</v>
      </c>
      <c r="M23">
        <f>ROUND(第７表!F23/第６表!F23*100,1)</f>
        <v>70.2</v>
      </c>
    </row>
    <row r="26" spans="1:13" x14ac:dyDescent="0.15">
      <c r="C26" s="254" t="str">
        <f>D5</f>
        <v>全　国</v>
      </c>
      <c r="D26" s="254" t="str">
        <f>C5</f>
        <v>栃木県</v>
      </c>
    </row>
    <row r="27" spans="1:13" x14ac:dyDescent="0.15">
      <c r="B27" t="str">
        <f>"H"&amp;ASC(MID(C4,3,2))</f>
        <v>H23</v>
      </c>
      <c r="C27" s="253">
        <f>D19</f>
        <v>93.7</v>
      </c>
      <c r="D27" s="253">
        <f>C19</f>
        <v>89.47</v>
      </c>
    </row>
    <row r="28" spans="1:13" x14ac:dyDescent="0.15">
      <c r="B28" t="str">
        <f>"H"&amp;ASC(MID(E4,3,2))</f>
        <v>H24</v>
      </c>
      <c r="C28" s="253">
        <f>F19</f>
        <v>94.2</v>
      </c>
      <c r="D28" s="253">
        <f>E19</f>
        <v>90</v>
      </c>
    </row>
    <row r="29" spans="1:13" x14ac:dyDescent="0.15">
      <c r="B29" t="str">
        <f>"H"&amp;ASC(MID(G4,3,2))</f>
        <v>H25</v>
      </c>
      <c r="C29" s="253">
        <f>H19</f>
        <v>94.9</v>
      </c>
      <c r="D29" s="253">
        <f>G19</f>
        <v>90.8</v>
      </c>
    </row>
    <row r="30" spans="1:13" x14ac:dyDescent="0.15">
      <c r="B30" t="str">
        <f>"H"&amp;ASC(MID(I4,3,2))</f>
        <v>H26</v>
      </c>
      <c r="C30" s="253">
        <f>J19</f>
        <v>95.5</v>
      </c>
      <c r="D30" s="253">
        <f>I19</f>
        <v>92</v>
      </c>
    </row>
    <row r="31" spans="1:13" x14ac:dyDescent="0.15">
      <c r="B31" t="str">
        <f>"H"&amp;ASC(MID(K4,3,2))</f>
        <v>H27</v>
      </c>
      <c r="C31" s="253">
        <f>L19</f>
        <v>96</v>
      </c>
      <c r="D31" s="253">
        <f>K19</f>
        <v>92.9</v>
      </c>
    </row>
  </sheetData>
  <sheetProtection selectLockedCells="1" selectUnlockedCells="1"/>
  <mergeCells count="7">
    <mergeCell ref="K4:L4"/>
    <mergeCell ref="I4:J4"/>
    <mergeCell ref="A19:B19"/>
    <mergeCell ref="A4:B5"/>
    <mergeCell ref="E4:F4"/>
    <mergeCell ref="G4:H4"/>
    <mergeCell ref="C4:D4"/>
  </mergeCells>
  <phoneticPr fontId="2"/>
  <pageMargins left="0.78700000000000003" right="0.78700000000000003" top="0.98399999999999999" bottom="0.98399999999999999" header="0.51200000000000001" footer="0.51200000000000001"/>
  <pageSetup paperSize="9" scale="86" firstPageNumber="9" orientation="landscape" useFirstPageNumber="1"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I22"/>
  <sheetViews>
    <sheetView tabSelected="1" view="pageBreakPreview" zoomScale="75" zoomScaleNormal="75" zoomScaleSheetLayoutView="75" workbookViewId="0">
      <pane xSplit="1" ySplit="5" topLeftCell="B12" activePane="bottomRight" state="frozen"/>
      <selection pane="topRight" activeCell="B1" sqref="B1"/>
      <selection pane="bottomLeft" activeCell="A6" sqref="A6"/>
      <selection pane="bottomRight" activeCell="G15" sqref="G15"/>
    </sheetView>
  </sheetViews>
  <sheetFormatPr defaultRowHeight="14.25" x14ac:dyDescent="0.15"/>
  <cols>
    <col min="1" max="1" width="10.625" style="1" customWidth="1"/>
    <col min="2" max="2" width="15.625" style="1" customWidth="1"/>
    <col min="3" max="6" width="12.625" style="1" customWidth="1"/>
    <col min="7" max="8" width="15.625" style="1" customWidth="1"/>
    <col min="9" max="9" width="10.625" style="1" customWidth="1"/>
    <col min="10" max="10" width="12.125" style="1" bestFit="1" customWidth="1"/>
    <col min="11" max="11" width="9" style="1"/>
    <col min="12" max="13" width="12.125" style="1" bestFit="1" customWidth="1"/>
    <col min="14" max="16384" width="9" style="1"/>
  </cols>
  <sheetData>
    <row r="1" spans="1:9" ht="17.25" x14ac:dyDescent="0.15">
      <c r="A1" s="27" t="s">
        <v>66</v>
      </c>
    </row>
    <row r="3" spans="1:9" ht="15" thickBot="1" x14ac:dyDescent="0.2">
      <c r="I3" s="2" t="s">
        <v>25</v>
      </c>
    </row>
    <row r="4" spans="1:9" s="5" customFormat="1" ht="36.75" customHeight="1" x14ac:dyDescent="0.15">
      <c r="A4" s="301" t="s">
        <v>92</v>
      </c>
      <c r="B4" s="21" t="s">
        <v>63</v>
      </c>
      <c r="C4" s="288" t="s">
        <v>61</v>
      </c>
      <c r="D4" s="288"/>
      <c r="E4" s="288"/>
      <c r="F4" s="288"/>
      <c r="G4" s="26" t="s">
        <v>65</v>
      </c>
      <c r="H4" s="21" t="s">
        <v>59</v>
      </c>
      <c r="I4" s="25" t="s">
        <v>95</v>
      </c>
    </row>
    <row r="5" spans="1:9" s="5" customFormat="1" ht="30" customHeight="1" x14ac:dyDescent="0.15">
      <c r="A5" s="302"/>
      <c r="B5" s="4" t="s">
        <v>60</v>
      </c>
      <c r="C5" s="4" t="s">
        <v>64</v>
      </c>
      <c r="D5" s="4" t="s">
        <v>62</v>
      </c>
      <c r="E5" s="4" t="s">
        <v>29</v>
      </c>
      <c r="F5" s="4" t="s">
        <v>57</v>
      </c>
      <c r="G5" s="4" t="s">
        <v>58</v>
      </c>
      <c r="H5" s="4" t="s">
        <v>56</v>
      </c>
      <c r="I5" s="256" t="s">
        <v>171</v>
      </c>
    </row>
    <row r="6" spans="1:9" ht="35.1" customHeight="1" x14ac:dyDescent="0.15">
      <c r="A6" s="23" t="s">
        <v>161</v>
      </c>
      <c r="B6" s="50">
        <v>309328379</v>
      </c>
      <c r="C6" s="50">
        <v>6611277</v>
      </c>
      <c r="D6" s="50">
        <v>2156096</v>
      </c>
      <c r="E6" s="50">
        <v>887989</v>
      </c>
      <c r="F6" s="50">
        <f t="shared" ref="F6:F11" si="0">SUM(C6:E6)</f>
        <v>9655362</v>
      </c>
      <c r="G6" s="50">
        <v>2550095</v>
      </c>
      <c r="H6" s="49">
        <f t="shared" ref="H6:H12" si="1">F6-G6</f>
        <v>7105267</v>
      </c>
      <c r="I6" s="51">
        <f t="shared" ref="I6:I13" si="2">H6/B6*100</f>
        <v>2.2969981037530349</v>
      </c>
    </row>
    <row r="7" spans="1:9" ht="35.1" customHeight="1" x14ac:dyDescent="0.15">
      <c r="A7" s="23" t="s">
        <v>162</v>
      </c>
      <c r="B7" s="50">
        <v>331235125</v>
      </c>
      <c r="C7" s="50">
        <v>6253295</v>
      </c>
      <c r="D7" s="50">
        <v>2677370</v>
      </c>
      <c r="E7" s="50">
        <v>936885</v>
      </c>
      <c r="F7" s="50">
        <f t="shared" si="0"/>
        <v>9867550</v>
      </c>
      <c r="G7" s="50">
        <v>4143301</v>
      </c>
      <c r="H7" s="49">
        <f t="shared" si="1"/>
        <v>5724249</v>
      </c>
      <c r="I7" s="51">
        <f t="shared" si="2"/>
        <v>1.7281527736528544</v>
      </c>
    </row>
    <row r="8" spans="1:9" ht="35.1" customHeight="1" x14ac:dyDescent="0.15">
      <c r="A8" s="23" t="s">
        <v>163</v>
      </c>
      <c r="B8" s="50">
        <v>329480000</v>
      </c>
      <c r="C8" s="50">
        <v>6344377</v>
      </c>
      <c r="D8" s="50">
        <v>2741181</v>
      </c>
      <c r="E8" s="50">
        <v>887603</v>
      </c>
      <c r="F8" s="50">
        <f t="shared" si="0"/>
        <v>9973161</v>
      </c>
      <c r="G8" s="50">
        <v>4149818</v>
      </c>
      <c r="H8" s="49">
        <f t="shared" si="1"/>
        <v>5823343</v>
      </c>
      <c r="I8" s="51">
        <f t="shared" si="2"/>
        <v>1.7674344421512687</v>
      </c>
    </row>
    <row r="9" spans="1:9" ht="35.1" customHeight="1" x14ac:dyDescent="0.15">
      <c r="A9" s="23" t="s">
        <v>135</v>
      </c>
      <c r="B9" s="50">
        <v>309623175</v>
      </c>
      <c r="C9" s="50">
        <v>6039299</v>
      </c>
      <c r="D9" s="50">
        <v>2597935</v>
      </c>
      <c r="E9" s="50">
        <v>804418</v>
      </c>
      <c r="F9" s="50">
        <f t="shared" si="0"/>
        <v>9441652</v>
      </c>
      <c r="G9" s="50">
        <v>3452088</v>
      </c>
      <c r="H9" s="49">
        <f t="shared" si="1"/>
        <v>5989564</v>
      </c>
      <c r="I9" s="51">
        <f t="shared" si="2"/>
        <v>1.9344688910964107</v>
      </c>
    </row>
    <row r="10" spans="1:9" ht="35.1" customHeight="1" x14ac:dyDescent="0.15">
      <c r="A10" s="23" t="s">
        <v>136</v>
      </c>
      <c r="B10" s="50">
        <v>304759754</v>
      </c>
      <c r="C10" s="50">
        <v>5984046</v>
      </c>
      <c r="D10" s="50">
        <v>3099816</v>
      </c>
      <c r="E10" s="50">
        <v>690788</v>
      </c>
      <c r="F10" s="50">
        <f t="shared" si="0"/>
        <v>9774650</v>
      </c>
      <c r="G10" s="50">
        <v>3267774</v>
      </c>
      <c r="H10" s="49">
        <f t="shared" si="1"/>
        <v>6506876</v>
      </c>
      <c r="I10" s="51">
        <f t="shared" si="2"/>
        <v>2.1350837551863884</v>
      </c>
    </row>
    <row r="11" spans="1:9" ht="35.1" customHeight="1" x14ac:dyDescent="0.15">
      <c r="A11" s="23" t="s">
        <v>137</v>
      </c>
      <c r="B11" s="50">
        <v>305339172</v>
      </c>
      <c r="C11" s="50">
        <v>6025253</v>
      </c>
      <c r="D11" s="50">
        <v>2632156</v>
      </c>
      <c r="E11" s="50">
        <v>610657</v>
      </c>
      <c r="F11" s="50">
        <f t="shared" si="0"/>
        <v>9268066</v>
      </c>
      <c r="G11" s="50">
        <v>3008935</v>
      </c>
      <c r="H11" s="49">
        <f t="shared" si="1"/>
        <v>6259131</v>
      </c>
      <c r="I11" s="51">
        <f t="shared" si="2"/>
        <v>2.049894534986163</v>
      </c>
    </row>
    <row r="12" spans="1:9" ht="35.1" customHeight="1" x14ac:dyDescent="0.15">
      <c r="A12" s="23" t="s">
        <v>157</v>
      </c>
      <c r="B12" s="207">
        <v>301227087</v>
      </c>
      <c r="C12" s="207">
        <v>5961398</v>
      </c>
      <c r="D12" s="207">
        <v>2297040</v>
      </c>
      <c r="E12" s="207">
        <v>460591</v>
      </c>
      <c r="F12" s="147">
        <f>SUM(C12:E12)</f>
        <v>8719029</v>
      </c>
      <c r="G12" s="207">
        <v>2965106</v>
      </c>
      <c r="H12" s="49">
        <f t="shared" si="1"/>
        <v>5753923</v>
      </c>
      <c r="I12" s="51">
        <f t="shared" si="2"/>
        <v>1.9101612199967928</v>
      </c>
    </row>
    <row r="13" spans="1:9" ht="35.1" customHeight="1" x14ac:dyDescent="0.15">
      <c r="A13" s="71" t="s">
        <v>165</v>
      </c>
      <c r="B13" s="147">
        <v>305228849</v>
      </c>
      <c r="C13" s="147">
        <v>5661915</v>
      </c>
      <c r="D13" s="147">
        <v>2776780</v>
      </c>
      <c r="E13" s="147">
        <v>435058</v>
      </c>
      <c r="F13" s="147">
        <f>SUM(C13:E13)</f>
        <v>8873753</v>
      </c>
      <c r="G13" s="147">
        <v>2968758</v>
      </c>
      <c r="H13" s="50">
        <f>F13-G13</f>
        <v>5904995</v>
      </c>
      <c r="I13" s="51">
        <f t="shared" si="2"/>
        <v>1.9346123472096834</v>
      </c>
    </row>
    <row r="14" spans="1:9" ht="34.5" customHeight="1" x14ac:dyDescent="0.15">
      <c r="A14" s="71" t="s">
        <v>164</v>
      </c>
      <c r="B14" s="147">
        <v>312748190</v>
      </c>
      <c r="C14" s="147">
        <v>6025201</v>
      </c>
      <c r="D14" s="147">
        <v>2834020</v>
      </c>
      <c r="E14" s="147">
        <v>355198</v>
      </c>
      <c r="F14" s="147">
        <f>SUM(C14:E14)</f>
        <v>9214419</v>
      </c>
      <c r="G14" s="147">
        <v>3002184</v>
      </c>
      <c r="H14" s="50">
        <f>F14-G14</f>
        <v>6212235</v>
      </c>
      <c r="I14" s="37">
        <f>H14/B14*100</f>
        <v>1.9863376347597728</v>
      </c>
    </row>
    <row r="15" spans="1:9" ht="35.1" customHeight="1" thickBot="1" x14ac:dyDescent="0.2">
      <c r="A15" s="10" t="s">
        <v>184</v>
      </c>
      <c r="B15" s="145">
        <v>309271193</v>
      </c>
      <c r="C15" s="145">
        <v>5871852</v>
      </c>
      <c r="D15" s="145">
        <v>2286204</v>
      </c>
      <c r="E15" s="145">
        <v>118603</v>
      </c>
      <c r="F15" s="145">
        <f>SUM(C15:E15)</f>
        <v>8276659</v>
      </c>
      <c r="G15" s="145">
        <v>2982616</v>
      </c>
      <c r="H15" s="146">
        <f>F15-G15</f>
        <v>5294043</v>
      </c>
      <c r="I15" s="204">
        <f>H15/B15*100</f>
        <v>1.7117801851011711</v>
      </c>
    </row>
    <row r="17" spans="1:7" ht="28.5" x14ac:dyDescent="0.15">
      <c r="A17" s="250"/>
      <c r="F17" s="29" t="str">
        <f>C4</f>
        <v>徴税費</v>
      </c>
      <c r="G17" s="251" t="str">
        <f>"うち"&amp;MID(G4,3,9)</f>
        <v>うち県民税
徴収取扱費</v>
      </c>
    </row>
    <row r="18" spans="1:7" x14ac:dyDescent="0.15">
      <c r="A18" s="250" t="str">
        <f>A11</f>
        <v>H23</v>
      </c>
      <c r="F18" s="252">
        <f>F11/100000</f>
        <v>92.680660000000003</v>
      </c>
      <c r="G18" s="252">
        <f t="shared" ref="G18:G22" si="3">G11/100000</f>
        <v>30.08935</v>
      </c>
    </row>
    <row r="19" spans="1:7" x14ac:dyDescent="0.15">
      <c r="A19" s="250" t="str">
        <f>A12</f>
        <v>H24</v>
      </c>
      <c r="F19" s="252">
        <f t="shared" ref="F19:F22" si="4">F12/100000</f>
        <v>87.190290000000005</v>
      </c>
      <c r="G19" s="252">
        <f t="shared" si="3"/>
        <v>29.651060000000001</v>
      </c>
    </row>
    <row r="20" spans="1:7" x14ac:dyDescent="0.15">
      <c r="A20" s="250" t="str">
        <f>A13</f>
        <v>H25</v>
      </c>
      <c r="F20" s="252">
        <f t="shared" si="4"/>
        <v>88.737530000000007</v>
      </c>
      <c r="G20" s="252">
        <f t="shared" si="3"/>
        <v>29.687580000000001</v>
      </c>
    </row>
    <row r="21" spans="1:7" x14ac:dyDescent="0.15">
      <c r="A21" s="250" t="str">
        <f>A14</f>
        <v>H26</v>
      </c>
      <c r="F21" s="252">
        <f t="shared" si="4"/>
        <v>92.144189999999995</v>
      </c>
      <c r="G21" s="252">
        <f t="shared" si="3"/>
        <v>30.021840000000001</v>
      </c>
    </row>
    <row r="22" spans="1:7" x14ac:dyDescent="0.15">
      <c r="A22" s="250" t="str">
        <f>A15</f>
        <v>H27</v>
      </c>
      <c r="F22" s="252">
        <f t="shared" si="4"/>
        <v>82.766589999999994</v>
      </c>
      <c r="G22" s="252">
        <f t="shared" si="3"/>
        <v>29.826160000000002</v>
      </c>
    </row>
  </sheetData>
  <sheetProtection selectLockedCells="1" selectUnlockedCells="1"/>
  <mergeCells count="2">
    <mergeCell ref="C4:F4"/>
    <mergeCell ref="A4:A5"/>
  </mergeCells>
  <phoneticPr fontId="2"/>
  <pageMargins left="0.78740157480314965" right="0.78740157480314965" top="0.78740157480314965" bottom="0.59055118110236227" header="0.51181102362204722" footer="0.51181102362204722"/>
  <pageSetup paperSize="9" firstPageNumber="4" orientation="landscape"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第１表</vt:lpstr>
      <vt:lpstr>第２・３表</vt:lpstr>
      <vt:lpstr>第４・５表</vt:lpstr>
      <vt:lpstr>第６表</vt:lpstr>
      <vt:lpstr>第７表</vt:lpstr>
      <vt:lpstr>第８表</vt:lpstr>
      <vt:lpstr>第９表</vt:lpstr>
      <vt:lpstr>第１０表</vt:lpstr>
      <vt:lpstr>第１０表!Print_Area</vt:lpstr>
      <vt:lpstr>第１表!Print_Area</vt:lpstr>
      <vt:lpstr>第２・３表!Print_Area</vt:lpstr>
      <vt:lpstr>第４・５表!Print_Area</vt:lpstr>
      <vt:lpstr>第６表!Print_Area</vt:lpstr>
      <vt:lpstr>第７表!Print_Area</vt:lpstr>
      <vt:lpstr>第８表!Print_Area</vt:lpstr>
      <vt:lpstr>第９表!Print_Area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栃木県</dc:creator>
  <dc:description>全国の主要税目徴収実績H26は、3月末の総務省HP公表値を記入</dc:description>
  <cp:lastModifiedBy>栃木県</cp:lastModifiedBy>
  <cp:lastPrinted>2017-03-28T06:52:44Z</cp:lastPrinted>
  <dcterms:created xsi:type="dcterms:W3CDTF">2002-12-10T00:28:54Z</dcterms:created>
  <dcterms:modified xsi:type="dcterms:W3CDTF">2017-03-28T06:53:31Z</dcterms:modified>
</cp:coreProperties>
</file>