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B-FS001V\UProfile$\90372\Redirect\Desktop\"/>
    </mc:Choice>
  </mc:AlternateContent>
  <xr:revisionPtr revIDLastSave="0" documentId="13_ncr:1_{9669FD98-4803-40A1-9CC6-CD7CE7E2932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432083elementaryschoolstud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8" i="1" l="1"/>
  <c r="AP3" i="1"/>
  <c r="AO2" i="1"/>
  <c r="AN2" i="1"/>
  <c r="AP2" i="1"/>
  <c r="AL9" i="1"/>
  <c r="AK9" i="1"/>
  <c r="AL8" i="1"/>
  <c r="AK8" i="1"/>
  <c r="AL7" i="1"/>
  <c r="AK7" i="1"/>
  <c r="AL6" i="1"/>
  <c r="AK6" i="1"/>
  <c r="AL5" i="1"/>
  <c r="AK5" i="1"/>
  <c r="AL4" i="1"/>
  <c r="AK4" i="1"/>
  <c r="AL3" i="1"/>
  <c r="AK3" i="1"/>
  <c r="AL2" i="1"/>
  <c r="AK2" i="1"/>
  <c r="AJ11" i="1"/>
  <c r="AJ9" i="1"/>
  <c r="AJ8" i="1"/>
  <c r="AJ7" i="1"/>
  <c r="AJ6" i="1"/>
  <c r="AJ5" i="1"/>
  <c r="AJ4" i="1"/>
  <c r="AJ3" i="1"/>
  <c r="AJ2" i="1"/>
  <c r="AH9" i="1"/>
  <c r="AG9" i="1"/>
  <c r="AE9" i="1"/>
  <c r="AD9" i="1"/>
  <c r="AB9" i="1"/>
  <c r="AA9" i="1"/>
  <c r="Y9" i="1"/>
  <c r="X9" i="1"/>
  <c r="R9" i="1"/>
  <c r="AH8" i="1"/>
  <c r="AG8" i="1"/>
  <c r="AE8" i="1"/>
  <c r="AD8" i="1"/>
  <c r="AB8" i="1"/>
  <c r="AA8" i="1"/>
  <c r="Y8" i="1"/>
  <c r="X8" i="1"/>
  <c r="V8" i="1"/>
  <c r="U8" i="1"/>
  <c r="S8" i="1"/>
  <c r="R8" i="1"/>
  <c r="AE7" i="1"/>
  <c r="AD7" i="1"/>
  <c r="W7" i="1"/>
  <c r="AH5" i="1"/>
  <c r="AG5" i="1"/>
  <c r="AE5" i="1"/>
  <c r="AD5" i="1"/>
  <c r="AA5" i="1"/>
  <c r="AB5" i="1"/>
  <c r="V5" i="1"/>
  <c r="U5" i="1"/>
  <c r="S5" i="1"/>
  <c r="R5" i="1"/>
  <c r="AH2" i="1"/>
  <c r="AG2" i="1"/>
  <c r="AF3" i="1"/>
  <c r="AF4" i="1"/>
  <c r="AF5" i="1"/>
  <c r="AF6" i="1"/>
  <c r="AF7" i="1"/>
  <c r="AF8" i="1"/>
  <c r="AF9" i="1"/>
  <c r="AF2" i="1"/>
  <c r="AC3" i="1"/>
  <c r="AC4" i="1"/>
  <c r="AC5" i="1"/>
  <c r="AC6" i="1"/>
  <c r="AC7" i="1"/>
  <c r="AC8" i="1"/>
  <c r="AC9" i="1"/>
  <c r="Z3" i="1"/>
  <c r="Z4" i="1"/>
  <c r="Z5" i="1"/>
  <c r="Z6" i="1"/>
  <c r="Z7" i="1"/>
  <c r="Z8" i="1"/>
  <c r="Z9" i="1"/>
  <c r="AC2" i="1"/>
  <c r="Z2" i="1"/>
  <c r="W3" i="1"/>
  <c r="W4" i="1"/>
  <c r="W5" i="1"/>
  <c r="W6" i="1"/>
  <c r="W8" i="1"/>
  <c r="W9" i="1"/>
  <c r="W2" i="1"/>
  <c r="T3" i="1"/>
  <c r="T4" i="1"/>
  <c r="T5" i="1"/>
  <c r="T6" i="1"/>
  <c r="T7" i="1"/>
  <c r="T8" i="1"/>
  <c r="T9" i="1"/>
  <c r="T2" i="1"/>
  <c r="Q3" i="1"/>
  <c r="Q4" i="1"/>
  <c r="Q5" i="1"/>
  <c r="Q6" i="1"/>
  <c r="Q7" i="1"/>
  <c r="Q8" i="1"/>
  <c r="Q9" i="1"/>
  <c r="Q2" i="1"/>
  <c r="AE2" i="1"/>
  <c r="AD2" i="1"/>
  <c r="AA2" i="1"/>
  <c r="AB2" i="1"/>
  <c r="Y2" i="1"/>
  <c r="X2" i="1"/>
  <c r="V2" i="1"/>
  <c r="U2" i="1"/>
  <c r="R2" i="1"/>
  <c r="S2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I11" i="1"/>
</calcChain>
</file>

<file path=xl/sharedStrings.xml><?xml version="1.0" encoding="utf-8"?>
<sst xmlns="http://schemas.openxmlformats.org/spreadsheetml/2006/main" count="91" uniqueCount="70">
  <si>
    <t>市区町村コード</t>
  </si>
  <si>
    <t>都道府県名</t>
  </si>
  <si>
    <t>市区町村名</t>
  </si>
  <si>
    <t>調査年月日</t>
  </si>
  <si>
    <t>NO</t>
  </si>
  <si>
    <t>学校名</t>
  </si>
  <si>
    <t>学校名_かな</t>
  </si>
  <si>
    <t>学校名_カナ</t>
  </si>
  <si>
    <t>総児童数</t>
  </si>
  <si>
    <t>通常学級_学級数_1年</t>
  </si>
  <si>
    <t>通常学級_学級数_2年</t>
  </si>
  <si>
    <t>通常学級_学級数_3年</t>
  </si>
  <si>
    <t>通常学級_学級数_4年</t>
  </si>
  <si>
    <t>通常学級_学級数_5年</t>
  </si>
  <si>
    <t>通常学級_学級数_6年</t>
  </si>
  <si>
    <t>通常学級_学級数_複式学級数</t>
  </si>
  <si>
    <t>通常学級_児童数（総数）_1年</t>
  </si>
  <si>
    <t>通常学級_児童数（男子）_1年</t>
  </si>
  <si>
    <t>通常学級_児童数（女子）_1年</t>
  </si>
  <si>
    <t>通常学級_児童数（総数）_2年</t>
  </si>
  <si>
    <t>通常学級_児童数（男子）_2年</t>
  </si>
  <si>
    <t>通常学級_児童数（女子）_2年</t>
  </si>
  <si>
    <t>通常学級_児童数（総数）_3年</t>
  </si>
  <si>
    <t>通常学級_児童数（男子）_3年</t>
  </si>
  <si>
    <t>通常学級_児童数（女子）_3年</t>
  </si>
  <si>
    <t>通常学級_児童数（総数）_4年</t>
  </si>
  <si>
    <t>通常学級_児童数（男子）_4年</t>
  </si>
  <si>
    <t>通常学級_児童数（女子）_4年</t>
  </si>
  <si>
    <t>通常学級_児童数（総数）_5年</t>
  </si>
  <si>
    <t>通常学級_児童数（男子）_5年</t>
  </si>
  <si>
    <t>通常学級_児童数（女子）_5年</t>
  </si>
  <si>
    <t>通常学級_児童数（総数）_6年</t>
  </si>
  <si>
    <t>通常学級_児童数（男子）_6年</t>
  </si>
  <si>
    <t>通常学級_児童数（女子）_6年</t>
  </si>
  <si>
    <t>特別支援学級_学級数</t>
  </si>
  <si>
    <t>特別支援学級_児童数（総数）</t>
  </si>
  <si>
    <t>特別支援学級_児童数（男子）</t>
  </si>
  <si>
    <t>特別支援学級_児童数（女子）</t>
  </si>
  <si>
    <t>通級指導教室_学級数</t>
  </si>
  <si>
    <t>通級指導教室_児童数（総数）</t>
  </si>
  <si>
    <t>通級指導教室_児童数（男子）</t>
  </si>
  <si>
    <t>通級指導教室_児童数（女子）</t>
  </si>
  <si>
    <t>備考</t>
  </si>
  <si>
    <t>熊本県</t>
    <rPh sb="0" eb="3">
      <t>クマモトケン</t>
    </rPh>
    <phoneticPr fontId="1"/>
  </si>
  <si>
    <t>山鹿市</t>
    <rPh sb="0" eb="3">
      <t>ヤマガシ</t>
    </rPh>
    <phoneticPr fontId="1"/>
  </si>
  <si>
    <t>山鹿小学校</t>
    <rPh sb="0" eb="2">
      <t>ヤマガ</t>
    </rPh>
    <rPh sb="2" eb="5">
      <t>ショウガッコウ</t>
    </rPh>
    <phoneticPr fontId="1"/>
  </si>
  <si>
    <t>やまがしょうがっこう</t>
    <phoneticPr fontId="1"/>
  </si>
  <si>
    <t>ヤマガショウガッコウ</t>
    <phoneticPr fontId="1"/>
  </si>
  <si>
    <t>※児童数には特別支援学級在籍者を含む ※学級数には特別支援学級数は含まない</t>
  </si>
  <si>
    <t>八幡小学校</t>
    <rPh sb="0" eb="2">
      <t>ヤハタ</t>
    </rPh>
    <rPh sb="2" eb="5">
      <t>ショウガッコウ</t>
    </rPh>
    <phoneticPr fontId="1"/>
  </si>
  <si>
    <t>やはたしょうがっこう</t>
    <phoneticPr fontId="1"/>
  </si>
  <si>
    <t>ヤハタショウガッコウ</t>
    <phoneticPr fontId="1"/>
  </si>
  <si>
    <t>三玉小学校</t>
    <rPh sb="0" eb="2">
      <t>ミタマ</t>
    </rPh>
    <rPh sb="2" eb="5">
      <t>ショウガッコウ</t>
    </rPh>
    <phoneticPr fontId="1"/>
  </si>
  <si>
    <t>みたましょうがっこう</t>
    <phoneticPr fontId="1"/>
  </si>
  <si>
    <t>ミタマショウガッコウ</t>
    <phoneticPr fontId="1"/>
  </si>
  <si>
    <t>大道小学校</t>
    <rPh sb="0" eb="2">
      <t>ダイドウ</t>
    </rPh>
    <rPh sb="2" eb="5">
      <t>ショウガッコウ</t>
    </rPh>
    <phoneticPr fontId="1"/>
  </si>
  <si>
    <t>だいどうしょうがっこう</t>
    <phoneticPr fontId="1"/>
  </si>
  <si>
    <t>ダイドウショウガッコウ</t>
    <phoneticPr fontId="1"/>
  </si>
  <si>
    <t>鹿北小学校</t>
    <rPh sb="0" eb="2">
      <t>カホク</t>
    </rPh>
    <rPh sb="2" eb="5">
      <t>ショウガッコウ</t>
    </rPh>
    <phoneticPr fontId="1"/>
  </si>
  <si>
    <t>かほくしょうがっこう</t>
    <phoneticPr fontId="1"/>
  </si>
  <si>
    <t>カホクショウガッコウ</t>
    <phoneticPr fontId="1"/>
  </si>
  <si>
    <t>菊鹿小学校</t>
    <phoneticPr fontId="1"/>
  </si>
  <si>
    <t>きくかしょうがっこう</t>
    <phoneticPr fontId="1"/>
  </si>
  <si>
    <t>キクカショウガッコウ</t>
    <phoneticPr fontId="1"/>
  </si>
  <si>
    <t>鹿本小学校</t>
    <rPh sb="0" eb="2">
      <t>カモト</t>
    </rPh>
    <rPh sb="2" eb="5">
      <t>ショウガッコウ</t>
    </rPh>
    <phoneticPr fontId="1"/>
  </si>
  <si>
    <t>かもとしょうがっこう</t>
    <phoneticPr fontId="1"/>
  </si>
  <si>
    <t>カモトショウガッコウ</t>
    <phoneticPr fontId="1"/>
  </si>
  <si>
    <t>めのだけ小学校</t>
    <rPh sb="4" eb="7">
      <t>ショウガッコウ</t>
    </rPh>
    <phoneticPr fontId="1"/>
  </si>
  <si>
    <t>めのだけしょうがっこう</t>
    <phoneticPr fontId="1"/>
  </si>
  <si>
    <t>メノダケショウガッコウ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</si>
</sst>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4" fontId="2" fillId="0" borderId="1" xfId="0" applyNumberFormat="1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1"/>
  <sheetViews>
    <sheetView tabSelected="1" zoomScale="90" zoomScaleNormal="90" workbookViewId="0">
      <selection activeCell="V2" sqref="V2"/>
    </sheetView>
  </sheetViews>
  <sheetFormatPr defaultRowHeight="18.75" x14ac:dyDescent="0.4"/>
  <cols>
    <col min="1" max="1" width="15.125" bestFit="1" customWidth="1"/>
    <col min="2" max="4" width="11" bestFit="1" customWidth="1"/>
    <col min="5" max="5" width="4.25" bestFit="1" customWidth="1"/>
    <col min="6" max="6" width="15.125" bestFit="1" customWidth="1"/>
    <col min="7" max="7" width="23.5" bestFit="1" customWidth="1"/>
    <col min="8" max="8" width="23.25" bestFit="1" customWidth="1"/>
    <col min="9" max="9" width="7.125" bestFit="1" customWidth="1"/>
    <col min="10" max="15" width="9" bestFit="1" customWidth="1"/>
    <col min="16" max="16" width="6.25" bestFit="1" customWidth="1"/>
    <col min="17" max="17" width="10" customWidth="1"/>
    <col min="18" max="19" width="7.125" bestFit="1" customWidth="1"/>
    <col min="20" max="20" width="11" customWidth="1"/>
    <col min="21" max="22" width="7.125" bestFit="1" customWidth="1"/>
    <col min="23" max="23" width="10" bestFit="1" customWidth="1"/>
    <col min="24" max="25" width="7.125" bestFit="1" customWidth="1"/>
    <col min="26" max="26" width="9.875" customWidth="1"/>
    <col min="27" max="28" width="7.125" bestFit="1" customWidth="1"/>
    <col min="29" max="29" width="10" bestFit="1" customWidth="1"/>
    <col min="30" max="31" width="7.125" bestFit="1" customWidth="1"/>
    <col min="32" max="32" width="10" bestFit="1" customWidth="1"/>
    <col min="33" max="34" width="7.125" bestFit="1" customWidth="1"/>
    <col min="35" max="35" width="5.25" bestFit="1" customWidth="1"/>
    <col min="36" max="36" width="7.125" bestFit="1" customWidth="1"/>
    <col min="37" max="37" width="10" customWidth="1"/>
    <col min="38" max="38" width="9.875" customWidth="1"/>
    <col min="39" max="39" width="12.5" customWidth="1"/>
    <col min="40" max="42" width="7.125" bestFit="1" customWidth="1"/>
    <col min="43" max="43" width="76" bestFit="1" customWidth="1"/>
  </cols>
  <sheetData>
    <row r="1" spans="1:43" s="3" customFormat="1" ht="122.2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43" ht="57.75" customHeight="1" x14ac:dyDescent="0.4">
      <c r="A2" s="1">
        <v>432083</v>
      </c>
      <c r="B2" s="1" t="s">
        <v>43</v>
      </c>
      <c r="C2" s="1" t="s">
        <v>44</v>
      </c>
      <c r="D2" s="4">
        <v>46143</v>
      </c>
      <c r="E2" s="1">
        <v>1</v>
      </c>
      <c r="F2" s="1" t="s">
        <v>45</v>
      </c>
      <c r="G2" s="1" t="s">
        <v>46</v>
      </c>
      <c r="H2" s="1" t="s">
        <v>47</v>
      </c>
      <c r="I2" s="6">
        <v>724</v>
      </c>
      <c r="J2" s="6">
        <v>3</v>
      </c>
      <c r="K2" s="6">
        <v>3</v>
      </c>
      <c r="L2" s="6">
        <v>3</v>
      </c>
      <c r="M2" s="6">
        <v>4</v>
      </c>
      <c r="N2" s="6">
        <v>4</v>
      </c>
      <c r="O2" s="6">
        <v>4</v>
      </c>
      <c r="P2" s="7"/>
      <c r="Q2" s="6">
        <f>R2+S2</f>
        <v>104</v>
      </c>
      <c r="R2" s="6">
        <f>19+18+18</f>
        <v>55</v>
      </c>
      <c r="S2" s="6">
        <f>16+17+16</f>
        <v>49</v>
      </c>
      <c r="T2" s="6">
        <f>U2+V2</f>
        <v>105</v>
      </c>
      <c r="U2" s="6">
        <f>14+15+14</f>
        <v>43</v>
      </c>
      <c r="V2" s="6">
        <f>21+20+21</f>
        <v>62</v>
      </c>
      <c r="W2" s="6">
        <f>X2+Y2</f>
        <v>101</v>
      </c>
      <c r="X2" s="6">
        <f>18+18+18</f>
        <v>54</v>
      </c>
      <c r="Y2" s="6">
        <f>16+15+16</f>
        <v>47</v>
      </c>
      <c r="Z2" s="6">
        <f>AA2+AB2</f>
        <v>114</v>
      </c>
      <c r="AA2" s="6">
        <f>13+12+13+13</f>
        <v>51</v>
      </c>
      <c r="AB2" s="6">
        <f>16+16+16+15</f>
        <v>63</v>
      </c>
      <c r="AC2" s="6">
        <f>AD2+AE2</f>
        <v>122</v>
      </c>
      <c r="AD2" s="6">
        <f>14+15+15+14</f>
        <v>58</v>
      </c>
      <c r="AE2" s="6">
        <f>16+16+16+16</f>
        <v>64</v>
      </c>
      <c r="AF2" s="6">
        <f>AG2+AH2</f>
        <v>119</v>
      </c>
      <c r="AG2" s="6">
        <f>14+14+14+14</f>
        <v>56</v>
      </c>
      <c r="AH2" s="6">
        <f>15+16+16+16</f>
        <v>63</v>
      </c>
      <c r="AI2" s="6">
        <v>9</v>
      </c>
      <c r="AJ2" s="6">
        <f>18+39+2</f>
        <v>59</v>
      </c>
      <c r="AK2" s="6">
        <f>11+26+1</f>
        <v>38</v>
      </c>
      <c r="AL2" s="6">
        <f>7+13+1</f>
        <v>21</v>
      </c>
      <c r="AM2" s="8">
        <v>2</v>
      </c>
      <c r="AN2" s="8">
        <f>16+15</f>
        <v>31</v>
      </c>
      <c r="AO2" s="8">
        <f>8+13</f>
        <v>21</v>
      </c>
      <c r="AP2" s="8">
        <f>AN2-AO2</f>
        <v>10</v>
      </c>
      <c r="AQ2" s="1" t="s">
        <v>48</v>
      </c>
    </row>
    <row r="3" spans="1:43" ht="57.75" customHeight="1" x14ac:dyDescent="0.4">
      <c r="A3" s="1">
        <v>432083</v>
      </c>
      <c r="B3" s="1" t="s">
        <v>43</v>
      </c>
      <c r="C3" s="1" t="s">
        <v>44</v>
      </c>
      <c r="D3" s="4">
        <v>46143</v>
      </c>
      <c r="E3" s="1">
        <v>2</v>
      </c>
      <c r="F3" s="1" t="s">
        <v>49</v>
      </c>
      <c r="G3" s="1" t="s">
        <v>50</v>
      </c>
      <c r="H3" s="1" t="s">
        <v>51</v>
      </c>
      <c r="I3" s="6">
        <v>167</v>
      </c>
      <c r="J3" s="6">
        <v>1</v>
      </c>
      <c r="K3" s="6">
        <v>1</v>
      </c>
      <c r="L3" s="6">
        <v>1</v>
      </c>
      <c r="M3" s="6">
        <v>1</v>
      </c>
      <c r="N3" s="6">
        <v>1</v>
      </c>
      <c r="O3" s="6">
        <v>1</v>
      </c>
      <c r="P3" s="7"/>
      <c r="Q3" s="6">
        <f t="shared" ref="Q3:Q9" si="0">R3+S3</f>
        <v>21</v>
      </c>
      <c r="R3" s="6">
        <v>9</v>
      </c>
      <c r="S3" s="6">
        <v>12</v>
      </c>
      <c r="T3" s="6">
        <f t="shared" ref="T3:T9" si="1">U3+V3</f>
        <v>23</v>
      </c>
      <c r="U3" s="6">
        <v>15</v>
      </c>
      <c r="V3" s="6">
        <v>8</v>
      </c>
      <c r="W3" s="6">
        <f t="shared" ref="W3:W9" si="2">X3+Y3</f>
        <v>27</v>
      </c>
      <c r="X3" s="6">
        <v>13</v>
      </c>
      <c r="Y3" s="6">
        <v>14</v>
      </c>
      <c r="Z3" s="6">
        <f t="shared" ref="Z3:Z9" si="3">AA3+AB3</f>
        <v>24</v>
      </c>
      <c r="AA3" s="6">
        <v>11</v>
      </c>
      <c r="AB3" s="6">
        <v>13</v>
      </c>
      <c r="AC3" s="6">
        <f t="shared" ref="AC3:AC9" si="4">AD3+AE3</f>
        <v>24</v>
      </c>
      <c r="AD3" s="6">
        <v>11</v>
      </c>
      <c r="AE3" s="6">
        <v>13</v>
      </c>
      <c r="AF3" s="6">
        <f t="shared" ref="AF3:AF9" si="5">AG3+AH3</f>
        <v>31</v>
      </c>
      <c r="AG3" s="6">
        <v>15</v>
      </c>
      <c r="AH3" s="6">
        <v>16</v>
      </c>
      <c r="AI3" s="6">
        <v>3</v>
      </c>
      <c r="AJ3" s="6">
        <f>4+13</f>
        <v>17</v>
      </c>
      <c r="AK3" s="6">
        <f>3+9</f>
        <v>12</v>
      </c>
      <c r="AL3" s="6">
        <f>1+4</f>
        <v>5</v>
      </c>
      <c r="AM3" s="8">
        <v>1</v>
      </c>
      <c r="AN3" s="8">
        <v>21</v>
      </c>
      <c r="AO3" s="8">
        <v>16</v>
      </c>
      <c r="AP3" s="8">
        <f>AN3-AO3</f>
        <v>5</v>
      </c>
      <c r="AQ3" s="1" t="s">
        <v>48</v>
      </c>
    </row>
    <row r="4" spans="1:43" ht="57.75" customHeight="1" x14ac:dyDescent="0.4">
      <c r="A4" s="1">
        <v>432083</v>
      </c>
      <c r="B4" s="1" t="s">
        <v>43</v>
      </c>
      <c r="C4" s="1" t="s">
        <v>44</v>
      </c>
      <c r="D4" s="4">
        <v>46143</v>
      </c>
      <c r="E4" s="1">
        <v>3</v>
      </c>
      <c r="F4" s="1" t="s">
        <v>52</v>
      </c>
      <c r="G4" s="1" t="s">
        <v>53</v>
      </c>
      <c r="H4" s="1" t="s">
        <v>54</v>
      </c>
      <c r="I4" s="6">
        <v>132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7"/>
      <c r="Q4" s="6">
        <f t="shared" si="0"/>
        <v>13</v>
      </c>
      <c r="R4" s="6">
        <v>6</v>
      </c>
      <c r="S4" s="6">
        <v>7</v>
      </c>
      <c r="T4" s="6">
        <f t="shared" si="1"/>
        <v>19</v>
      </c>
      <c r="U4" s="6">
        <v>8</v>
      </c>
      <c r="V4" s="6">
        <v>11</v>
      </c>
      <c r="W4" s="6">
        <f t="shared" si="2"/>
        <v>19</v>
      </c>
      <c r="X4" s="6">
        <v>8</v>
      </c>
      <c r="Y4" s="6">
        <v>11</v>
      </c>
      <c r="Z4" s="6">
        <f t="shared" si="3"/>
        <v>25</v>
      </c>
      <c r="AA4" s="6">
        <v>13</v>
      </c>
      <c r="AB4" s="6">
        <v>12</v>
      </c>
      <c r="AC4" s="6">
        <f t="shared" si="4"/>
        <v>27</v>
      </c>
      <c r="AD4" s="6">
        <v>17</v>
      </c>
      <c r="AE4" s="6">
        <v>10</v>
      </c>
      <c r="AF4" s="6">
        <f t="shared" si="5"/>
        <v>19</v>
      </c>
      <c r="AG4" s="6">
        <v>9</v>
      </c>
      <c r="AH4" s="6">
        <v>10</v>
      </c>
      <c r="AI4" s="6">
        <v>2</v>
      </c>
      <c r="AJ4" s="6">
        <f>4+6</f>
        <v>10</v>
      </c>
      <c r="AK4" s="6">
        <f>3+5</f>
        <v>8</v>
      </c>
      <c r="AL4" s="6">
        <f>1+1</f>
        <v>2</v>
      </c>
      <c r="AM4" s="8"/>
      <c r="AN4" s="8"/>
      <c r="AO4" s="8"/>
      <c r="AP4" s="8"/>
      <c r="AQ4" s="1" t="s">
        <v>48</v>
      </c>
    </row>
    <row r="5" spans="1:43" ht="57.75" customHeight="1" x14ac:dyDescent="0.4">
      <c r="A5" s="1">
        <v>432083</v>
      </c>
      <c r="B5" s="1" t="s">
        <v>43</v>
      </c>
      <c r="C5" s="1" t="s">
        <v>44</v>
      </c>
      <c r="D5" s="4">
        <v>46143</v>
      </c>
      <c r="E5" s="1">
        <v>4</v>
      </c>
      <c r="F5" s="1" t="s">
        <v>55</v>
      </c>
      <c r="G5" s="1" t="s">
        <v>56</v>
      </c>
      <c r="H5" s="1" t="s">
        <v>57</v>
      </c>
      <c r="I5" s="6">
        <v>248</v>
      </c>
      <c r="J5" s="6">
        <v>2</v>
      </c>
      <c r="K5" s="6">
        <v>2</v>
      </c>
      <c r="L5" s="6">
        <v>1</v>
      </c>
      <c r="M5" s="6">
        <v>2</v>
      </c>
      <c r="N5" s="6">
        <v>2</v>
      </c>
      <c r="O5" s="6">
        <v>2</v>
      </c>
      <c r="P5" s="7"/>
      <c r="Q5" s="6">
        <f t="shared" si="0"/>
        <v>37</v>
      </c>
      <c r="R5" s="6">
        <f>11+10</f>
        <v>21</v>
      </c>
      <c r="S5" s="6">
        <f>8+8</f>
        <v>16</v>
      </c>
      <c r="T5" s="6">
        <f t="shared" si="1"/>
        <v>41</v>
      </c>
      <c r="U5" s="6">
        <f>13+12</f>
        <v>25</v>
      </c>
      <c r="V5" s="6">
        <f>8+8</f>
        <v>16</v>
      </c>
      <c r="W5" s="6">
        <f t="shared" si="2"/>
        <v>26</v>
      </c>
      <c r="X5" s="6">
        <v>12</v>
      </c>
      <c r="Y5" s="6">
        <v>14</v>
      </c>
      <c r="Z5" s="6">
        <f t="shared" si="3"/>
        <v>46</v>
      </c>
      <c r="AA5" s="6">
        <f>12+13</f>
        <v>25</v>
      </c>
      <c r="AB5" s="6">
        <f>11+10</f>
        <v>21</v>
      </c>
      <c r="AC5" s="6">
        <f t="shared" si="4"/>
        <v>43</v>
      </c>
      <c r="AD5" s="6">
        <f>12+12</f>
        <v>24</v>
      </c>
      <c r="AE5" s="6">
        <f>10+9</f>
        <v>19</v>
      </c>
      <c r="AF5" s="6">
        <f t="shared" si="5"/>
        <v>40</v>
      </c>
      <c r="AG5" s="6">
        <f>10+10</f>
        <v>20</v>
      </c>
      <c r="AH5" s="6">
        <f>10+10</f>
        <v>20</v>
      </c>
      <c r="AI5" s="6">
        <v>3</v>
      </c>
      <c r="AJ5" s="6">
        <f>6+9</f>
        <v>15</v>
      </c>
      <c r="AK5" s="6">
        <f>4+6</f>
        <v>10</v>
      </c>
      <c r="AL5" s="6">
        <f>2+3</f>
        <v>5</v>
      </c>
      <c r="AM5" s="8"/>
      <c r="AN5" s="8"/>
      <c r="AO5" s="8"/>
      <c r="AP5" s="8"/>
      <c r="AQ5" s="1" t="s">
        <v>48</v>
      </c>
    </row>
    <row r="6" spans="1:43" ht="57.75" customHeight="1" x14ac:dyDescent="0.4">
      <c r="A6" s="1">
        <v>432083</v>
      </c>
      <c r="B6" s="1" t="s">
        <v>43</v>
      </c>
      <c r="C6" s="1" t="s">
        <v>44</v>
      </c>
      <c r="D6" s="4">
        <v>46143</v>
      </c>
      <c r="E6" s="1">
        <v>5</v>
      </c>
      <c r="F6" s="1" t="s">
        <v>58</v>
      </c>
      <c r="G6" s="1" t="s">
        <v>59</v>
      </c>
      <c r="H6" s="1" t="s">
        <v>60</v>
      </c>
      <c r="I6" s="6">
        <v>119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6">
        <v>1</v>
      </c>
      <c r="P6" s="7"/>
      <c r="Q6" s="6">
        <f t="shared" si="0"/>
        <v>20</v>
      </c>
      <c r="R6" s="6">
        <v>11</v>
      </c>
      <c r="S6" s="6">
        <v>9</v>
      </c>
      <c r="T6" s="6">
        <f t="shared" si="1"/>
        <v>15</v>
      </c>
      <c r="U6" s="6">
        <v>8</v>
      </c>
      <c r="V6" s="6">
        <v>7</v>
      </c>
      <c r="W6" s="6">
        <f t="shared" si="2"/>
        <v>18</v>
      </c>
      <c r="X6" s="6">
        <v>10</v>
      </c>
      <c r="Y6" s="6">
        <v>8</v>
      </c>
      <c r="Z6" s="6">
        <f t="shared" si="3"/>
        <v>17</v>
      </c>
      <c r="AA6" s="6">
        <v>8</v>
      </c>
      <c r="AB6" s="6">
        <v>9</v>
      </c>
      <c r="AC6" s="6">
        <f t="shared" si="4"/>
        <v>17</v>
      </c>
      <c r="AD6" s="6">
        <v>9</v>
      </c>
      <c r="AE6" s="6">
        <v>8</v>
      </c>
      <c r="AF6" s="6">
        <f t="shared" si="5"/>
        <v>16</v>
      </c>
      <c r="AG6" s="6">
        <v>10</v>
      </c>
      <c r="AH6" s="6">
        <v>6</v>
      </c>
      <c r="AI6" s="6">
        <v>3</v>
      </c>
      <c r="AJ6" s="6">
        <f>6+7+3</f>
        <v>16</v>
      </c>
      <c r="AK6" s="6">
        <f>4+6+1</f>
        <v>11</v>
      </c>
      <c r="AL6" s="6">
        <f>2+1+2</f>
        <v>5</v>
      </c>
      <c r="AM6" s="8"/>
      <c r="AN6" s="8"/>
      <c r="AO6" s="8"/>
      <c r="AP6" s="8"/>
      <c r="AQ6" s="1" t="s">
        <v>48</v>
      </c>
    </row>
    <row r="7" spans="1:43" ht="57.75" customHeight="1" x14ac:dyDescent="0.4">
      <c r="A7" s="1">
        <v>432083</v>
      </c>
      <c r="B7" s="1" t="s">
        <v>43</v>
      </c>
      <c r="C7" s="1" t="s">
        <v>44</v>
      </c>
      <c r="D7" s="4">
        <v>46143</v>
      </c>
      <c r="E7" s="1">
        <v>6</v>
      </c>
      <c r="F7" s="1" t="s">
        <v>61</v>
      </c>
      <c r="G7" s="1" t="s">
        <v>62</v>
      </c>
      <c r="H7" s="1" t="s">
        <v>63</v>
      </c>
      <c r="I7" s="6">
        <v>198</v>
      </c>
      <c r="J7" s="6">
        <v>1</v>
      </c>
      <c r="K7" s="6">
        <v>1</v>
      </c>
      <c r="L7" s="6">
        <v>1</v>
      </c>
      <c r="M7" s="6">
        <v>1</v>
      </c>
      <c r="N7" s="6">
        <v>2</v>
      </c>
      <c r="O7" s="6">
        <v>1</v>
      </c>
      <c r="P7" s="7"/>
      <c r="Q7" s="6">
        <f t="shared" si="0"/>
        <v>24</v>
      </c>
      <c r="R7" s="6">
        <v>11</v>
      </c>
      <c r="S7" s="6">
        <v>13</v>
      </c>
      <c r="T7" s="6">
        <f t="shared" si="1"/>
        <v>35</v>
      </c>
      <c r="U7" s="6">
        <v>15</v>
      </c>
      <c r="V7" s="6">
        <v>20</v>
      </c>
      <c r="W7" s="6">
        <f t="shared" si="2"/>
        <v>22</v>
      </c>
      <c r="X7" s="6">
        <v>8</v>
      </c>
      <c r="Y7" s="6">
        <v>14</v>
      </c>
      <c r="Z7" s="6">
        <f t="shared" si="3"/>
        <v>29</v>
      </c>
      <c r="AA7" s="6">
        <v>14</v>
      </c>
      <c r="AB7" s="6">
        <v>15</v>
      </c>
      <c r="AC7" s="6">
        <f t="shared" si="4"/>
        <v>40</v>
      </c>
      <c r="AD7" s="6">
        <f>9+9</f>
        <v>18</v>
      </c>
      <c r="AE7" s="6">
        <f>11+11</f>
        <v>22</v>
      </c>
      <c r="AF7" s="6">
        <f t="shared" si="5"/>
        <v>34</v>
      </c>
      <c r="AG7" s="6">
        <v>17</v>
      </c>
      <c r="AH7" s="6">
        <v>17</v>
      </c>
      <c r="AI7" s="6">
        <v>3</v>
      </c>
      <c r="AJ7" s="6">
        <f>2+12</f>
        <v>14</v>
      </c>
      <c r="AK7" s="6">
        <f>1+9</f>
        <v>10</v>
      </c>
      <c r="AL7" s="6">
        <f>1+3</f>
        <v>4</v>
      </c>
      <c r="AM7" s="8">
        <v>1</v>
      </c>
      <c r="AN7" s="8">
        <v>2</v>
      </c>
      <c r="AO7" s="8">
        <v>1</v>
      </c>
      <c r="AP7" s="8">
        <v>1</v>
      </c>
      <c r="AQ7" s="1" t="s">
        <v>48</v>
      </c>
    </row>
    <row r="8" spans="1:43" ht="57.75" customHeight="1" x14ac:dyDescent="0.4">
      <c r="A8" s="1">
        <v>432083</v>
      </c>
      <c r="B8" s="1" t="s">
        <v>43</v>
      </c>
      <c r="C8" s="1" t="s">
        <v>44</v>
      </c>
      <c r="D8" s="4">
        <v>46143</v>
      </c>
      <c r="E8" s="1">
        <v>7</v>
      </c>
      <c r="F8" s="1" t="s">
        <v>64</v>
      </c>
      <c r="G8" s="1" t="s">
        <v>65</v>
      </c>
      <c r="H8" s="1" t="s">
        <v>66</v>
      </c>
      <c r="I8" s="6">
        <v>435</v>
      </c>
      <c r="J8" s="6">
        <v>2</v>
      </c>
      <c r="K8" s="6">
        <v>2</v>
      </c>
      <c r="L8" s="6">
        <v>2</v>
      </c>
      <c r="M8" s="6">
        <v>2</v>
      </c>
      <c r="N8" s="6">
        <v>2</v>
      </c>
      <c r="O8" s="6">
        <v>3</v>
      </c>
      <c r="P8" s="7"/>
      <c r="Q8" s="6">
        <f t="shared" si="0"/>
        <v>60</v>
      </c>
      <c r="R8" s="6">
        <f>16+16</f>
        <v>32</v>
      </c>
      <c r="S8" s="6">
        <f>14+14</f>
        <v>28</v>
      </c>
      <c r="T8" s="6">
        <f t="shared" si="1"/>
        <v>60</v>
      </c>
      <c r="U8" s="6">
        <f>16+16</f>
        <v>32</v>
      </c>
      <c r="V8" s="6">
        <f>14+14</f>
        <v>28</v>
      </c>
      <c r="W8" s="6">
        <f t="shared" si="2"/>
        <v>63</v>
      </c>
      <c r="X8" s="6">
        <f>15+15</f>
        <v>30</v>
      </c>
      <c r="Y8" s="6">
        <f>16+17</f>
        <v>33</v>
      </c>
      <c r="Z8" s="6">
        <f t="shared" si="3"/>
        <v>69</v>
      </c>
      <c r="AA8" s="6">
        <f>19+19</f>
        <v>38</v>
      </c>
      <c r="AB8" s="6">
        <f>16+15</f>
        <v>31</v>
      </c>
      <c r="AC8" s="6">
        <f t="shared" si="4"/>
        <v>70</v>
      </c>
      <c r="AD8" s="6">
        <f>20+19</f>
        <v>39</v>
      </c>
      <c r="AE8" s="6">
        <f>15+16</f>
        <v>31</v>
      </c>
      <c r="AF8" s="6">
        <f t="shared" si="5"/>
        <v>78</v>
      </c>
      <c r="AG8" s="6">
        <f>10+10+10</f>
        <v>30</v>
      </c>
      <c r="AH8" s="6">
        <f>16+16+16</f>
        <v>48</v>
      </c>
      <c r="AI8" s="6">
        <v>6</v>
      </c>
      <c r="AJ8" s="6">
        <f>19+14+2</f>
        <v>35</v>
      </c>
      <c r="AK8" s="6">
        <f>12+14+2</f>
        <v>28</v>
      </c>
      <c r="AL8" s="6">
        <f>7+0+0</f>
        <v>7</v>
      </c>
      <c r="AM8" s="8">
        <v>1</v>
      </c>
      <c r="AN8" s="8">
        <v>19</v>
      </c>
      <c r="AO8" s="8">
        <v>11</v>
      </c>
      <c r="AP8" s="8">
        <f>AN8-AO8</f>
        <v>8</v>
      </c>
      <c r="AQ8" s="1" t="s">
        <v>48</v>
      </c>
    </row>
    <row r="9" spans="1:43" ht="57.75" customHeight="1" x14ac:dyDescent="0.4">
      <c r="A9" s="1">
        <v>432083</v>
      </c>
      <c r="B9" s="1" t="s">
        <v>43</v>
      </c>
      <c r="C9" s="1" t="s">
        <v>44</v>
      </c>
      <c r="D9" s="4">
        <v>46143</v>
      </c>
      <c r="E9" s="1">
        <v>8</v>
      </c>
      <c r="F9" s="1" t="s">
        <v>67</v>
      </c>
      <c r="G9" s="1" t="s">
        <v>68</v>
      </c>
      <c r="H9" s="1" t="s">
        <v>69</v>
      </c>
      <c r="I9" s="6">
        <v>228</v>
      </c>
      <c r="J9" s="6">
        <v>1</v>
      </c>
      <c r="K9" s="6">
        <v>1</v>
      </c>
      <c r="L9" s="6">
        <v>2</v>
      </c>
      <c r="M9" s="6">
        <v>2</v>
      </c>
      <c r="N9" s="6">
        <v>2</v>
      </c>
      <c r="O9" s="6">
        <v>2</v>
      </c>
      <c r="P9" s="7"/>
      <c r="Q9" s="6">
        <f t="shared" si="0"/>
        <v>33</v>
      </c>
      <c r="R9" s="6">
        <f>16</f>
        <v>16</v>
      </c>
      <c r="S9" s="6">
        <v>17</v>
      </c>
      <c r="T9" s="6">
        <f t="shared" si="1"/>
        <v>28</v>
      </c>
      <c r="U9" s="6">
        <v>17</v>
      </c>
      <c r="V9" s="6">
        <v>11</v>
      </c>
      <c r="W9" s="6">
        <f t="shared" si="2"/>
        <v>39</v>
      </c>
      <c r="X9" s="6">
        <f>11+11</f>
        <v>22</v>
      </c>
      <c r="Y9" s="6">
        <f>9+8</f>
        <v>17</v>
      </c>
      <c r="Z9" s="6">
        <f t="shared" si="3"/>
        <v>37</v>
      </c>
      <c r="AA9" s="6">
        <f>10+10</f>
        <v>20</v>
      </c>
      <c r="AB9" s="6">
        <f>8+9</f>
        <v>17</v>
      </c>
      <c r="AC9" s="6">
        <f t="shared" si="4"/>
        <v>38</v>
      </c>
      <c r="AD9" s="6">
        <f>10+9</f>
        <v>19</v>
      </c>
      <c r="AE9" s="6">
        <f>9+10</f>
        <v>19</v>
      </c>
      <c r="AF9" s="6">
        <f t="shared" si="5"/>
        <v>41</v>
      </c>
      <c r="AG9" s="6">
        <f>10+9</f>
        <v>19</v>
      </c>
      <c r="AH9" s="6">
        <f>11+11</f>
        <v>22</v>
      </c>
      <c r="AI9" s="6">
        <v>3</v>
      </c>
      <c r="AJ9" s="6">
        <f>1+11</f>
        <v>12</v>
      </c>
      <c r="AK9" s="6">
        <f>1+6</f>
        <v>7</v>
      </c>
      <c r="AL9" s="6">
        <f>0+5</f>
        <v>5</v>
      </c>
      <c r="AM9" s="8"/>
      <c r="AN9" s="8"/>
      <c r="AO9" s="8"/>
      <c r="AP9" s="8"/>
      <c r="AQ9" s="1" t="s">
        <v>48</v>
      </c>
    </row>
    <row r="10" spans="1:43" x14ac:dyDescent="0.4">
      <c r="AF10" s="5">
        <v>41</v>
      </c>
    </row>
    <row r="11" spans="1:43" x14ac:dyDescent="0.4">
      <c r="I11">
        <f>SUM(I2:I10)</f>
        <v>2251</v>
      </c>
      <c r="J11">
        <f t="shared" ref="J11:AI11" si="6">SUM(J2:J10)</f>
        <v>12</v>
      </c>
      <c r="K11">
        <f t="shared" si="6"/>
        <v>12</v>
      </c>
      <c r="L11">
        <f t="shared" si="6"/>
        <v>12</v>
      </c>
      <c r="M11">
        <f t="shared" si="6"/>
        <v>14</v>
      </c>
      <c r="N11">
        <f t="shared" si="6"/>
        <v>15</v>
      </c>
      <c r="O11">
        <f t="shared" si="6"/>
        <v>15</v>
      </c>
      <c r="P11">
        <f t="shared" si="6"/>
        <v>0</v>
      </c>
      <c r="Q11">
        <f t="shared" si="6"/>
        <v>312</v>
      </c>
      <c r="R11">
        <f t="shared" si="6"/>
        <v>161</v>
      </c>
      <c r="S11">
        <f t="shared" si="6"/>
        <v>151</v>
      </c>
      <c r="T11">
        <f t="shared" si="6"/>
        <v>326</v>
      </c>
      <c r="U11">
        <f t="shared" si="6"/>
        <v>163</v>
      </c>
      <c r="V11">
        <f t="shared" si="6"/>
        <v>163</v>
      </c>
      <c r="W11">
        <f t="shared" si="6"/>
        <v>315</v>
      </c>
      <c r="X11">
        <f t="shared" si="6"/>
        <v>157</v>
      </c>
      <c r="Y11">
        <f t="shared" si="6"/>
        <v>158</v>
      </c>
      <c r="Z11">
        <f t="shared" si="6"/>
        <v>361</v>
      </c>
      <c r="AA11">
        <f t="shared" si="6"/>
        <v>180</v>
      </c>
      <c r="AB11">
        <f t="shared" si="6"/>
        <v>181</v>
      </c>
      <c r="AC11">
        <f t="shared" si="6"/>
        <v>381</v>
      </c>
      <c r="AD11">
        <f t="shared" si="6"/>
        <v>195</v>
      </c>
      <c r="AE11">
        <f t="shared" si="6"/>
        <v>186</v>
      </c>
      <c r="AF11">
        <f t="shared" si="6"/>
        <v>419</v>
      </c>
      <c r="AG11">
        <f t="shared" si="6"/>
        <v>176</v>
      </c>
      <c r="AH11">
        <f t="shared" si="6"/>
        <v>202</v>
      </c>
      <c r="AI11">
        <f t="shared" si="6"/>
        <v>32</v>
      </c>
      <c r="AJ11">
        <f>SUM(AJ2:AJ10)</f>
        <v>178</v>
      </c>
    </row>
  </sheetData>
  <phoneticPr fontId="1"/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432083elementaryschoolstudents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 陽一朗</dc:creator>
  <cp:lastModifiedBy>坂本 陽一朗</cp:lastModifiedBy>
  <cp:lastPrinted>2026-05-18T00:27:38Z</cp:lastPrinted>
  <dcterms:created xsi:type="dcterms:W3CDTF">2022-01-25T00:22:53Z</dcterms:created>
  <dcterms:modified xsi:type="dcterms:W3CDTF">2026-05-18T00:56:59Z</dcterms:modified>
</cp:coreProperties>
</file>