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gwn-fsv-01.saga-net.local\共有フォルダ\DX推進課\04_データ活用\ビッグデータ・オープンデータ\01_BODIK_ODCS掲載データ\R7\00_全庁照会（6月）\各課回答\更新\公民館支援課\02_クレンジング後\"/>
    </mc:Choice>
  </mc:AlternateContent>
  <bookViews>
    <workbookView xWindow="0" yWindow="0" windowWidth="19425" windowHeight="6990"/>
  </bookViews>
  <sheets>
    <sheet name="Sheet1" sheetId="1" r:id="rId1"/>
  </sheets>
  <definedNames>
    <definedName name="佐賀市_公共施設" localSheetId="0">Sheet1!$A$1:$AU$88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88" i="1" l="1"/>
  <c r="AQ86" i="1"/>
  <c r="AQ85" i="1"/>
  <c r="AQ84" i="1"/>
  <c r="AQ83" i="1"/>
  <c r="AR82" i="1"/>
  <c r="AQ82" i="1"/>
  <c r="AR81" i="1"/>
  <c r="AR80" i="1"/>
  <c r="AQ80" i="1"/>
  <c r="AR79" i="1"/>
  <c r="AR78" i="1"/>
  <c r="AQ78" i="1"/>
  <c r="AB77" i="1"/>
  <c r="AR75" i="1"/>
  <c r="AQ75" i="1"/>
  <c r="AR74" i="1"/>
  <c r="AQ74" i="1"/>
  <c r="AB73" i="1"/>
  <c r="AA73" i="1"/>
  <c r="AB71" i="1"/>
  <c r="AA71" i="1"/>
  <c r="AR69" i="1"/>
  <c r="AQ69" i="1"/>
  <c r="AB68" i="1"/>
  <c r="AA68" i="1"/>
  <c r="AB65" i="1"/>
  <c r="AB63" i="1"/>
  <c r="AR61" i="1"/>
  <c r="AQ61" i="1"/>
  <c r="AR60" i="1"/>
  <c r="AQ60" i="1"/>
  <c r="AR59" i="1"/>
  <c r="AQ59" i="1"/>
  <c r="AB58" i="1"/>
  <c r="AA58" i="1"/>
  <c r="AB56" i="1"/>
  <c r="AA56" i="1"/>
  <c r="AB51" i="1"/>
  <c r="AA51" i="1"/>
  <c r="AR49" i="1"/>
  <c r="AQ49" i="1"/>
  <c r="AR48" i="1"/>
  <c r="AQ48" i="1"/>
  <c r="AR47" i="1"/>
  <c r="AQ47" i="1"/>
  <c r="AR46" i="1"/>
  <c r="AQ46" i="1"/>
  <c r="AR45" i="1"/>
  <c r="AQ45" i="1"/>
  <c r="AB44" i="1"/>
  <c r="AA44" i="1"/>
  <c r="AB42" i="1"/>
  <c r="AA42" i="1"/>
  <c r="AR39" i="1"/>
  <c r="AQ39" i="1"/>
  <c r="AB38" i="1"/>
  <c r="AA38" i="1"/>
  <c r="AR36" i="1"/>
  <c r="AQ36" i="1"/>
  <c r="AR35" i="1"/>
  <c r="AQ35" i="1"/>
  <c r="AR34" i="1"/>
  <c r="AQ34" i="1"/>
  <c r="AR33" i="1"/>
  <c r="AQ33" i="1"/>
  <c r="AR32" i="1"/>
  <c r="AQ32" i="1"/>
  <c r="AR31" i="1"/>
  <c r="AQ31" i="1"/>
  <c r="AR30" i="1"/>
  <c r="AQ30" i="1"/>
  <c r="AR29" i="1"/>
  <c r="AQ29" i="1"/>
  <c r="AR28" i="1"/>
  <c r="AQ28" i="1"/>
  <c r="AR27" i="1"/>
  <c r="AR26" i="1"/>
  <c r="AR25" i="1"/>
  <c r="AR24" i="1"/>
  <c r="AR23" i="1"/>
  <c r="AR22" i="1"/>
  <c r="AR21" i="1"/>
  <c r="AQ21" i="1"/>
  <c r="AR20" i="1"/>
  <c r="AR18" i="1"/>
  <c r="AR16" i="1"/>
  <c r="AQ16" i="1"/>
  <c r="AR15" i="1"/>
  <c r="AR14" i="1"/>
  <c r="AR13" i="1"/>
  <c r="AR10" i="1"/>
  <c r="AR9" i="1"/>
  <c r="AR8" i="1"/>
  <c r="AQ8" i="1"/>
  <c r="AR5" i="1"/>
  <c r="AR4" i="1"/>
  <c r="AQ4" i="1"/>
  <c r="AR3" i="1"/>
  <c r="AQ3" i="1"/>
  <c r="AR2" i="1"/>
  <c r="AQ2" i="1"/>
</calcChain>
</file>

<file path=xl/sharedStrings.xml><?xml version="1.0" encoding="utf-8"?>
<sst xmlns="http://schemas.openxmlformats.org/spreadsheetml/2006/main" count="1696" uniqueCount="820">
  <si>
    <t>ID</t>
  </si>
  <si>
    <t>関連施設ID</t>
  </si>
  <si>
    <t>名称</t>
  </si>
  <si>
    <t>名称_カナ</t>
  </si>
  <si>
    <t>名称_通称</t>
  </si>
  <si>
    <t>所在地_都道府県</t>
  </si>
  <si>
    <t>所在地_市区町村</t>
  </si>
  <si>
    <t>所在地_町字</t>
  </si>
  <si>
    <t>所在地_番以下</t>
  </si>
  <si>
    <t>建物名等(方書)</t>
  </si>
  <si>
    <t>所在地_連結表記</t>
  </si>
  <si>
    <t>郵便番号</t>
  </si>
  <si>
    <t>電話番号</t>
  </si>
  <si>
    <t>緯度</t>
  </si>
  <si>
    <t>経度</t>
  </si>
  <si>
    <t>名称_英字</t>
  </si>
  <si>
    <t>説明</t>
  </si>
  <si>
    <t>利用可能曜日</t>
  </si>
  <si>
    <t>開始時間</t>
  </si>
  <si>
    <t>終了時間</t>
  </si>
  <si>
    <t>利用可能時間特記事項</t>
  </si>
  <si>
    <t>車椅子可</t>
  </si>
  <si>
    <t>車椅子貸出</t>
  </si>
  <si>
    <t>ツエ貸出</t>
  </si>
  <si>
    <t>バリアフリートイレ</t>
  </si>
  <si>
    <t>スロープ、エレベータ、エスカレータ</t>
  </si>
  <si>
    <t>点字ブロック等の移動支援</t>
  </si>
  <si>
    <t>点字や読上による支援</t>
  </si>
  <si>
    <t>盲導犬・介助犬、聴導犬同伴</t>
  </si>
  <si>
    <t>字幕</t>
  </si>
  <si>
    <t>筆談対応</t>
  </si>
  <si>
    <t>授乳室</t>
  </si>
  <si>
    <t>おむつ替えコーナー</t>
  </si>
  <si>
    <t>飲食可否</t>
  </si>
  <si>
    <t>ベビーカー貸出</t>
  </si>
  <si>
    <t>ベビーカー利用</t>
  </si>
  <si>
    <t>身障者駐車場</t>
  </si>
  <si>
    <t>バーベキュー</t>
  </si>
  <si>
    <t>キャンプ</t>
  </si>
  <si>
    <t>その他施設</t>
  </si>
  <si>
    <t>団体名</t>
  </si>
  <si>
    <t>連絡先メールアドレス</t>
  </si>
  <si>
    <t>URL</t>
  </si>
  <si>
    <t>画像</t>
  </si>
  <si>
    <t>画像_ライセンス</t>
  </si>
  <si>
    <t>備考</t>
  </si>
  <si>
    <t>更新日</t>
  </si>
  <si>
    <t>PF-412015-dc03e34f-e1c6-59f6-66d5-057fe220451f</t>
  </si>
  <si>
    <t>大隈重信記念館</t>
  </si>
  <si>
    <t>佐賀県</t>
  </si>
  <si>
    <t>佐賀市</t>
  </si>
  <si>
    <t>水ケ江二丁目</t>
  </si>
  <si>
    <t>11ｰ11</t>
  </si>
  <si>
    <t xml:space="preserve">佐賀市水ケ江二丁目11ｰ11 </t>
  </si>
  <si>
    <t>0952-23-2891</t>
  </si>
  <si>
    <t>33.24795818</t>
  </si>
  <si>
    <t>130.3088484</t>
  </si>
  <si>
    <t>世界的政治家として、また早稲田大学の創設者として有名な大隈重信の生誕125年を記念し、昭和41年11月、大隈重信記念館が落成しました。設計は早稲田大学名誉教授・今井兼次博士の手によるもので、昭和42年10月、建設委員会から佐賀市に寄贈され開館にいたりました。平成27年2月にリニューアルオープンした館内では、大隈重信に関する歴史資料を展示するほか、大隈侯の功績を紹介しています。</t>
  </si>
  <si>
    <t>火.水,木,金,土,日</t>
  </si>
  <si>
    <t>900</t>
  </si>
  <si>
    <t>1700</t>
  </si>
  <si>
    <t>月曜休館。月曜が祝日の場合は翌日休館。年末年始休館。</t>
  </si>
  <si>
    <t>CC-BY4.0</t>
  </si>
  <si>
    <t>2024/1/29</t>
  </si>
  <si>
    <t>PF-412015-ce81eba9-3fdf-ae91-0a5c-e5946f25de52</t>
  </si>
  <si>
    <t>東与賀文化ホール</t>
  </si>
  <si>
    <t>ふれあい館</t>
  </si>
  <si>
    <t>東与賀町大字下古賀</t>
  </si>
  <si>
    <t>1228ｰ3</t>
  </si>
  <si>
    <t xml:space="preserve">佐賀市東与賀町大字下古賀1228ｰ3 </t>
  </si>
  <si>
    <t>0952-45-3939</t>
  </si>
  <si>
    <t>33.20809316</t>
  </si>
  <si>
    <t>130.287762</t>
  </si>
  <si>
    <t>地域住民が佐賀において享受できる芸術文化の公演数を増やし、地域住民が芸術文化に触れる機会の充実を実現します。 具体的には、ホール等の施設の貸与に加え、音楽・舞踊・演劇・伝統芸能・書道・生け花などの芸術文化鑑賞機会の提供や、芸術文化に係る体験活動等の主催事業の実施によって、地域芸術文化の振興を図ることを目的としています。</t>
  </si>
  <si>
    <t>月,火,水,木,金,土,日</t>
  </si>
  <si>
    <t>2200</t>
  </si>
  <si>
    <t>年末年始休館。</t>
  </si>
  <si>
    <t>1</t>
  </si>
  <si>
    <t>PF-412015-210904c6-0bea-61c2-d261-b1ca3616ff54</t>
  </si>
  <si>
    <t>佐賀市文化会館</t>
  </si>
  <si>
    <t>日の出一丁目</t>
  </si>
  <si>
    <t>21ｰ10</t>
  </si>
  <si>
    <t xml:space="preserve">佐賀市日の出一丁目21ｰ10 </t>
  </si>
  <si>
    <t>0952-32-3000</t>
  </si>
  <si>
    <t>33.27733642</t>
  </si>
  <si>
    <t>130.2950127</t>
  </si>
  <si>
    <t>PF-412015-6d238aa0-79d2-2e4c-f657-523cd902d724</t>
  </si>
  <si>
    <t>浮立の里展示館</t>
  </si>
  <si>
    <t>富士町大字市川</t>
  </si>
  <si>
    <t>366ｰ1</t>
  </si>
  <si>
    <t xml:space="preserve">佐賀市富士町大字市川366ｰ1 </t>
  </si>
  <si>
    <t>0952-58-2223</t>
  </si>
  <si>
    <t>33.35859643</t>
  </si>
  <si>
    <t>130.1671305</t>
  </si>
  <si>
    <t>月,火,木,金,土,日</t>
  </si>
  <si>
    <t>水曜、年末年始休館。11/1～3/31までは16時まで開館。</t>
  </si>
  <si>
    <t>PF-412015-c227c757-1a7e-39bc-ccb9-6aad8ed2d866</t>
  </si>
  <si>
    <t>文化財資料館</t>
  </si>
  <si>
    <t>本庄町大字本庄</t>
  </si>
  <si>
    <t>1121</t>
  </si>
  <si>
    <t xml:space="preserve">佐賀市本庄町大字本庄1121 </t>
  </si>
  <si>
    <t>0952-23-8656</t>
  </si>
  <si>
    <t>33.239365</t>
  </si>
  <si>
    <t>130.282335</t>
  </si>
  <si>
    <t>PF-412015-c2d42ed5-dc4c-34bf-49f8-ec5c8e509b35</t>
  </si>
  <si>
    <t>歴史民俗館</t>
  </si>
  <si>
    <t>柳町</t>
  </si>
  <si>
    <t>2ｰ9</t>
  </si>
  <si>
    <t xml:space="preserve">佐賀市柳町2ｰ9 </t>
  </si>
  <si>
    <t>0952-22-6849</t>
  </si>
  <si>
    <t>33.25411248</t>
  </si>
  <si>
    <t>130.3066256</t>
  </si>
  <si>
    <t>月曜、祝日の翌日休館。月曜が祝日の場合は火曜休館。年末年始休館。</t>
  </si>
  <si>
    <t>PF-412015-8c13053c-6384-4eb0-55f1-88f60d968a6c</t>
  </si>
  <si>
    <t>佐賀市健康運動センター</t>
  </si>
  <si>
    <t>高木瀬町大字長瀬</t>
  </si>
  <si>
    <t>2553</t>
  </si>
  <si>
    <t xml:space="preserve">佐賀市高木瀬町大字長瀬2553 </t>
  </si>
  <si>
    <t>0952-36-9309</t>
  </si>
  <si>
    <t>33.29815111</t>
  </si>
  <si>
    <t>130.2937646</t>
  </si>
  <si>
    <t>2100</t>
  </si>
  <si>
    <t>月曜、年末年始休館。多目的グラウンド開始時間：①6:00②7:00（11月1日～翌年3月31日の期間）、天然芝グラウンド終了時間：17:00</t>
  </si>
  <si>
    <t>PF-412015-8ac6cde2-d17b-3eca-f4be-fe2f46ded3e9</t>
  </si>
  <si>
    <t>三瀬勤労福祉センター</t>
  </si>
  <si>
    <t>三瀬村三瀬</t>
  </si>
  <si>
    <t>2700ｰ1</t>
  </si>
  <si>
    <t xml:space="preserve">佐賀市三瀬村三瀬2700ｰ1 </t>
  </si>
  <si>
    <t>0952-56-2866（56-2111）</t>
  </si>
  <si>
    <t>33.43242893</t>
  </si>
  <si>
    <t>130.2798864</t>
  </si>
  <si>
    <t>月曜休館。月曜が休日の場合、その日に最も近い休日でない日。</t>
  </si>
  <si>
    <t>PF-412015-6165568e-a4a0-30d8-60a6-c672132a70e1</t>
  </si>
  <si>
    <t>諸富文化体育館</t>
  </si>
  <si>
    <t>ハートフル</t>
  </si>
  <si>
    <t>諸富町大字諸富津</t>
  </si>
  <si>
    <t>52</t>
  </si>
  <si>
    <t xml:space="preserve">佐賀市諸富町大字諸富津52 </t>
  </si>
  <si>
    <t>0952-47-7977</t>
  </si>
  <si>
    <t>33.22164959</t>
  </si>
  <si>
    <t>130.354477</t>
  </si>
  <si>
    <t>月曜、年末年始休館。月曜が休日の場合、その日に最も近い休日でない日。</t>
  </si>
  <si>
    <t>PF-412015-74a1671b-8b21-833f-8122-b5a9f48779d7</t>
  </si>
  <si>
    <t>佐賀市立野球場</t>
  </si>
  <si>
    <t>ブルースタジアム</t>
  </si>
  <si>
    <t>西与賀町大字高太郎</t>
  </si>
  <si>
    <t>328</t>
  </si>
  <si>
    <t xml:space="preserve">佐賀市西与賀町大字高太郎328 </t>
  </si>
  <si>
    <t>0952-40-1189</t>
  </si>
  <si>
    <t>33.22579394</t>
  </si>
  <si>
    <t>130.272704</t>
  </si>
  <si>
    <t>開始時間：9:00、終了時間：1月4日～3月31日及び10月1日～12月28日の期間は17:00、4月1日～4月30日及び9月1日～9月30日の期間は18:00、月曜、年末年始休館。月曜が休日の場合、その日に最も近い休日でない日。</t>
  </si>
  <si>
    <t>PF-412015-c0823b74-7153-9b85-b01f-d7085b51a19c</t>
  </si>
  <si>
    <t>佐賀市立弓道場</t>
  </si>
  <si>
    <t>33.22595009</t>
  </si>
  <si>
    <t>130.2716513</t>
  </si>
  <si>
    <t>2130</t>
  </si>
  <si>
    <t>PF-412015-b0d80b3d-2f3e-60ac-05b3-a0442fd4116c</t>
  </si>
  <si>
    <t>スポーツパーク川副</t>
  </si>
  <si>
    <t>川副町大字鹿江</t>
  </si>
  <si>
    <t>700</t>
  </si>
  <si>
    <t xml:space="preserve">佐賀市川副町大字鹿江700 </t>
  </si>
  <si>
    <t>0952-45-8910</t>
  </si>
  <si>
    <t>33.19292308</t>
  </si>
  <si>
    <t>130.3193528</t>
  </si>
  <si>
    <t>月曜、年末年始休館。月曜が休日の場合、その日に最も近い休日でない日。市民プール：開始時間13:30、終了時間19時（開館期間は市長が別に定める日）</t>
  </si>
  <si>
    <t>PF-412015-b07a21fb-a321-b520-bc02-57e12a9dc875</t>
  </si>
  <si>
    <t>大和勤労者体育センター</t>
  </si>
  <si>
    <t>大和町大字川上</t>
  </si>
  <si>
    <t>3294</t>
  </si>
  <si>
    <t xml:space="preserve">佐賀市大和町大字川上3294 </t>
  </si>
  <si>
    <t>0952-62-3491</t>
  </si>
  <si>
    <t>33.3102473</t>
  </si>
  <si>
    <t>130.2575255</t>
  </si>
  <si>
    <t>月.水,木,金,土,日</t>
  </si>
  <si>
    <t>火曜、年末年始休館。火曜が休日の場合、その日に最も近い休日でない日。</t>
  </si>
  <si>
    <t>PF-412015-f6776ede-6531-506a-0357-ffb08727d9bb</t>
  </si>
  <si>
    <t>東与賀運動公園</t>
  </si>
  <si>
    <t>東与賀町大字田中</t>
  </si>
  <si>
    <t>254</t>
  </si>
  <si>
    <t xml:space="preserve">佐賀市東与賀町大字田中254 </t>
  </si>
  <si>
    <t>0952-65-5947</t>
  </si>
  <si>
    <t>33.20997937</t>
  </si>
  <si>
    <t>130.2872458</t>
  </si>
  <si>
    <t>開始時間：日の出、終了時間：21:30、月曜、年末年始休館。月曜が休日の場合、その日に最も近い休日でない日。</t>
  </si>
  <si>
    <t>PF-412015-53db7e5a-1bbd-e95c-7175-307244702ee1</t>
  </si>
  <si>
    <t>佐賀勤労者総合福祉センター</t>
  </si>
  <si>
    <t>サガキンロウシャソウゴウフクシセンター</t>
  </si>
  <si>
    <t>メートプラザ</t>
  </si>
  <si>
    <t>兵庫北三丁目</t>
  </si>
  <si>
    <t>8ｰ40</t>
  </si>
  <si>
    <t xml:space="preserve">佐賀市兵庫北三丁目8ｰ40 </t>
  </si>
  <si>
    <t>849-0919</t>
  </si>
  <si>
    <t>0952-33-0003</t>
  </si>
  <si>
    <t>33.26912599</t>
  </si>
  <si>
    <t>130.3046786</t>
  </si>
  <si>
    <t>佐賀勤労者総合福祉センターは、勤労者に教養・文化、研修、スポーツ等の活動の場を提供し、勤労者福祉の充実と勤労意欲の向上を図ることを目的とした施設です。</t>
  </si>
  <si>
    <t>月,火.水,木,金,土,日</t>
  </si>
  <si>
    <t>年末年始休館。原則として第３月曜日休館。</t>
  </si>
  <si>
    <t>飲食は利用する室内でのみ可</t>
  </si>
  <si>
    <t>PF-412015-68ef2c21-13c1-318a-4a9a-e47e3af97488</t>
  </si>
  <si>
    <t>佐賀勤労者体育センター</t>
  </si>
  <si>
    <t>8ｰ42</t>
  </si>
  <si>
    <t xml:space="preserve">佐賀市兵庫北三丁目8ｰ42 </t>
  </si>
  <si>
    <t>0952-31-6146</t>
  </si>
  <si>
    <t>33.26908498</t>
  </si>
  <si>
    <t>130.3038932</t>
  </si>
  <si>
    <t>PF-412015-f88060b2-876c-23ad-7dff-bf3026fa8868</t>
  </si>
  <si>
    <t>佐賀市立体育館</t>
  </si>
  <si>
    <t>299ｰ3</t>
  </si>
  <si>
    <t xml:space="preserve">佐賀市本庄町大字本庄299ｰ3 </t>
  </si>
  <si>
    <t>0952-40-0101</t>
  </si>
  <si>
    <t>33.23318902</t>
  </si>
  <si>
    <t>130.292183</t>
  </si>
  <si>
    <t>PF-412015-d197d153-9fc3-ac64-6476-effb583a8090</t>
  </si>
  <si>
    <t>佐賀市立テニスコート</t>
  </si>
  <si>
    <t>33.23340361</t>
  </si>
  <si>
    <t>130.2912692</t>
  </si>
  <si>
    <t>透水性砂入り人工芝8面（夜間照明施設有）</t>
  </si>
  <si>
    <t>PF-412015-95531da1-8eaa-d350-1105-78f3c6d4d958</t>
  </si>
  <si>
    <t>佐賀市役所　本庁舎</t>
  </si>
  <si>
    <t>栄町</t>
  </si>
  <si>
    <t>1ｰ1</t>
  </si>
  <si>
    <t xml:space="preserve">佐賀市栄町1ｰ1 </t>
  </si>
  <si>
    <t>0952-24-3151</t>
  </si>
  <si>
    <t>33.263512</t>
  </si>
  <si>
    <t>130.300888</t>
  </si>
  <si>
    <t>PF-412015-42ff95ef-cb04-c552-1d37-8c2db54452c3</t>
  </si>
  <si>
    <t>佐賀市役所　諸富支所</t>
  </si>
  <si>
    <t>諸富町大字為重</t>
  </si>
  <si>
    <t>529ｰ5</t>
  </si>
  <si>
    <t>佐賀市産業振興会館内</t>
  </si>
  <si>
    <t>佐賀市諸富町大字為重529ｰ5 佐賀市産業振興会館内</t>
  </si>
  <si>
    <t>0952-47-2131</t>
  </si>
  <si>
    <t>33.221791</t>
  </si>
  <si>
    <t>130.353703</t>
  </si>
  <si>
    <t>PF-412015-4d86daa5-75f5-0d4e-1544-86343a3965be</t>
  </si>
  <si>
    <t>佐賀市役所　大和支所</t>
  </si>
  <si>
    <t>大和町大字尼寺</t>
  </si>
  <si>
    <t>1870</t>
  </si>
  <si>
    <t xml:space="preserve">佐賀市大和町大字尼寺1870 </t>
  </si>
  <si>
    <t>0952-62-1111</t>
  </si>
  <si>
    <t>33.311758</t>
  </si>
  <si>
    <t>130.277593</t>
  </si>
  <si>
    <t>PF-412015-d23ee35e-ead9-02aa-911f-60acd5414453</t>
  </si>
  <si>
    <t>佐賀市役所　富士支所</t>
  </si>
  <si>
    <t>富士町大字古湯</t>
  </si>
  <si>
    <t>2685</t>
  </si>
  <si>
    <t xml:space="preserve">佐賀市富士町大字古湯2685 </t>
  </si>
  <si>
    <t>0952-58-2111</t>
  </si>
  <si>
    <t>33.373794</t>
  </si>
  <si>
    <t>130.208413</t>
  </si>
  <si>
    <t>PF-412015-6b41a529-c4e2-ee77-7cfd-4e6f03087391</t>
  </si>
  <si>
    <t>佐賀市役所　三瀬支所</t>
  </si>
  <si>
    <t>2764</t>
  </si>
  <si>
    <t xml:space="preserve">佐賀市三瀬村三瀬2764 </t>
  </si>
  <si>
    <t>0952-56-2111</t>
  </si>
  <si>
    <t>33.432043</t>
  </si>
  <si>
    <t>130.278709</t>
  </si>
  <si>
    <t>PF-412015-fe68baaa-0d9c-ab55-0fc1-9db9977b293b</t>
  </si>
  <si>
    <t>佐賀市役所　川副支所</t>
  </si>
  <si>
    <t>620ｰ1</t>
  </si>
  <si>
    <t xml:space="preserve">佐賀市川副町大字鹿江620ｰ1 </t>
  </si>
  <si>
    <t>0952-45-1111</t>
  </si>
  <si>
    <t>33.192037</t>
  </si>
  <si>
    <t>130.320819</t>
  </si>
  <si>
    <t>PF-412015-26f9d604-7de5-c30f-311b-250e94cd91a5</t>
  </si>
  <si>
    <t>佐賀市役所　東与賀支所</t>
  </si>
  <si>
    <t>1193</t>
  </si>
  <si>
    <t xml:space="preserve">佐賀市東与賀町大字下古賀1193 </t>
  </si>
  <si>
    <t>0952-45-1021</t>
  </si>
  <si>
    <t>33.208188</t>
  </si>
  <si>
    <t>130.288526</t>
  </si>
  <si>
    <t>PF-412015-0c1f07fa-f654-9874-618c-977d42bd2ade</t>
  </si>
  <si>
    <t>佐賀市役所　久保田支所</t>
  </si>
  <si>
    <t>思斉くらし総合センター</t>
  </si>
  <si>
    <t>久保田町大字新田</t>
  </si>
  <si>
    <t>3331ｰ3</t>
  </si>
  <si>
    <t xml:space="preserve">佐賀市久保田町大字新田3331ｰ3 </t>
  </si>
  <si>
    <t>0952-68-2111</t>
  </si>
  <si>
    <t>33.231997</t>
  </si>
  <si>
    <t>130.238462</t>
  </si>
  <si>
    <t>久保田公民館との複合施設。佐賀市立図書館久保田館併設</t>
  </si>
  <si>
    <t>PF-412015-ceec0a7d-9ae2-9117-40d2-b29bdd598ca6</t>
  </si>
  <si>
    <t>佐賀市立勧興公民館</t>
  </si>
  <si>
    <t>サガシリツカンコウコウミンカン</t>
  </si>
  <si>
    <t>成章町</t>
  </si>
  <si>
    <t>1ｰ8</t>
  </si>
  <si>
    <t xml:space="preserve">佐賀市成章町1ｰ8 </t>
  </si>
  <si>
    <t>840-0814</t>
  </si>
  <si>
    <t>0952-23-6303</t>
  </si>
  <si>
    <t>33.256287</t>
  </si>
  <si>
    <t>130.298147</t>
  </si>
  <si>
    <t>広く図書・フリースペースを確保しています</t>
  </si>
  <si>
    <t>休館日（通常第３日曜日）以外</t>
  </si>
  <si>
    <t>830</t>
  </si>
  <si>
    <t>12/29～1/3は終日利用不可。</t>
  </si>
  <si>
    <t>kkanko@city.saga.lg.jp</t>
  </si>
  <si>
    <t>PF-412015-2B3BC597-6CE3-41A8-8D76-02F57FAF38AE</t>
  </si>
  <si>
    <t>佐賀市立循誘公民館</t>
  </si>
  <si>
    <t>サガシリツジュンユウコウミンカン</t>
  </si>
  <si>
    <t>大財二丁目</t>
  </si>
  <si>
    <t>2ｰ52</t>
  </si>
  <si>
    <t xml:space="preserve">佐賀市大財二丁目2ｰ52 </t>
  </si>
  <si>
    <t>840-0811</t>
  </si>
  <si>
    <t>0952-23-3759</t>
  </si>
  <si>
    <t>33.25729</t>
  </si>
  <si>
    <t>130.306362</t>
  </si>
  <si>
    <t>アップライトピアノ有り</t>
  </si>
  <si>
    <t>休館日（通常第４日曜日）以外</t>
  </si>
  <si>
    <t>kjunyu@city.saga.lg.jp</t>
  </si>
  <si>
    <t>PF-412015-B391F483-1816-447F-9C8A-5FD807D42B95</t>
  </si>
  <si>
    <t>佐賀市立日新公民館</t>
  </si>
  <si>
    <t>サガシリツニッシンコウミンカン</t>
  </si>
  <si>
    <t>長瀬町</t>
  </si>
  <si>
    <t>1ｰ20</t>
  </si>
  <si>
    <t xml:space="preserve">佐賀市長瀬町1ｰ20 </t>
  </si>
  <si>
    <t>840-0853</t>
  </si>
  <si>
    <t>0952-26-9216</t>
  </si>
  <si>
    <t>33.249388</t>
  </si>
  <si>
    <t>130.284542</t>
  </si>
  <si>
    <t>電子ピアノ、卓球台あり</t>
  </si>
  <si>
    <t>休館日（通常第５日曜日）以外</t>
  </si>
  <si>
    <t>knisshin@city.saga.lg.jp</t>
  </si>
  <si>
    <t>PF-412015-58D58741-32CB-4EA6-BBC6-7374359FCD59</t>
  </si>
  <si>
    <t>佐賀市立赤松公民館</t>
  </si>
  <si>
    <t>サガシリツアカマツコウミンカン</t>
  </si>
  <si>
    <t>中の館町</t>
  </si>
  <si>
    <t>4ｰ10</t>
  </si>
  <si>
    <t xml:space="preserve">佐賀市中の館町4ｰ10 </t>
  </si>
  <si>
    <t>840-0022</t>
  </si>
  <si>
    <t>0952-23-6002</t>
  </si>
  <si>
    <t>33.242039</t>
  </si>
  <si>
    <t>130.304112</t>
  </si>
  <si>
    <t>和室を茶室として利用できます</t>
  </si>
  <si>
    <t>休館日（通常第６日曜日）以外</t>
  </si>
  <si>
    <t>kakamatsu@city.saga.lg.jp</t>
  </si>
  <si>
    <t>PF-412015-62911F57-36F6-4E68-8696-38C461065DAE</t>
  </si>
  <si>
    <t>佐賀市立神野公民館</t>
  </si>
  <si>
    <t>サガシリツコウノコウミンカン</t>
  </si>
  <si>
    <t>神野西一丁目</t>
  </si>
  <si>
    <t>4ｰ7</t>
  </si>
  <si>
    <t xml:space="preserve">佐賀市神野西一丁目4ｰ7 </t>
  </si>
  <si>
    <t>840-0805</t>
  </si>
  <si>
    <t>0952-30-6702</t>
  </si>
  <si>
    <t>33.263276</t>
  </si>
  <si>
    <t>130.2898</t>
  </si>
  <si>
    <t>休館日（通常第７日曜日）以外</t>
  </si>
  <si>
    <t>kkono@city.saga.lg.jp</t>
  </si>
  <si>
    <t>PF-412015-E966A94B-0543-47A0-BDDA-87F792E830C7</t>
  </si>
  <si>
    <t>佐賀市立西与賀公民館</t>
  </si>
  <si>
    <t>サガシリツニシヨカコウミンカン</t>
  </si>
  <si>
    <t>西与賀町大字厘外</t>
  </si>
  <si>
    <t>1405</t>
  </si>
  <si>
    <t xml:space="preserve">佐賀市西与賀町大字厘外1405 </t>
  </si>
  <si>
    <t>840-0034</t>
  </si>
  <si>
    <t>0952-23-4683</t>
  </si>
  <si>
    <t>33.230066</t>
  </si>
  <si>
    <t>130.274326</t>
  </si>
  <si>
    <t>休館日（通常第８日曜日）以外</t>
  </si>
  <si>
    <t>knishiyoka@city.saga.lg.jp</t>
  </si>
  <si>
    <t>PF-412015-1B2A1831-1FF1-4D34-818A-C6B3FE7ABB90</t>
  </si>
  <si>
    <t>佐賀市立嘉瀬公民館</t>
  </si>
  <si>
    <t>サガシリツカセコウミンカン</t>
  </si>
  <si>
    <t>嘉瀬町大字中原</t>
  </si>
  <si>
    <t>1690</t>
  </si>
  <si>
    <t xml:space="preserve">佐賀市嘉瀬町大字中原1690 </t>
  </si>
  <si>
    <t>840-0861</t>
  </si>
  <si>
    <t>0952-26-5208</t>
  </si>
  <si>
    <t>33.241027</t>
  </si>
  <si>
    <t>130.258828</t>
  </si>
  <si>
    <t>藍染工房併設</t>
  </si>
  <si>
    <t>休館日（通常第９日曜日）以外</t>
  </si>
  <si>
    <t>kkase@city.saga.lg.jp</t>
  </si>
  <si>
    <t>PF-412015-0D7D2C48-0C1C-462A-B1C1-EFCF294BFC6B</t>
  </si>
  <si>
    <t>佐賀市立巨勢公民館</t>
  </si>
  <si>
    <t>サガシリツコセコウミンカン</t>
  </si>
  <si>
    <t>巨勢町大字高尾</t>
  </si>
  <si>
    <t>104ｰ17</t>
  </si>
  <si>
    <t xml:space="preserve">佐賀市巨勢町大字高尾104ｰ17 </t>
  </si>
  <si>
    <t>840-0007</t>
  </si>
  <si>
    <t>0952-26-9218</t>
  </si>
  <si>
    <t>33.254758</t>
  </si>
  <si>
    <t>130.328976</t>
  </si>
  <si>
    <t>佐賀市立図書館巨勢分室併設</t>
  </si>
  <si>
    <t>休館日（通常第１０日曜日）以外</t>
  </si>
  <si>
    <t>kkose@city.saga.lg.jp</t>
  </si>
  <si>
    <t>PF-412015-2D7C2A33-D8C4-4C98-B0F1-041E2BA55A82</t>
  </si>
  <si>
    <t>佐賀市立兵庫公民館</t>
  </si>
  <si>
    <t>サガシリツヒョウゴコウミンカン</t>
  </si>
  <si>
    <t>兵庫町大字渕</t>
  </si>
  <si>
    <t>1295</t>
  </si>
  <si>
    <t xml:space="preserve">佐賀市兵庫町大字渕1295 </t>
  </si>
  <si>
    <t>849-0913</t>
  </si>
  <si>
    <t>0952-23-3566</t>
  </si>
  <si>
    <t>33.273305</t>
  </si>
  <si>
    <t>130.32381</t>
  </si>
  <si>
    <t>卓球台あり</t>
  </si>
  <si>
    <t>休館日（通常第１１日曜日）以外</t>
  </si>
  <si>
    <t>khyogo@city.saga.lg.jp</t>
  </si>
  <si>
    <t>PF-412015-B8D9540C-47BE-4FF6-B1D3-AE2F134390A0</t>
  </si>
  <si>
    <t>佐賀市立高木瀬公民館</t>
  </si>
  <si>
    <t>サガシリツタカキセコウミンカン</t>
  </si>
  <si>
    <t>高木瀬東五丁目</t>
  </si>
  <si>
    <t>1ｰ12</t>
  </si>
  <si>
    <t xml:space="preserve">佐賀市高木瀬東五丁目1ｰ12 </t>
  </si>
  <si>
    <t>849-0922</t>
  </si>
  <si>
    <t>0952-31-3400</t>
  </si>
  <si>
    <t>33.286481</t>
  </si>
  <si>
    <t>130.290003</t>
  </si>
  <si>
    <t>佐賀市立図書館高木瀬分室併設</t>
  </si>
  <si>
    <t>卓球台有り（ネット、ラケット、ボールは利用者で持参すること）"</t>
  </si>
  <si>
    <t>休館日（通常第１２日曜日）以外</t>
  </si>
  <si>
    <t>ktakakise@city.saga.lg.jp</t>
  </si>
  <si>
    <t>PF-412015-F984EE8D-E8F9-4A33-93A5-F116BE1473E4</t>
  </si>
  <si>
    <t>佐賀市立北川副公民館</t>
  </si>
  <si>
    <t>サガシリツキタカワソエコウミンカン</t>
  </si>
  <si>
    <t>木原三丁目</t>
  </si>
  <si>
    <t>12ｰ8</t>
  </si>
  <si>
    <t xml:space="preserve">佐賀市木原三丁目12ｰ8 </t>
  </si>
  <si>
    <t>840-0015</t>
  </si>
  <si>
    <t>0952-23-3086</t>
  </si>
  <si>
    <t>33.239307</t>
  </si>
  <si>
    <t>130.323311</t>
  </si>
  <si>
    <t>休館日（通常第１３日曜日）以外</t>
  </si>
  <si>
    <t>kkitakawasoe@city.saga.lg.jp</t>
  </si>
  <si>
    <t>PF-412015-A3F3541A-460E-48AF-A3B5-E54135EB302B</t>
  </si>
  <si>
    <t>佐賀市立本庄公民館</t>
  </si>
  <si>
    <t>サガシリツホンジョウコウミンカン</t>
  </si>
  <si>
    <t>279ｰ8</t>
  </si>
  <si>
    <t xml:space="preserve">佐賀市本庄町大字本庄279ｰ8 </t>
  </si>
  <si>
    <t>840-0027</t>
  </si>
  <si>
    <t>0952-23-2691</t>
  </si>
  <si>
    <t>33.2332</t>
  </si>
  <si>
    <t>130.2929</t>
  </si>
  <si>
    <t>佐賀市立図書館本庄分室併設</t>
  </si>
  <si>
    <t>アップライトピアノ有り"</t>
  </si>
  <si>
    <t>休館日（通常第１４日曜日）以外</t>
  </si>
  <si>
    <t>khonjo@city.saga.lg.jp</t>
  </si>
  <si>
    <t>PF-412015-B7714AC4-B934-426C-919D-BF9F4952728D</t>
  </si>
  <si>
    <t>佐賀市立鍋島公民館</t>
  </si>
  <si>
    <t>サガシリツナベシマコウミンカン</t>
  </si>
  <si>
    <t>鍋島一丁目</t>
  </si>
  <si>
    <t xml:space="preserve">佐賀市鍋島一丁目1ｰ1 </t>
  </si>
  <si>
    <t>849-0937</t>
  </si>
  <si>
    <t>0952-31-2984</t>
  </si>
  <si>
    <t>33.274767</t>
  </si>
  <si>
    <t>130.269887</t>
  </si>
  <si>
    <t>佐賀市立図書館鍋島分室併設</t>
  </si>
  <si>
    <t>休館日（通常第１５日曜日）以外</t>
  </si>
  <si>
    <t>knabeshima@city.saga.lg.jp</t>
  </si>
  <si>
    <t>PF-412015-B45AEAC8-FC77-4B3A-8682-EF2A29313F25</t>
  </si>
  <si>
    <t>佐賀市立金立公民館</t>
  </si>
  <si>
    <t>サガシリツキンリュウコウミンカン</t>
  </si>
  <si>
    <t>金立町大字千布</t>
  </si>
  <si>
    <t>2333ｰ2</t>
  </si>
  <si>
    <t xml:space="preserve">佐賀市金立町大字千布2333ｰ2 </t>
  </si>
  <si>
    <t>849-0905</t>
  </si>
  <si>
    <t>0952-98-1016</t>
  </si>
  <si>
    <t>33.307447</t>
  </si>
  <si>
    <t>130.303286</t>
  </si>
  <si>
    <t>佐賀市立図書館金立分室併設</t>
  </si>
  <si>
    <t>休館日（通常第１６日曜日）以外</t>
  </si>
  <si>
    <t>kkinryu@city.saga.lg.jp</t>
  </si>
  <si>
    <t>PF-412015-D9EFBE53-45CE-48DF-9424-1E0DACCAC8EF</t>
  </si>
  <si>
    <t>佐賀市立久保泉公民館</t>
  </si>
  <si>
    <t>サガシリツクボイズミコウミンカン</t>
  </si>
  <si>
    <t>久保泉町大字川久保</t>
  </si>
  <si>
    <t>1363ｰ1</t>
  </si>
  <si>
    <t xml:space="preserve">佐賀市久保泉町大字川久保1363ｰ1 </t>
  </si>
  <si>
    <t>849-0901</t>
  </si>
  <si>
    <t>0952-98-0001</t>
  </si>
  <si>
    <t>33.319327</t>
  </si>
  <si>
    <t>130.325602</t>
  </si>
  <si>
    <t>休館日（通常第１７日曜日）以外</t>
  </si>
  <si>
    <t>kkuboizumi@city.saga.lg.jp</t>
  </si>
  <si>
    <t>PF-412015-B53EC01B-D0A9-4B0A-B4DA-DA3F06E55CC5</t>
  </si>
  <si>
    <t>佐賀市立蓮池公民館</t>
  </si>
  <si>
    <t>サガシリツハスイケコウミンカン</t>
  </si>
  <si>
    <t>蓮池町大字蓮池</t>
  </si>
  <si>
    <t>6ｰ49</t>
  </si>
  <si>
    <t xml:space="preserve">佐賀市蓮池町大字蓮池6ｰ49 </t>
  </si>
  <si>
    <t>840-0005</t>
  </si>
  <si>
    <t>0952-97-0070</t>
  </si>
  <si>
    <t>33.245736</t>
  </si>
  <si>
    <t>130.360052</t>
  </si>
  <si>
    <t>休館日（通常第１８日曜日）以外</t>
  </si>
  <si>
    <t>khasuike@city.saga.lg.jp</t>
  </si>
  <si>
    <t>PF-412015-3BEA6424-A5D7-4B26-9F80-BE4126BF3062</t>
  </si>
  <si>
    <t>佐賀市立新栄公民館</t>
  </si>
  <si>
    <t>サガシリツシンエイコウミンカン</t>
  </si>
  <si>
    <t>鍋島町大字八戸</t>
  </si>
  <si>
    <t>1285ｰ3</t>
  </si>
  <si>
    <t xml:space="preserve">佐賀市鍋島町大字八戸1285ｰ3 </t>
  </si>
  <si>
    <t>840-0857</t>
  </si>
  <si>
    <t>0952-23-4907</t>
  </si>
  <si>
    <t>33.253874</t>
  </si>
  <si>
    <t>130.271904</t>
  </si>
  <si>
    <t>休館日（通常第１９日曜日）以外</t>
  </si>
  <si>
    <t>kshinei@city.saga.lg.jp</t>
  </si>
  <si>
    <t>PF-412015-C633B786-7C14-452E-A62F-F8D290D5CDB3</t>
  </si>
  <si>
    <t>佐賀市立若楠公民館</t>
  </si>
  <si>
    <t>サガシリツワカクスコウミンカン</t>
  </si>
  <si>
    <t>若楠二丁目</t>
  </si>
  <si>
    <t>13ｰ1</t>
  </si>
  <si>
    <t xml:space="preserve">佐賀市若楠二丁目13ｰ1 </t>
  </si>
  <si>
    <t>849-0928</t>
  </si>
  <si>
    <t>0952-31-6358</t>
  </si>
  <si>
    <t>33.277377</t>
  </si>
  <si>
    <t>130.287032</t>
  </si>
  <si>
    <t>休館日（通常第２０日曜日）以外</t>
  </si>
  <si>
    <t>kwakakusu@city.saga.lg.jp</t>
  </si>
  <si>
    <t>PF-412015-28D50A71-673A-4755-A03C-1DB9CCC27427</t>
  </si>
  <si>
    <t>佐賀市立開成公民館</t>
  </si>
  <si>
    <t>サガシリツカイセイコウミンカン</t>
  </si>
  <si>
    <t>鍋島町大字森田</t>
  </si>
  <si>
    <t>27ｰ4</t>
  </si>
  <si>
    <t xml:space="preserve">佐賀市鍋島町大字森田27ｰ4 </t>
  </si>
  <si>
    <t>849-0936</t>
  </si>
  <si>
    <t>0952-33-9581</t>
  </si>
  <si>
    <t>33.268125</t>
  </si>
  <si>
    <t>130.270418</t>
  </si>
  <si>
    <t>佐賀市立図書館開成分室併設</t>
  </si>
  <si>
    <t>和室を茶室として利用できます"</t>
  </si>
  <si>
    <t>休館日（通常第２１日曜日）以外</t>
  </si>
  <si>
    <t>kkaisei@city.saga.lg.jp</t>
  </si>
  <si>
    <t>PF-412015-F2701623-E98D-426B-B2A3-6797F59F4321</t>
  </si>
  <si>
    <t>佐賀市立諸富町公民館</t>
  </si>
  <si>
    <t>サガシリツモロドミチョウコウミンカン</t>
  </si>
  <si>
    <t>7</t>
  </si>
  <si>
    <t xml:space="preserve">佐賀市諸富町大字諸富津7 </t>
  </si>
  <si>
    <t>840-2105</t>
  </si>
  <si>
    <t>0952-47-4995</t>
  </si>
  <si>
    <t>33.224571</t>
  </si>
  <si>
    <t>130.352515</t>
  </si>
  <si>
    <t>体育館として使用できる講堂有り</t>
  </si>
  <si>
    <t>※卓球台、バドミントン（支柱・ネット）使用可能</t>
  </si>
  <si>
    <t>アップライトピアノ（２台）有り</t>
  </si>
  <si>
    <t>佐賀市立図書館諸富分館併設</t>
  </si>
  <si>
    <t>佐賀市役所諸富支所隣接"</t>
  </si>
  <si>
    <t>休館日（通常第２２日曜日）以外</t>
  </si>
  <si>
    <t>kmorodomi@city.saga.lg.jp</t>
  </si>
  <si>
    <t>PF-412015-99B49A4A-DC6B-4FBB-BBCA-F32DA0A8D6CC</t>
  </si>
  <si>
    <t>佐賀市立春日公民館</t>
  </si>
  <si>
    <t>サガシリツカスガコウミンカン</t>
  </si>
  <si>
    <t>ウエルネス大和</t>
  </si>
  <si>
    <t>1875</t>
  </si>
  <si>
    <t xml:space="preserve">佐賀市大和町大字尼寺1875 </t>
  </si>
  <si>
    <t>840-0201</t>
  </si>
  <si>
    <t>0952-62-3151</t>
  </si>
  <si>
    <t>33.311119</t>
  </si>
  <si>
    <t>130.277606</t>
  </si>
  <si>
    <t>佐賀市立図書館大和分館併設</t>
  </si>
  <si>
    <t>グランドピアノ、陶芸窯有り、和室を茶室として利用できます"</t>
  </si>
  <si>
    <t>休館日（通常第２３日曜日）以外</t>
  </si>
  <si>
    <t>kkasuga@city.saga.lg.jp</t>
  </si>
  <si>
    <t>PF-412015-42CF8BE3-8144-4D95-AB48-20C217BC4E33</t>
  </si>
  <si>
    <t>佐賀市立春日北公民館</t>
  </si>
  <si>
    <t>サガシリツカスガキタコウミンカン</t>
  </si>
  <si>
    <t>大和町大字久池井</t>
  </si>
  <si>
    <t>1756ｰ1</t>
  </si>
  <si>
    <t xml:space="preserve">佐賀市大和町大字久池井1756ｰ1 </t>
  </si>
  <si>
    <t>840-0202</t>
  </si>
  <si>
    <t>0952-62-8828</t>
  </si>
  <si>
    <t>33.320407</t>
  </si>
  <si>
    <t>130.28694</t>
  </si>
  <si>
    <t>休館日（通常第２４日曜日）以外</t>
  </si>
  <si>
    <t>kkasugakita@city.saga.lg.jp</t>
  </si>
  <si>
    <t>PF-412015-BE580880-4A5B-48D6-B0EC-BCE9E6E2A417</t>
  </si>
  <si>
    <t>佐賀市立川上公民館</t>
  </si>
  <si>
    <t>サガシリツカワカミコウミンカン</t>
  </si>
  <si>
    <t>3203ｰ1</t>
  </si>
  <si>
    <t xml:space="preserve">佐賀市大和町大字川上3203ｰ1 </t>
  </si>
  <si>
    <t>840-0214</t>
  </si>
  <si>
    <t>0952-62-5775</t>
  </si>
  <si>
    <t>33.311056</t>
  </si>
  <si>
    <t>130.254368</t>
  </si>
  <si>
    <t>和室なし</t>
  </si>
  <si>
    <t>休館日（通常第２５日曜日）以外</t>
  </si>
  <si>
    <t>kkawakami@city.saga.lg.jp</t>
  </si>
  <si>
    <t>PF-412015-DA61D6E7-C54D-468F-9A0E-BE9C705ED259</t>
  </si>
  <si>
    <t>佐賀市立松梅公民館</t>
  </si>
  <si>
    <t>サガシリツマツウメコウミンカン</t>
  </si>
  <si>
    <t>大和町松瀬</t>
  </si>
  <si>
    <t>2530ｰ1</t>
  </si>
  <si>
    <t xml:space="preserve">佐賀市大和町松瀬2530ｰ1 </t>
  </si>
  <si>
    <t>840-0204</t>
  </si>
  <si>
    <t>0952-64-2041</t>
  </si>
  <si>
    <t>33.365141</t>
  </si>
  <si>
    <t>130.25617</t>
  </si>
  <si>
    <t>休館日（通常第２６日曜日）以外</t>
  </si>
  <si>
    <t>kmatsuume@city.saga.lg.jp</t>
  </si>
  <si>
    <t>PF-412015-02551B90-3C88-4558-8DE0-0C4AC2E6B45B</t>
  </si>
  <si>
    <t>佐賀市立富士公民館</t>
  </si>
  <si>
    <t>サガシリツフジコウミンカン</t>
  </si>
  <si>
    <t>フォレスタふじ</t>
  </si>
  <si>
    <t>2624</t>
  </si>
  <si>
    <t xml:space="preserve">佐賀市富士町大字古湯2624 </t>
  </si>
  <si>
    <t>840-0501</t>
  </si>
  <si>
    <t>0952-58-2882</t>
  </si>
  <si>
    <t>33.37365393</t>
  </si>
  <si>
    <t>130.205916</t>
  </si>
  <si>
    <t>佐賀市立図書館富士分館併設</t>
  </si>
  <si>
    <t>グランドピアノ、映画スクリーン備付の小ホールあり。楽屋あり。囲碁・将棋盤あり"</t>
  </si>
  <si>
    <t>休館日（通常第２７日曜日）以外</t>
  </si>
  <si>
    <t>kfuji@city.saga.lg.jp</t>
  </si>
  <si>
    <t>https-//www.tsunasaga.jp/fuji/kominkan.html</t>
  </si>
  <si>
    <t>PF-412015-7DA9A970-BE47-45D2-AFF8-FD89CA8855FF</t>
  </si>
  <si>
    <t>佐賀市立三瀬公民館</t>
  </si>
  <si>
    <t>サガシリツミツセコウミンカン</t>
  </si>
  <si>
    <t>2762ｰ2</t>
  </si>
  <si>
    <t xml:space="preserve">佐賀市三瀬村三瀬2762ｰ2 </t>
  </si>
  <si>
    <t>842-0301</t>
  </si>
  <si>
    <t>0952-56-2003</t>
  </si>
  <si>
    <t>33.43179434</t>
  </si>
  <si>
    <t>130.2788733</t>
  </si>
  <si>
    <t>佐賀市立図書館三瀬分館</t>
  </si>
  <si>
    <t>併設和室なし"</t>
  </si>
  <si>
    <t>休館日（通常第２８日曜日）以外</t>
  </si>
  <si>
    <t>kmitsuse@city.saga.lg.jp</t>
  </si>
  <si>
    <t>https-//www.tsunasaga.jp/mitsuse/kominkan.html</t>
  </si>
  <si>
    <t>PF-412015-7724025A-6782-4BDB-8A70-DEB48A257818</t>
  </si>
  <si>
    <t>佐賀市立南川副公民館</t>
  </si>
  <si>
    <t>サガシリツミナミカワソエコウミンカン</t>
  </si>
  <si>
    <t>422ｰ1</t>
  </si>
  <si>
    <t xml:space="preserve">佐賀市川副町大字鹿江422ｰ1 </t>
  </si>
  <si>
    <t>840-2213</t>
  </si>
  <si>
    <t>0952-45-8919</t>
  </si>
  <si>
    <t>33.192336</t>
  </si>
  <si>
    <t>130.321278</t>
  </si>
  <si>
    <t>佐賀市立図書館川副分館併設</t>
  </si>
  <si>
    <t>グランドピアノ有り"</t>
  </si>
  <si>
    <t>休館日（通常第２９日曜日）以外</t>
  </si>
  <si>
    <t>kminamikawasoe@city.saga.lg.jp</t>
  </si>
  <si>
    <t>PF-412015-CCCD057B-F786-4B45-89FF-A0DE58CD806C</t>
  </si>
  <si>
    <t>佐賀市立西川副公民館</t>
  </si>
  <si>
    <t>サガシリツニシカワソエコウミンカン</t>
  </si>
  <si>
    <t>川副町大字西古賀</t>
  </si>
  <si>
    <t>840-2204</t>
  </si>
  <si>
    <t>0952-45-1478</t>
  </si>
  <si>
    <t>無し</t>
  </si>
  <si>
    <t>休館日（通常第３０日曜日）以外</t>
  </si>
  <si>
    <t>knishikawasoe@city.saga.lg.jp</t>
  </si>
  <si>
    <t>PF-412015-43C866D3-4482-419F-BB48-7D83F1646104</t>
  </si>
  <si>
    <t>佐賀市立中川副公民館</t>
  </si>
  <si>
    <t>サガシリツナカカワソエコウミンカン</t>
  </si>
  <si>
    <t>川副町大字早津江</t>
  </si>
  <si>
    <t>27ｰ1</t>
  </si>
  <si>
    <t xml:space="preserve">佐賀市川副町大字早津江27ｰ1 </t>
  </si>
  <si>
    <t>840-2202</t>
  </si>
  <si>
    <t>0952-45-4173</t>
  </si>
  <si>
    <t>33.209142</t>
  </si>
  <si>
    <t>130.339233</t>
  </si>
  <si>
    <t>佐野常民と三重津海軍所跡の歴史館と駐車場を一体整備</t>
  </si>
  <si>
    <t>休館日（通常第３１日曜日）以外</t>
  </si>
  <si>
    <t>knakakawasoe@city.saga.lg.jp</t>
  </si>
  <si>
    <t>PF-412015-9E3FA7F3-A343-45E6-AF6E-93CBB5539ECD</t>
  </si>
  <si>
    <t>佐賀市立大詫間公民館</t>
  </si>
  <si>
    <t>サガシリツオオダクマコウミンカン</t>
  </si>
  <si>
    <t>川副町大字大詫間</t>
  </si>
  <si>
    <t>560ｰ1</t>
  </si>
  <si>
    <t xml:space="preserve">佐賀市川副町大字大詫間560ｰ1 </t>
  </si>
  <si>
    <t>840-2211</t>
  </si>
  <si>
    <t>0952-45-4480</t>
  </si>
  <si>
    <t>33.17867</t>
  </si>
  <si>
    <t>130.343015</t>
  </si>
  <si>
    <t>卓球台有り</t>
  </si>
  <si>
    <t>休館日（通常第３２日曜日）以外</t>
  </si>
  <si>
    <t>koodakuma@city.saga.lg.jp</t>
  </si>
  <si>
    <t>PF-412015-94BA62A0-317B-41BC-9614-06DBDE927B4B</t>
  </si>
  <si>
    <t>佐賀市立東与賀公民館・東与賀農村環境改善センター</t>
  </si>
  <si>
    <t>サガシリツヒガシヨカコウミンカン・サガシリツヒガシヨカノウソンカンキョウカイゼンセンター</t>
  </si>
  <si>
    <t>423ｰ1</t>
  </si>
  <si>
    <t xml:space="preserve">佐賀市東与賀町大字田中423ｰ1 </t>
  </si>
  <si>
    <t>840-2222</t>
  </si>
  <si>
    <t>0952-45-0375</t>
  </si>
  <si>
    <t>33.209662</t>
  </si>
  <si>
    <t>130.285744</t>
  </si>
  <si>
    <t>グランドピアノ、電子ピアノ有り</t>
  </si>
  <si>
    <t>休館日（通常第３３日曜日）以外</t>
  </si>
  <si>
    <t>khigashiyoka@city.saga.lg.jp</t>
  </si>
  <si>
    <t>PF-412015-1F3C78C8-E308-44B0-AADA-187EEE1FED11</t>
  </si>
  <si>
    <t>佐賀市立久保田公民館</t>
  </si>
  <si>
    <t>サガシリツクボタコウミンカン</t>
  </si>
  <si>
    <t>849-0203</t>
  </si>
  <si>
    <t>0952-68-3611</t>
  </si>
  <si>
    <t>33.231984</t>
  </si>
  <si>
    <t>130.238516</t>
  </si>
  <si>
    <t>久保田支所との複合施設。佐賀市立図書館久保田館併設</t>
  </si>
  <si>
    <t>休館日（通常第３４日曜日）以外</t>
  </si>
  <si>
    <t>1715</t>
  </si>
  <si>
    <t>kkubota@city.saga.lg.jp</t>
  </si>
  <si>
    <t>PF-412015-50D16B38-05B7-40B3-90C1-CCF306D9A0DA</t>
  </si>
  <si>
    <t>佐賀市立久保田農村環境改善センター</t>
  </si>
  <si>
    <t>サガシリツクボタノウソンカンキョウカイゼンセンター</t>
  </si>
  <si>
    <t>3323ｰ3</t>
  </si>
  <si>
    <t xml:space="preserve">佐賀市久保田町大字新田3323ｰ3 </t>
  </si>
  <si>
    <t>0952-68-4512</t>
  </si>
  <si>
    <t>33.232531</t>
  </si>
  <si>
    <t>130.237416</t>
  </si>
  <si>
    <t>体育館として使用できる多目的ホール有り</t>
  </si>
  <si>
    <t>グランドピアノ、卓球台有り"</t>
  </si>
  <si>
    <t>休館日（通常第３５日曜日）以外</t>
  </si>
  <si>
    <t>PF-412015-74E771A7-C515-4C67-8ADA-1960FAC14652</t>
  </si>
  <si>
    <t>佐賀市市民活動プラザ</t>
  </si>
  <si>
    <t>サガシシミンカツドウプラザ</t>
  </si>
  <si>
    <t>白山二丁目</t>
  </si>
  <si>
    <t>佐賀商工ビル7階</t>
  </si>
  <si>
    <t>佐賀市白山二丁目1ｰ12 佐賀商工ビル7階</t>
  </si>
  <si>
    <t>840-0826</t>
  </si>
  <si>
    <t>0952-40-2002</t>
  </si>
  <si>
    <t>33.254937</t>
  </si>
  <si>
    <t>130.301011</t>
  </si>
  <si>
    <t>多様な市民活動を支援するとともに、市民活動の推進を図るための拠点施設です。市民活動についての相談や会議室の利用ができます。</t>
  </si>
  <si>
    <t>休館日（12/29～1/3）以外</t>
  </si>
  <si>
    <t>年末年始（12/29?1/3）休館</t>
  </si>
  <si>
    <t>plaza@tsunasaga.jp</t>
  </si>
  <si>
    <t>飲食は一部可</t>
  </si>
  <si>
    <t>PF-412015-DB0EEAE9-8C91-42B0-B523-4343ED554764</t>
  </si>
  <si>
    <t>佐賀市産業振興会館</t>
  </si>
  <si>
    <t xml:space="preserve">佐賀市諸富町大字為重529ｰ5 </t>
  </si>
  <si>
    <t>0952-47-6261</t>
  </si>
  <si>
    <t>33.2217042</t>
  </si>
  <si>
    <t>130.3538577</t>
  </si>
  <si>
    <t>佐賀市の地場産業の振興及び住民福祉の向上のため、各種施設の貸し出しを行っています。</t>
  </si>
  <si>
    <t>8/13～8/16、12/29～1/4は終日利用不可。</t>
  </si>
  <si>
    <t>PF-412015-F477DCF6-4410-455A-8B3A-8849ECCED0BC</t>
  </si>
  <si>
    <t>星空学習館</t>
  </si>
  <si>
    <t>328ｰ</t>
  </si>
  <si>
    <t xml:space="preserve">佐賀市西与賀町大字高太郎328ｰ </t>
  </si>
  <si>
    <t>0952‐25‐6320</t>
  </si>
  <si>
    <t>33.225608</t>
  </si>
  <si>
    <t>130.271772</t>
  </si>
  <si>
    <t>星と科学が学べる場所</t>
  </si>
  <si>
    <t>PF-412015-701C6769-3593-45AD-8532-D5E5FBD1B297</t>
  </si>
  <si>
    <t>佐賀市地場産品交流会館</t>
  </si>
  <si>
    <t>肥前通仙亭</t>
  </si>
  <si>
    <t>松原四丁目</t>
  </si>
  <si>
    <t>6ｰ18</t>
  </si>
  <si>
    <t xml:space="preserve">佐賀市松原四丁目6ｰ18 </t>
  </si>
  <si>
    <t xml:space="preserve"> 0952-65-2152</t>
  </si>
  <si>
    <t>33.253179</t>
  </si>
  <si>
    <t>130.307194</t>
  </si>
  <si>
    <t xml:space="preserve">佐賀市の地場産品をより多くの方に知っていただくため、伝統的地場産品の展示および佐賀が生んだ煎茶の祖“高遊外売茶翁”の情報発信を行っています。 </t>
  </si>
  <si>
    <t>おもてなし茶屋は16:00まで。佐賀城下ひなまつり期間（2月中旬～3月下旬）前後は、開館時間、休館日が異なります。</t>
  </si>
  <si>
    <t>PF-412015-2D30B319-AFE7-4592-A669-448904CF16EE</t>
  </si>
  <si>
    <t>佐賀市保健福祉会館</t>
  </si>
  <si>
    <t>サガシホケンフクシカイカン</t>
  </si>
  <si>
    <t>ほほえみ館</t>
  </si>
  <si>
    <t>8ｰ36</t>
  </si>
  <si>
    <t xml:space="preserve">佐賀市兵庫北三丁目8ｰ36 </t>
  </si>
  <si>
    <t>0952-30-0100</t>
  </si>
  <si>
    <t>33.26926479</t>
  </si>
  <si>
    <t>130.3054149</t>
  </si>
  <si>
    <t>ほほえみ館では、市民のみなさんが健康でいきいきと暮らせるように、小さなお子さんからお年寄りまでの健康づくりについて、さまざまな保健事業を行っています。また、ほほえみ館内には福祉団体の事務所を配置し、保健と福祉の拠点として活動しています。</t>
  </si>
  <si>
    <t>1730</t>
  </si>
  <si>
    <t>利用可能時間は9:00~17:00。休館日は年末年始（12/29~1/3）</t>
  </si>
  <si>
    <t>PF-412015-618974e8-c742-aea6-62aa-75c4ed7f2b41</t>
  </si>
  <si>
    <t>エスプラッツ白山</t>
  </si>
  <si>
    <t>7ｰ1</t>
  </si>
  <si>
    <t xml:space="preserve">佐賀市白山二丁目7ｰ1 </t>
  </si>
  <si>
    <t>0952-40-7593</t>
  </si>
  <si>
    <t>33.255013</t>
  </si>
  <si>
    <t>130.302048</t>
  </si>
  <si>
    <t xml:space="preserve">人が出会い、人が集う。「街づくりの基点施設」 </t>
  </si>
  <si>
    <t>1000</t>
  </si>
  <si>
    <t>PF-412015-ccf302ef-eb1d-9093-e999-c8e1828a7f35</t>
  </si>
  <si>
    <t>佐賀市街なか交流広場</t>
  </si>
  <si>
    <t>６５６広場</t>
  </si>
  <si>
    <t>呉服元町</t>
  </si>
  <si>
    <t>30</t>
  </si>
  <si>
    <t xml:space="preserve">佐賀市呉服元町30 </t>
  </si>
  <si>
    <t>0952-22-7340</t>
  </si>
  <si>
    <t>33.253905</t>
  </si>
  <si>
    <t>130.303734</t>
  </si>
  <si>
    <t>PF-412015-db9634b3-4ed0-bf67-1c0f-ed1b89424cbb</t>
  </si>
  <si>
    <t>佐野常民と三重津海軍所跡の歴史館</t>
  </si>
  <si>
    <t>サノツネタミトミエツカイグンショアトノレキシカン</t>
  </si>
  <si>
    <t>佐野・三重津歴史館</t>
  </si>
  <si>
    <t>川副町大字早津江津</t>
  </si>
  <si>
    <t>446ｰ1</t>
  </si>
  <si>
    <t xml:space="preserve">佐賀市川副町大字早津江津446ｰ1 </t>
  </si>
  <si>
    <t>0952-34-9455</t>
  </si>
  <si>
    <t>33.208181</t>
  </si>
  <si>
    <t>130.339434</t>
  </si>
  <si>
    <t>SANO TSUNETAMI and the Mietsu Naval Dock History Museum</t>
  </si>
  <si>
    <t>日本赤十字社の創設者である佐野常民と世界遺産「明治日本の産業革命遺産」の構成資産である三重津海軍所跡を紹介する施設</t>
  </si>
  <si>
    <t>sanomietsurekishikan@city.saga.lg.jp</t>
  </si>
  <si>
    <t>PF-412015-7698e486-6bcb-47c6-5868-1372cbe0ac20</t>
  </si>
  <si>
    <t>山口亮一旧宅</t>
  </si>
  <si>
    <t>与賀町</t>
  </si>
  <si>
    <t>1368ｰ1</t>
  </si>
  <si>
    <t xml:space="preserve">佐賀市与賀町1368ｰ1 </t>
  </si>
  <si>
    <t>0952-60-2978</t>
  </si>
  <si>
    <t>33.24758</t>
  </si>
  <si>
    <t>130.292077</t>
  </si>
  <si>
    <t>明治、大正、昭和期の佐賀を代表する洋画家、山口亮一が生活した住居。文化活動の場として活用。</t>
  </si>
  <si>
    <t>1600</t>
  </si>
  <si>
    <t>月曜日休館。お盆時期、年末年始休館。</t>
  </si>
  <si>
    <t>PF-412015-9c765fc6-a6bd-629c-69f5-99a9191e18e7</t>
  </si>
  <si>
    <t>旧枝梅酒造</t>
  </si>
  <si>
    <t>八戸一丁目</t>
  </si>
  <si>
    <t>2ｰ32</t>
  </si>
  <si>
    <t xml:space="preserve">佐賀市八戸一丁目2ｰ32 </t>
  </si>
  <si>
    <t>33.247356</t>
  </si>
  <si>
    <t>130.278001</t>
  </si>
  <si>
    <t>旧枝梅酒造の主屋等を改装し、店舗や広場・休憩所として活用。</t>
  </si>
  <si>
    <t>1800</t>
  </si>
  <si>
    <t>月曜休館。年末年始休館。</t>
  </si>
  <si>
    <t>PF-412015-9fe3c0a7-b0b8-1212-d13c-a6ad14d963ef</t>
  </si>
  <si>
    <t>徐福長寿館</t>
  </si>
  <si>
    <t>金立町大字金立</t>
  </si>
  <si>
    <t>1197ｰ166</t>
  </si>
  <si>
    <t xml:space="preserve">佐賀市金立町大字金立1197ｰ166 </t>
  </si>
  <si>
    <t>0952-98-0696</t>
  </si>
  <si>
    <t>33.32977054</t>
  </si>
  <si>
    <t>130.3085007</t>
  </si>
  <si>
    <t>当館では、ロマンあふれる徐福と徐福伝説に関する資料の展示や徐福研究の最新情報を発信しています。また様々な講座やイベントを行い、地域の人々の交流の場としてもご活用いただいています。</t>
  </si>
  <si>
    <t>968-11</t>
    <phoneticPr fontId="1"/>
  </si>
  <si>
    <t xml:space="preserve">佐賀市川副町大字西古賀968ｰ11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</si>
</sst>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游ゴシック"/>
      <family val="2"/>
      <charset val="128"/>
      <scheme val="minor"/>
    </font>
    <font>
      <sz val="6"/>
      <name val="游ゴシック"/>
      <family val="2"/>
      <charset val="128"/>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4">
    <xf numFmtId="0" fontId="0" fillId="0" borderId="0" xfId="0">
      <alignment vertical="center"/>
    </xf>
    <xf numFmtId="49" fontId="0" fillId="0" borderId="0" xfId="0" applyNumberFormat="1">
      <alignment vertical="center"/>
    </xf>
    <xf numFmtId="49" fontId="0" fillId="0" borderId="0" xfId="0" applyNumberFormat="1" applyFill="1">
      <alignment vertical="center"/>
    </xf>
    <xf numFmtId="0" fontId="0" fillId="0" borderId="0" xfId="0"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8"/>
  <sheetViews>
    <sheetView tabSelected="1" zoomScale="55" zoomScaleNormal="55" workbookViewId="0">
      <selection activeCell="A2" sqref="A2"/>
    </sheetView>
  </sheetViews>
  <sheetFormatPr defaultRowHeight="18.75" x14ac:dyDescent="0.4"/>
  <cols>
    <col min="1" max="1" width="69.75" customWidth="1"/>
    <col min="2" max="2" width="28" customWidth="1"/>
    <col min="3" max="3" width="44.25" customWidth="1"/>
    <col min="4" max="4" width="81" bestFit="1" customWidth="1"/>
    <col min="5" max="5" width="27.875" bestFit="1" customWidth="1"/>
    <col min="6" max="7" width="16.25" bestFit="1" customWidth="1"/>
    <col min="8" max="8" width="19.25" bestFit="1" customWidth="1"/>
    <col min="9" max="9" width="14.125" bestFit="1" customWidth="1"/>
    <col min="10" max="10" width="21.375" bestFit="1" customWidth="1"/>
    <col min="11" max="11" width="48.25" bestFit="1" customWidth="1"/>
    <col min="12" max="12" width="9.375" bestFit="1" customWidth="1"/>
    <col min="13" max="13" width="25.375" bestFit="1" customWidth="1"/>
    <col min="14" max="15" width="12.25" bestFit="1" customWidth="1"/>
    <col min="16" max="16" width="61.125" bestFit="1" customWidth="1"/>
    <col min="17" max="17" width="81" bestFit="1" customWidth="1"/>
    <col min="18" max="18" width="31.75" bestFit="1" customWidth="1"/>
    <col min="21" max="21" width="81" bestFit="1" customWidth="1"/>
    <col min="23" max="23" width="11" bestFit="1" customWidth="1"/>
    <col min="25" max="25" width="19.25" bestFit="1" customWidth="1"/>
    <col min="26" max="26" width="35.875" bestFit="1" customWidth="1"/>
    <col min="27" max="27" width="57.25" bestFit="1" customWidth="1"/>
    <col min="28" max="28" width="81" bestFit="1" customWidth="1"/>
    <col min="29" max="29" width="27.625" bestFit="1" customWidth="1"/>
    <col min="30" max="30" width="5.25" bestFit="1" customWidth="1"/>
    <col min="31" max="31" width="10.25" bestFit="1" customWidth="1"/>
    <col min="32" max="32" width="7.125" bestFit="1" customWidth="1"/>
    <col min="33" max="33" width="19.25" bestFit="1" customWidth="1"/>
    <col min="35" max="36" width="15.125" bestFit="1" customWidth="1"/>
    <col min="37" max="38" width="13" bestFit="1" customWidth="1"/>
    <col min="40" max="40" width="11" bestFit="1" customWidth="1"/>
    <col min="41" max="41" width="35.25" bestFit="1" customWidth="1"/>
    <col min="42" max="42" width="36.25" bestFit="1" customWidth="1"/>
    <col min="43" max="43" width="55.25" bestFit="1" customWidth="1"/>
    <col min="44" max="44" width="81" bestFit="1" customWidth="1"/>
    <col min="45" max="45" width="16.25" bestFit="1" customWidth="1"/>
    <col min="46" max="46" width="27.625" bestFit="1" customWidth="1"/>
    <col min="47" max="47" width="10.25" bestFit="1" customWidth="1"/>
  </cols>
  <sheetData>
    <row r="1" spans="1:47" x14ac:dyDescent="0.4">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2" t="s">
        <v>45</v>
      </c>
      <c r="AU1" s="1" t="s">
        <v>46</v>
      </c>
    </row>
    <row r="2" spans="1:47" x14ac:dyDescent="0.4">
      <c r="A2" s="2" t="s">
        <v>47</v>
      </c>
      <c r="B2" s="3"/>
      <c r="C2" s="2" t="s">
        <v>48</v>
      </c>
      <c r="D2" s="3"/>
      <c r="E2" s="3"/>
      <c r="F2" s="2" t="s">
        <v>49</v>
      </c>
      <c r="G2" s="2" t="s">
        <v>50</v>
      </c>
      <c r="H2" s="2" t="s">
        <v>51</v>
      </c>
      <c r="I2" s="2" t="s">
        <v>52</v>
      </c>
      <c r="J2" s="3"/>
      <c r="K2" s="2" t="s">
        <v>53</v>
      </c>
      <c r="L2" s="3"/>
      <c r="M2" s="2" t="s">
        <v>54</v>
      </c>
      <c r="N2" s="2" t="s">
        <v>55</v>
      </c>
      <c r="O2" s="2" t="s">
        <v>56</v>
      </c>
      <c r="P2" s="3"/>
      <c r="Q2" s="2" t="s">
        <v>57</v>
      </c>
      <c r="R2" s="2" t="s">
        <v>58</v>
      </c>
      <c r="S2" s="2" t="s">
        <v>59</v>
      </c>
      <c r="T2" s="2" t="s">
        <v>60</v>
      </c>
      <c r="U2" s="2" t="s">
        <v>61</v>
      </c>
      <c r="V2" s="3"/>
      <c r="W2" s="3"/>
      <c r="X2" s="3"/>
      <c r="Y2" s="3"/>
      <c r="Z2" s="3"/>
      <c r="AA2" s="3"/>
      <c r="AB2" s="3"/>
      <c r="AC2" s="3"/>
      <c r="AD2" s="3"/>
      <c r="AE2" s="3"/>
      <c r="AF2" s="3"/>
      <c r="AG2" s="3"/>
      <c r="AH2" s="3"/>
      <c r="AI2" s="3"/>
      <c r="AJ2" s="3"/>
      <c r="AK2" s="3"/>
      <c r="AL2" s="3"/>
      <c r="AM2" s="3"/>
      <c r="AN2" s="3"/>
      <c r="AO2" s="3"/>
      <c r="AP2" s="3"/>
      <c r="AQ2" s="2" t="str">
        <f>HYPERLINK("#", "https://www.okuma-museum.jp/")</f>
        <v>https://www.okuma-museum.jp/</v>
      </c>
      <c r="AR2" s="2" t="str">
        <f>HYPERLINK("#", "https://storage.googleapis.com/storage.openphoto.jp/photos/93/thumbnail/tmirpInUTEdEvMT7ykyXwXL8kuGY3aUenmdmpGFU.jpg")</f>
        <v>https://storage.googleapis.com/storage.openphoto.jp/photos/93/thumbnail/tmirpInUTEdEvMT7ykyXwXL8kuGY3aUenmdmpGFU.jpg</v>
      </c>
      <c r="AS2" s="2" t="s">
        <v>62</v>
      </c>
      <c r="AT2" s="3"/>
      <c r="AU2" s="1" t="s">
        <v>63</v>
      </c>
    </row>
    <row r="3" spans="1:47" x14ac:dyDescent="0.4">
      <c r="A3" s="2" t="s">
        <v>64</v>
      </c>
      <c r="B3" s="3"/>
      <c r="C3" s="2" t="s">
        <v>65</v>
      </c>
      <c r="D3" s="3"/>
      <c r="E3" s="2" t="s">
        <v>66</v>
      </c>
      <c r="F3" s="2" t="s">
        <v>49</v>
      </c>
      <c r="G3" s="2" t="s">
        <v>50</v>
      </c>
      <c r="H3" s="2" t="s">
        <v>67</v>
      </c>
      <c r="I3" s="2" t="s">
        <v>68</v>
      </c>
      <c r="J3" s="3"/>
      <c r="K3" s="2" t="s">
        <v>69</v>
      </c>
      <c r="L3" s="3"/>
      <c r="M3" s="2" t="s">
        <v>70</v>
      </c>
      <c r="N3" s="2" t="s">
        <v>71</v>
      </c>
      <c r="O3" s="2" t="s">
        <v>72</v>
      </c>
      <c r="P3" s="3"/>
      <c r="Q3" s="2" t="s">
        <v>73</v>
      </c>
      <c r="R3" s="2" t="s">
        <v>74</v>
      </c>
      <c r="S3" s="2" t="s">
        <v>59</v>
      </c>
      <c r="T3" s="2" t="s">
        <v>75</v>
      </c>
      <c r="U3" s="2" t="s">
        <v>76</v>
      </c>
      <c r="V3" s="2" t="s">
        <v>77</v>
      </c>
      <c r="W3" s="2" t="s">
        <v>77</v>
      </c>
      <c r="X3" s="3"/>
      <c r="Y3" s="2" t="s">
        <v>77</v>
      </c>
      <c r="Z3" s="2" t="s">
        <v>77</v>
      </c>
      <c r="AA3" s="2" t="s">
        <v>77</v>
      </c>
      <c r="AB3" s="3"/>
      <c r="AC3" s="2" t="s">
        <v>77</v>
      </c>
      <c r="AD3" s="3"/>
      <c r="AE3" s="2" t="s">
        <v>77</v>
      </c>
      <c r="AF3" s="3"/>
      <c r="AG3" s="2" t="s">
        <v>77</v>
      </c>
      <c r="AH3" s="3"/>
      <c r="AI3" s="3"/>
      <c r="AJ3" s="2" t="s">
        <v>77</v>
      </c>
      <c r="AK3" s="2" t="s">
        <v>77</v>
      </c>
      <c r="AL3" s="3"/>
      <c r="AM3" s="3"/>
      <c r="AN3" s="3"/>
      <c r="AO3" s="3"/>
      <c r="AP3" s="3"/>
      <c r="AQ3" s="2" t="str">
        <f>HYPERLINK("#", "https://www.shinpoo.jp/facility/facility_higashiyoka.html")</f>
        <v>https://www.shinpoo.jp/facility/facility_higashiyoka.html</v>
      </c>
      <c r="AR3" s="2" t="str">
        <f>HYPERLINK("#", "https://storage.googleapis.com/storage.openphoto.jp/photos/93/thumbnail/AGJwv49ZP2TkIQMiopbCV1NnKssipsP4cr4fovO1.jpg")</f>
        <v>https://storage.googleapis.com/storage.openphoto.jp/photos/93/thumbnail/AGJwv49ZP2TkIQMiopbCV1NnKssipsP4cr4fovO1.jpg</v>
      </c>
      <c r="AS3" s="2" t="s">
        <v>62</v>
      </c>
      <c r="AT3" s="3"/>
      <c r="AU3" s="1" t="s">
        <v>63</v>
      </c>
    </row>
    <row r="4" spans="1:47" x14ac:dyDescent="0.4">
      <c r="A4" s="2" t="s">
        <v>78</v>
      </c>
      <c r="B4" s="3"/>
      <c r="C4" s="2" t="s">
        <v>79</v>
      </c>
      <c r="D4" s="3"/>
      <c r="E4" s="3"/>
      <c r="F4" s="2" t="s">
        <v>49</v>
      </c>
      <c r="G4" s="2" t="s">
        <v>50</v>
      </c>
      <c r="H4" s="2" t="s">
        <v>80</v>
      </c>
      <c r="I4" s="2" t="s">
        <v>81</v>
      </c>
      <c r="J4" s="3"/>
      <c r="K4" s="2" t="s">
        <v>82</v>
      </c>
      <c r="L4" s="3"/>
      <c r="M4" s="2" t="s">
        <v>83</v>
      </c>
      <c r="N4" s="2" t="s">
        <v>84</v>
      </c>
      <c r="O4" s="2" t="s">
        <v>85</v>
      </c>
      <c r="P4" s="3"/>
      <c r="Q4" s="2" t="s">
        <v>73</v>
      </c>
      <c r="R4" s="2" t="s">
        <v>74</v>
      </c>
      <c r="S4" s="2" t="s">
        <v>59</v>
      </c>
      <c r="T4" s="2" t="s">
        <v>75</v>
      </c>
      <c r="U4" s="2" t="s">
        <v>76</v>
      </c>
      <c r="V4" s="2" t="s">
        <v>77</v>
      </c>
      <c r="W4" s="2" t="s">
        <v>77</v>
      </c>
      <c r="X4" s="3"/>
      <c r="Y4" s="2" t="s">
        <v>77</v>
      </c>
      <c r="Z4" s="2" t="s">
        <v>77</v>
      </c>
      <c r="AA4" s="2" t="s">
        <v>77</v>
      </c>
      <c r="AB4" s="3"/>
      <c r="AC4" s="2" t="s">
        <v>77</v>
      </c>
      <c r="AD4" s="3"/>
      <c r="AE4" s="2" t="s">
        <v>77</v>
      </c>
      <c r="AF4" s="3"/>
      <c r="AG4" s="2" t="s">
        <v>77</v>
      </c>
      <c r="AH4" s="3"/>
      <c r="AI4" s="3"/>
      <c r="AJ4" s="2" t="s">
        <v>77</v>
      </c>
      <c r="AK4" s="2" t="s">
        <v>77</v>
      </c>
      <c r="AL4" s="3"/>
      <c r="AM4" s="3"/>
      <c r="AN4" s="3"/>
      <c r="AO4" s="3"/>
      <c r="AP4" s="3"/>
      <c r="AQ4" s="2" t="str">
        <f>HYPERLINK("#", "https://www.shinpoo.jp/facility/facility_bunka.html")</f>
        <v>https://www.shinpoo.jp/facility/facility_bunka.html</v>
      </c>
      <c r="AR4" s="2" t="str">
        <f>HYPERLINK("#", "https://storage.googleapis.com/storage.openphoto.jp/photos/93/thumbnail/020TurUJ0euW8J9aiv2TDsGMRzJiEae7JXBTElyh.jpg")</f>
        <v>https://storage.googleapis.com/storage.openphoto.jp/photos/93/thumbnail/020TurUJ0euW8J9aiv2TDsGMRzJiEae7JXBTElyh.jpg</v>
      </c>
      <c r="AS4" s="2" t="s">
        <v>62</v>
      </c>
      <c r="AT4" s="3"/>
      <c r="AU4" s="1" t="s">
        <v>63</v>
      </c>
    </row>
    <row r="5" spans="1:47" x14ac:dyDescent="0.4">
      <c r="A5" s="2" t="s">
        <v>86</v>
      </c>
      <c r="B5" s="3"/>
      <c r="C5" s="2" t="s">
        <v>87</v>
      </c>
      <c r="D5" s="3"/>
      <c r="E5" s="3"/>
      <c r="F5" s="2" t="s">
        <v>49</v>
      </c>
      <c r="G5" s="2" t="s">
        <v>50</v>
      </c>
      <c r="H5" s="2" t="s">
        <v>88</v>
      </c>
      <c r="I5" s="2" t="s">
        <v>89</v>
      </c>
      <c r="J5" s="3"/>
      <c r="K5" s="2" t="s">
        <v>90</v>
      </c>
      <c r="L5" s="3"/>
      <c r="M5" s="2" t="s">
        <v>91</v>
      </c>
      <c r="N5" s="2" t="s">
        <v>92</v>
      </c>
      <c r="O5" s="2" t="s">
        <v>93</v>
      </c>
      <c r="P5" s="3"/>
      <c r="Q5" s="3"/>
      <c r="R5" s="2" t="s">
        <v>94</v>
      </c>
      <c r="S5" s="2" t="s">
        <v>59</v>
      </c>
      <c r="T5" s="2" t="s">
        <v>60</v>
      </c>
      <c r="U5" s="2" t="s">
        <v>95</v>
      </c>
      <c r="V5" s="3"/>
      <c r="W5" s="3"/>
      <c r="X5" s="3"/>
      <c r="Y5" s="3"/>
      <c r="Z5" s="3"/>
      <c r="AA5" s="3"/>
      <c r="AB5" s="3"/>
      <c r="AC5" s="3"/>
      <c r="AD5" s="3"/>
      <c r="AE5" s="3"/>
      <c r="AF5" s="3"/>
      <c r="AG5" s="3"/>
      <c r="AH5" s="3"/>
      <c r="AI5" s="3"/>
      <c r="AJ5" s="3"/>
      <c r="AK5" s="3"/>
      <c r="AL5" s="3"/>
      <c r="AM5" s="3"/>
      <c r="AN5" s="3"/>
      <c r="AO5" s="3"/>
      <c r="AP5" s="3"/>
      <c r="AQ5" s="3"/>
      <c r="AR5" s="2" t="str">
        <f>HYPERLINK("#", "https://storage.googleapis.com/storage.openphoto.jp/photos/93/thumbnail/LDXvNE6TkSn23PeWlL723xnKrwdDJUnSZ8Z7b6Ub.jpg")</f>
        <v>https://storage.googleapis.com/storage.openphoto.jp/photos/93/thumbnail/LDXvNE6TkSn23PeWlL723xnKrwdDJUnSZ8Z7b6Ub.jpg</v>
      </c>
      <c r="AS5" s="2" t="s">
        <v>62</v>
      </c>
      <c r="AT5" s="3"/>
      <c r="AU5" s="1" t="s">
        <v>63</v>
      </c>
    </row>
    <row r="6" spans="1:47" x14ac:dyDescent="0.4">
      <c r="A6" s="2" t="s">
        <v>96</v>
      </c>
      <c r="B6" s="3"/>
      <c r="C6" s="2" t="s">
        <v>97</v>
      </c>
      <c r="D6" s="3"/>
      <c r="E6" s="3"/>
      <c r="F6" s="2" t="s">
        <v>49</v>
      </c>
      <c r="G6" s="2" t="s">
        <v>50</v>
      </c>
      <c r="H6" s="2" t="s">
        <v>98</v>
      </c>
      <c r="I6" s="2" t="s">
        <v>99</v>
      </c>
      <c r="J6" s="3"/>
      <c r="K6" s="2" t="s">
        <v>100</v>
      </c>
      <c r="L6" s="3"/>
      <c r="M6" s="2" t="s">
        <v>101</v>
      </c>
      <c r="N6" s="2" t="s">
        <v>102</v>
      </c>
      <c r="O6" s="2" t="s">
        <v>103</v>
      </c>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1" t="s">
        <v>63</v>
      </c>
    </row>
    <row r="7" spans="1:47" x14ac:dyDescent="0.4">
      <c r="A7" s="2" t="s">
        <v>104</v>
      </c>
      <c r="B7" s="3"/>
      <c r="C7" s="2" t="s">
        <v>105</v>
      </c>
      <c r="D7" s="3"/>
      <c r="E7" s="3"/>
      <c r="F7" s="2" t="s">
        <v>49</v>
      </c>
      <c r="G7" s="2" t="s">
        <v>50</v>
      </c>
      <c r="H7" s="2" t="s">
        <v>106</v>
      </c>
      <c r="I7" s="2" t="s">
        <v>107</v>
      </c>
      <c r="J7" s="3"/>
      <c r="K7" s="2" t="s">
        <v>108</v>
      </c>
      <c r="L7" s="3"/>
      <c r="M7" s="2" t="s">
        <v>109</v>
      </c>
      <c r="N7" s="2" t="s">
        <v>110</v>
      </c>
      <c r="O7" s="2" t="s">
        <v>111</v>
      </c>
      <c r="P7" s="3"/>
      <c r="Q7" s="3"/>
      <c r="R7" s="2" t="s">
        <v>58</v>
      </c>
      <c r="S7" s="2" t="s">
        <v>59</v>
      </c>
      <c r="T7" s="2" t="s">
        <v>60</v>
      </c>
      <c r="U7" s="2" t="s">
        <v>112</v>
      </c>
      <c r="V7" s="3"/>
      <c r="W7" s="3"/>
      <c r="X7" s="3"/>
      <c r="Y7" s="3"/>
      <c r="Z7" s="3"/>
      <c r="AA7" s="3"/>
      <c r="AB7" s="3"/>
      <c r="AC7" s="3"/>
      <c r="AD7" s="3"/>
      <c r="AE7" s="3"/>
      <c r="AF7" s="3"/>
      <c r="AG7" s="3"/>
      <c r="AH7" s="3"/>
      <c r="AI7" s="3"/>
      <c r="AJ7" s="3"/>
      <c r="AK7" s="3"/>
      <c r="AL7" s="3"/>
      <c r="AM7" s="3"/>
      <c r="AN7" s="3"/>
      <c r="AO7" s="3"/>
      <c r="AP7" s="3"/>
      <c r="AQ7" s="3"/>
      <c r="AR7" s="3"/>
      <c r="AS7" s="3"/>
      <c r="AT7" s="3"/>
      <c r="AU7" s="1" t="s">
        <v>63</v>
      </c>
    </row>
    <row r="8" spans="1:47" x14ac:dyDescent="0.4">
      <c r="A8" s="2" t="s">
        <v>113</v>
      </c>
      <c r="B8" s="3"/>
      <c r="C8" s="2" t="s">
        <v>114</v>
      </c>
      <c r="D8" s="3"/>
      <c r="E8" s="3"/>
      <c r="F8" s="2" t="s">
        <v>49</v>
      </c>
      <c r="G8" s="2" t="s">
        <v>50</v>
      </c>
      <c r="H8" s="2" t="s">
        <v>115</v>
      </c>
      <c r="I8" s="2" t="s">
        <v>116</v>
      </c>
      <c r="J8" s="3"/>
      <c r="K8" s="2" t="s">
        <v>117</v>
      </c>
      <c r="L8" s="3"/>
      <c r="M8" s="2" t="s">
        <v>118</v>
      </c>
      <c r="N8" s="2" t="s">
        <v>119</v>
      </c>
      <c r="O8" s="2" t="s">
        <v>120</v>
      </c>
      <c r="P8" s="3"/>
      <c r="Q8" s="3"/>
      <c r="R8" s="2" t="s">
        <v>58</v>
      </c>
      <c r="S8" s="2" t="s">
        <v>59</v>
      </c>
      <c r="T8" s="2" t="s">
        <v>121</v>
      </c>
      <c r="U8" s="2" t="s">
        <v>122</v>
      </c>
      <c r="V8" s="3"/>
      <c r="W8" s="3"/>
      <c r="X8" s="3"/>
      <c r="Y8" s="3"/>
      <c r="Z8" s="3"/>
      <c r="AA8" s="3"/>
      <c r="AB8" s="3"/>
      <c r="AC8" s="3"/>
      <c r="AD8" s="3"/>
      <c r="AE8" s="3"/>
      <c r="AF8" s="3"/>
      <c r="AG8" s="3"/>
      <c r="AH8" s="3"/>
      <c r="AI8" s="3"/>
      <c r="AJ8" s="3"/>
      <c r="AK8" s="3"/>
      <c r="AL8" s="3"/>
      <c r="AM8" s="3"/>
      <c r="AN8" s="3"/>
      <c r="AO8" s="3"/>
      <c r="AP8" s="3"/>
      <c r="AQ8" s="2" t="str">
        <f>HYPERLINK("#", "https://www.saga-kenkoundo-c.jp/index.html")</f>
        <v>https://www.saga-kenkoundo-c.jp/index.html</v>
      </c>
      <c r="AR8" s="2" t="str">
        <f>HYPERLINK("#", "https://storage.googleapis.com/storage.openphoto.jp/photos/93/thumbnail/606at4ysnnSNgKVdZ2VqlMW2eCV3FYLJCNHHNTXz.jpg")</f>
        <v>https://storage.googleapis.com/storage.openphoto.jp/photos/93/thumbnail/606at4ysnnSNgKVdZ2VqlMW2eCV3FYLJCNHHNTXz.jpg</v>
      </c>
      <c r="AS8" s="2" t="s">
        <v>62</v>
      </c>
      <c r="AT8" s="3"/>
      <c r="AU8" s="1" t="s">
        <v>63</v>
      </c>
    </row>
    <row r="9" spans="1:47" x14ac:dyDescent="0.4">
      <c r="A9" s="2" t="s">
        <v>123</v>
      </c>
      <c r="B9" s="3"/>
      <c r="C9" s="2" t="s">
        <v>124</v>
      </c>
      <c r="D9" s="3"/>
      <c r="E9" s="3"/>
      <c r="F9" s="2" t="s">
        <v>49</v>
      </c>
      <c r="G9" s="2" t="s">
        <v>50</v>
      </c>
      <c r="H9" s="2" t="s">
        <v>125</v>
      </c>
      <c r="I9" s="2" t="s">
        <v>126</v>
      </c>
      <c r="J9" s="3"/>
      <c r="K9" s="2" t="s">
        <v>127</v>
      </c>
      <c r="L9" s="3"/>
      <c r="M9" s="2" t="s">
        <v>128</v>
      </c>
      <c r="N9" s="2" t="s">
        <v>129</v>
      </c>
      <c r="O9" s="2" t="s">
        <v>130</v>
      </c>
      <c r="P9" s="3"/>
      <c r="Q9" s="3"/>
      <c r="R9" s="2" t="s">
        <v>58</v>
      </c>
      <c r="S9" s="2" t="s">
        <v>59</v>
      </c>
      <c r="T9" s="2" t="s">
        <v>75</v>
      </c>
      <c r="U9" s="2" t="s">
        <v>131</v>
      </c>
      <c r="V9" s="3"/>
      <c r="W9" s="3"/>
      <c r="X9" s="3"/>
      <c r="Y9" s="3"/>
      <c r="Z9" s="3"/>
      <c r="AA9" s="3"/>
      <c r="AB9" s="3"/>
      <c r="AC9" s="3"/>
      <c r="AD9" s="3"/>
      <c r="AE9" s="3"/>
      <c r="AF9" s="3"/>
      <c r="AG9" s="3"/>
      <c r="AH9" s="3"/>
      <c r="AI9" s="3"/>
      <c r="AJ9" s="3"/>
      <c r="AK9" s="3"/>
      <c r="AL9" s="3"/>
      <c r="AM9" s="3"/>
      <c r="AN9" s="3"/>
      <c r="AO9" s="3"/>
      <c r="AP9" s="3"/>
      <c r="AQ9" s="3"/>
      <c r="AR9" s="2" t="str">
        <f>HYPERLINK("#", "https://storage.googleapis.com/storage.openphoto.jp/photos/93/thumbnail/7olUp1DBg7QIGrbqn7h7uFNUKRJ7CNbxcJXRGzKB.jpg")</f>
        <v>https://storage.googleapis.com/storage.openphoto.jp/photos/93/thumbnail/7olUp1DBg7QIGrbqn7h7uFNUKRJ7CNbxcJXRGzKB.jpg</v>
      </c>
      <c r="AS9" s="2" t="s">
        <v>62</v>
      </c>
      <c r="AT9" s="3"/>
      <c r="AU9" s="1" t="s">
        <v>63</v>
      </c>
    </row>
    <row r="10" spans="1:47" x14ac:dyDescent="0.4">
      <c r="A10" s="2" t="s">
        <v>132</v>
      </c>
      <c r="B10" s="3"/>
      <c r="C10" s="2" t="s">
        <v>133</v>
      </c>
      <c r="D10" s="3"/>
      <c r="E10" s="2" t="s">
        <v>134</v>
      </c>
      <c r="F10" s="2" t="s">
        <v>49</v>
      </c>
      <c r="G10" s="2" t="s">
        <v>50</v>
      </c>
      <c r="H10" s="2" t="s">
        <v>135</v>
      </c>
      <c r="I10" s="2" t="s">
        <v>136</v>
      </c>
      <c r="J10" s="3"/>
      <c r="K10" s="2" t="s">
        <v>137</v>
      </c>
      <c r="L10" s="3"/>
      <c r="M10" s="2" t="s">
        <v>138</v>
      </c>
      <c r="N10" s="2" t="s">
        <v>139</v>
      </c>
      <c r="O10" s="2" t="s">
        <v>140</v>
      </c>
      <c r="P10" s="3"/>
      <c r="Q10" s="3"/>
      <c r="R10" s="2" t="s">
        <v>58</v>
      </c>
      <c r="S10" s="2" t="s">
        <v>59</v>
      </c>
      <c r="T10" s="2" t="s">
        <v>75</v>
      </c>
      <c r="U10" s="2" t="s">
        <v>141</v>
      </c>
      <c r="V10" s="3"/>
      <c r="W10" s="3"/>
      <c r="X10" s="3"/>
      <c r="Y10" s="3"/>
      <c r="Z10" s="3"/>
      <c r="AA10" s="3"/>
      <c r="AB10" s="3"/>
      <c r="AC10" s="3"/>
      <c r="AD10" s="3"/>
      <c r="AE10" s="3"/>
      <c r="AF10" s="3"/>
      <c r="AG10" s="3"/>
      <c r="AH10" s="3"/>
      <c r="AI10" s="3"/>
      <c r="AJ10" s="3"/>
      <c r="AK10" s="3"/>
      <c r="AL10" s="3"/>
      <c r="AM10" s="3"/>
      <c r="AN10" s="3"/>
      <c r="AO10" s="3"/>
      <c r="AP10" s="3"/>
      <c r="AQ10" s="3"/>
      <c r="AR10" s="2" t="str">
        <f>HYPERLINK("#", "https://storage.googleapis.com/storage.openphoto.jp/photos/93/thumbnail/ajud0TWfq9nmD3lqJdPXx4ZvpvSecou4CE1gO7PJ.jpg")</f>
        <v>https://storage.googleapis.com/storage.openphoto.jp/photos/93/thumbnail/ajud0TWfq9nmD3lqJdPXx4ZvpvSecou4CE1gO7PJ.jpg</v>
      </c>
      <c r="AS10" s="2" t="s">
        <v>62</v>
      </c>
      <c r="AT10" s="3"/>
      <c r="AU10" s="1" t="s">
        <v>63</v>
      </c>
    </row>
    <row r="11" spans="1:47" x14ac:dyDescent="0.4">
      <c r="A11" s="2" t="s">
        <v>142</v>
      </c>
      <c r="B11" s="3"/>
      <c r="C11" s="2" t="s">
        <v>143</v>
      </c>
      <c r="D11" s="3"/>
      <c r="E11" s="2" t="s">
        <v>144</v>
      </c>
      <c r="F11" s="2" t="s">
        <v>49</v>
      </c>
      <c r="G11" s="2" t="s">
        <v>50</v>
      </c>
      <c r="H11" s="2" t="s">
        <v>145</v>
      </c>
      <c r="I11" s="2" t="s">
        <v>146</v>
      </c>
      <c r="J11" s="3"/>
      <c r="K11" s="2" t="s">
        <v>147</v>
      </c>
      <c r="L11" s="3"/>
      <c r="M11" s="2" t="s">
        <v>148</v>
      </c>
      <c r="N11" s="2" t="s">
        <v>149</v>
      </c>
      <c r="O11" s="2" t="s">
        <v>150</v>
      </c>
      <c r="P11" s="3"/>
      <c r="Q11" s="3"/>
      <c r="R11" s="2" t="s">
        <v>58</v>
      </c>
      <c r="S11" s="2" t="s">
        <v>59</v>
      </c>
      <c r="T11" s="3"/>
      <c r="U11" s="2" t="s">
        <v>151</v>
      </c>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1" t="s">
        <v>63</v>
      </c>
    </row>
    <row r="12" spans="1:47" x14ac:dyDescent="0.4">
      <c r="A12" s="2" t="s">
        <v>152</v>
      </c>
      <c r="B12" s="3"/>
      <c r="C12" s="2" t="s">
        <v>153</v>
      </c>
      <c r="D12" s="3"/>
      <c r="E12" s="3"/>
      <c r="F12" s="2" t="s">
        <v>49</v>
      </c>
      <c r="G12" s="2" t="s">
        <v>50</v>
      </c>
      <c r="H12" s="2" t="s">
        <v>145</v>
      </c>
      <c r="I12" s="2" t="s">
        <v>146</v>
      </c>
      <c r="J12" s="3"/>
      <c r="K12" s="2" t="s">
        <v>147</v>
      </c>
      <c r="L12" s="3"/>
      <c r="M12" s="2" t="s">
        <v>148</v>
      </c>
      <c r="N12" s="2" t="s">
        <v>154</v>
      </c>
      <c r="O12" s="2" t="s">
        <v>155</v>
      </c>
      <c r="P12" s="3"/>
      <c r="Q12" s="3"/>
      <c r="R12" s="2" t="s">
        <v>58</v>
      </c>
      <c r="S12" s="2" t="s">
        <v>59</v>
      </c>
      <c r="T12" s="2" t="s">
        <v>156</v>
      </c>
      <c r="U12" s="2" t="s">
        <v>141</v>
      </c>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1" t="s">
        <v>63</v>
      </c>
    </row>
    <row r="13" spans="1:47" x14ac:dyDescent="0.4">
      <c r="A13" s="2" t="s">
        <v>157</v>
      </c>
      <c r="B13" s="3"/>
      <c r="C13" s="2" t="s">
        <v>158</v>
      </c>
      <c r="D13" s="3"/>
      <c r="E13" s="3"/>
      <c r="F13" s="2" t="s">
        <v>49</v>
      </c>
      <c r="G13" s="2" t="s">
        <v>50</v>
      </c>
      <c r="H13" s="2" t="s">
        <v>159</v>
      </c>
      <c r="I13" s="2" t="s">
        <v>160</v>
      </c>
      <c r="J13" s="3"/>
      <c r="K13" s="2" t="s">
        <v>161</v>
      </c>
      <c r="L13" s="3"/>
      <c r="M13" s="2" t="s">
        <v>162</v>
      </c>
      <c r="N13" s="2" t="s">
        <v>163</v>
      </c>
      <c r="O13" s="2" t="s">
        <v>164</v>
      </c>
      <c r="P13" s="3"/>
      <c r="Q13" s="3"/>
      <c r="R13" s="2" t="s">
        <v>58</v>
      </c>
      <c r="S13" s="2" t="s">
        <v>59</v>
      </c>
      <c r="T13" s="2" t="s">
        <v>75</v>
      </c>
      <c r="U13" s="2" t="s">
        <v>165</v>
      </c>
      <c r="V13" s="3"/>
      <c r="W13" s="3"/>
      <c r="X13" s="3"/>
      <c r="Y13" s="3"/>
      <c r="Z13" s="3"/>
      <c r="AA13" s="3"/>
      <c r="AB13" s="3"/>
      <c r="AC13" s="3"/>
      <c r="AD13" s="3"/>
      <c r="AE13" s="3"/>
      <c r="AF13" s="3"/>
      <c r="AG13" s="3"/>
      <c r="AH13" s="3"/>
      <c r="AI13" s="3"/>
      <c r="AJ13" s="3"/>
      <c r="AK13" s="3"/>
      <c r="AL13" s="3"/>
      <c r="AM13" s="3"/>
      <c r="AN13" s="3"/>
      <c r="AO13" s="3"/>
      <c r="AP13" s="3"/>
      <c r="AQ13" s="3"/>
      <c r="AR13" s="2" t="str">
        <f>HYPERLINK("#", "https://storage.googleapis.com/storage.openphoto.jp/photos/93/thumbnail/gBwofmORLFahyhfOP5WEpkWap9oXrCCGHkqYv5io.jpg")</f>
        <v>https://storage.googleapis.com/storage.openphoto.jp/photos/93/thumbnail/gBwofmORLFahyhfOP5WEpkWap9oXrCCGHkqYv5io.jpg</v>
      </c>
      <c r="AS13" s="2" t="s">
        <v>62</v>
      </c>
      <c r="AT13" s="3"/>
      <c r="AU13" s="1" t="s">
        <v>63</v>
      </c>
    </row>
    <row r="14" spans="1:47" x14ac:dyDescent="0.4">
      <c r="A14" s="2" t="s">
        <v>166</v>
      </c>
      <c r="B14" s="3"/>
      <c r="C14" s="2" t="s">
        <v>167</v>
      </c>
      <c r="D14" s="3"/>
      <c r="E14" s="3"/>
      <c r="F14" s="2" t="s">
        <v>49</v>
      </c>
      <c r="G14" s="2" t="s">
        <v>50</v>
      </c>
      <c r="H14" s="2" t="s">
        <v>168</v>
      </c>
      <c r="I14" s="2" t="s">
        <v>169</v>
      </c>
      <c r="J14" s="3"/>
      <c r="K14" s="2" t="s">
        <v>170</v>
      </c>
      <c r="L14" s="3"/>
      <c r="M14" s="2" t="s">
        <v>171</v>
      </c>
      <c r="N14" s="2" t="s">
        <v>172</v>
      </c>
      <c r="O14" s="2" t="s">
        <v>173</v>
      </c>
      <c r="P14" s="3"/>
      <c r="Q14" s="3"/>
      <c r="R14" s="2" t="s">
        <v>174</v>
      </c>
      <c r="S14" s="2" t="s">
        <v>59</v>
      </c>
      <c r="T14" s="2" t="s">
        <v>156</v>
      </c>
      <c r="U14" s="2" t="s">
        <v>175</v>
      </c>
      <c r="V14" s="3"/>
      <c r="W14" s="3"/>
      <c r="X14" s="3"/>
      <c r="Y14" s="3"/>
      <c r="Z14" s="3"/>
      <c r="AA14" s="3"/>
      <c r="AB14" s="3"/>
      <c r="AC14" s="3"/>
      <c r="AD14" s="3"/>
      <c r="AE14" s="3"/>
      <c r="AF14" s="3"/>
      <c r="AG14" s="3"/>
      <c r="AH14" s="3"/>
      <c r="AI14" s="3"/>
      <c r="AJ14" s="3"/>
      <c r="AK14" s="3"/>
      <c r="AL14" s="3"/>
      <c r="AM14" s="3"/>
      <c r="AN14" s="3"/>
      <c r="AO14" s="3"/>
      <c r="AP14" s="3"/>
      <c r="AQ14" s="3"/>
      <c r="AR14" s="2" t="str">
        <f>HYPERLINK("#", "https://storage.googleapis.com/storage.openphoto.jp/photos/93/thumbnail/CtPfx3OC3AFXRdJn9sdxrcjQLRgTyag5WSKturrk.jpg")</f>
        <v>https://storage.googleapis.com/storage.openphoto.jp/photos/93/thumbnail/CtPfx3OC3AFXRdJn9sdxrcjQLRgTyag5WSKturrk.jpg</v>
      </c>
      <c r="AS14" s="2" t="s">
        <v>62</v>
      </c>
      <c r="AT14" s="3"/>
      <c r="AU14" s="1" t="s">
        <v>63</v>
      </c>
    </row>
    <row r="15" spans="1:47" x14ac:dyDescent="0.4">
      <c r="A15" s="2" t="s">
        <v>176</v>
      </c>
      <c r="B15" s="3"/>
      <c r="C15" s="2" t="s">
        <v>177</v>
      </c>
      <c r="D15" s="3"/>
      <c r="E15" s="3"/>
      <c r="F15" s="2" t="s">
        <v>49</v>
      </c>
      <c r="G15" s="2" t="s">
        <v>50</v>
      </c>
      <c r="H15" s="2" t="s">
        <v>178</v>
      </c>
      <c r="I15" s="2" t="s">
        <v>179</v>
      </c>
      <c r="J15" s="3"/>
      <c r="K15" s="2" t="s">
        <v>180</v>
      </c>
      <c r="L15" s="3"/>
      <c r="M15" s="2" t="s">
        <v>181</v>
      </c>
      <c r="N15" s="2" t="s">
        <v>182</v>
      </c>
      <c r="O15" s="2" t="s">
        <v>183</v>
      </c>
      <c r="P15" s="3"/>
      <c r="Q15" s="3"/>
      <c r="R15" s="2" t="s">
        <v>58</v>
      </c>
      <c r="S15" s="3"/>
      <c r="T15" s="3"/>
      <c r="U15" s="2" t="s">
        <v>184</v>
      </c>
      <c r="V15" s="3"/>
      <c r="W15" s="3"/>
      <c r="X15" s="3"/>
      <c r="Y15" s="3"/>
      <c r="Z15" s="3"/>
      <c r="AA15" s="3"/>
      <c r="AB15" s="3"/>
      <c r="AC15" s="3"/>
      <c r="AD15" s="3"/>
      <c r="AE15" s="3"/>
      <c r="AF15" s="3"/>
      <c r="AG15" s="3"/>
      <c r="AH15" s="3"/>
      <c r="AI15" s="3"/>
      <c r="AJ15" s="3"/>
      <c r="AK15" s="3"/>
      <c r="AL15" s="3"/>
      <c r="AM15" s="3"/>
      <c r="AN15" s="3"/>
      <c r="AO15" s="3"/>
      <c r="AP15" s="3"/>
      <c r="AQ15" s="3"/>
      <c r="AR15" s="2" t="str">
        <f>HYPERLINK("#", "https://storage.googleapis.com/storage.openphoto.jp/photos/93/thumbnail/YtpUMsLLqrORCJLKOrpY3YMWg3xwebyfKjTE4mLw.jpg")</f>
        <v>https://storage.googleapis.com/storage.openphoto.jp/photos/93/thumbnail/YtpUMsLLqrORCJLKOrpY3YMWg3xwebyfKjTE4mLw.jpg</v>
      </c>
      <c r="AS15" s="3"/>
      <c r="AT15" s="3"/>
      <c r="AU15" s="1" t="s">
        <v>63</v>
      </c>
    </row>
    <row r="16" spans="1:47" x14ac:dyDescent="0.4">
      <c r="A16" s="2" t="s">
        <v>185</v>
      </c>
      <c r="B16" s="3"/>
      <c r="C16" s="2" t="s">
        <v>186</v>
      </c>
      <c r="D16" s="2" t="s">
        <v>187</v>
      </c>
      <c r="E16" s="2" t="s">
        <v>188</v>
      </c>
      <c r="F16" s="2" t="s">
        <v>49</v>
      </c>
      <c r="G16" s="2" t="s">
        <v>50</v>
      </c>
      <c r="H16" s="2" t="s">
        <v>189</v>
      </c>
      <c r="I16" s="2" t="s">
        <v>190</v>
      </c>
      <c r="J16" s="3"/>
      <c r="K16" s="2" t="s">
        <v>191</v>
      </c>
      <c r="L16" s="2" t="s">
        <v>192</v>
      </c>
      <c r="M16" s="2" t="s">
        <v>193</v>
      </c>
      <c r="N16" s="2" t="s">
        <v>194</v>
      </c>
      <c r="O16" s="2" t="s">
        <v>195</v>
      </c>
      <c r="P16" s="3"/>
      <c r="Q16" s="2" t="s">
        <v>196</v>
      </c>
      <c r="R16" s="2" t="s">
        <v>197</v>
      </c>
      <c r="S16" s="2" t="s">
        <v>59</v>
      </c>
      <c r="T16" s="2" t="s">
        <v>121</v>
      </c>
      <c r="U16" s="2" t="s">
        <v>198</v>
      </c>
      <c r="V16" s="2" t="s">
        <v>77</v>
      </c>
      <c r="W16" s="2" t="s">
        <v>77</v>
      </c>
      <c r="X16" s="3"/>
      <c r="Y16" s="2" t="s">
        <v>77</v>
      </c>
      <c r="Z16" s="2" t="s">
        <v>77</v>
      </c>
      <c r="AA16" s="2" t="s">
        <v>77</v>
      </c>
      <c r="AB16" s="2" t="s">
        <v>77</v>
      </c>
      <c r="AC16" s="2" t="s">
        <v>77</v>
      </c>
      <c r="AD16" s="3"/>
      <c r="AE16" s="2" t="s">
        <v>77</v>
      </c>
      <c r="AF16" s="3"/>
      <c r="AG16" s="2" t="s">
        <v>77</v>
      </c>
      <c r="AH16" s="2" t="s">
        <v>77</v>
      </c>
      <c r="AI16" s="3"/>
      <c r="AJ16" s="2" t="s">
        <v>77</v>
      </c>
      <c r="AK16" s="2" t="s">
        <v>77</v>
      </c>
      <c r="AL16" s="3"/>
      <c r="AM16" s="3"/>
      <c r="AN16" s="3"/>
      <c r="AO16" s="3"/>
      <c r="AP16" s="3"/>
      <c r="AQ16" s="2" t="str">
        <f>HYPERLINK("#", "https://www.city.saga.lg.jp/main/892.html")</f>
        <v>https://www.city.saga.lg.jp/main/892.html</v>
      </c>
      <c r="AR16" s="2" t="str">
        <f>HYPERLINK("#", "https://storage.googleapis.com/storage.openphoto.jp/photos/93/thumbnail/89r7YN7gIAcWR1dr6jLgu7lCBs18EVbktGppqeFO.jpg")</f>
        <v>https://storage.googleapis.com/storage.openphoto.jp/photos/93/thumbnail/89r7YN7gIAcWR1dr6jLgu7lCBs18EVbktGppqeFO.jpg</v>
      </c>
      <c r="AS16" s="2" t="s">
        <v>62</v>
      </c>
      <c r="AT16" s="2" t="s">
        <v>199</v>
      </c>
      <c r="AU16" s="1" t="s">
        <v>63</v>
      </c>
    </row>
    <row r="17" spans="1:47" x14ac:dyDescent="0.4">
      <c r="A17" s="2" t="s">
        <v>200</v>
      </c>
      <c r="B17" s="3"/>
      <c r="C17" s="2" t="s">
        <v>201</v>
      </c>
      <c r="D17" s="3"/>
      <c r="E17" s="3"/>
      <c r="F17" s="2" t="s">
        <v>49</v>
      </c>
      <c r="G17" s="2" t="s">
        <v>50</v>
      </c>
      <c r="H17" s="2" t="s">
        <v>189</v>
      </c>
      <c r="I17" s="2" t="s">
        <v>202</v>
      </c>
      <c r="J17" s="3"/>
      <c r="K17" s="2" t="s">
        <v>203</v>
      </c>
      <c r="L17" s="3"/>
      <c r="M17" s="2" t="s">
        <v>204</v>
      </c>
      <c r="N17" s="2" t="s">
        <v>205</v>
      </c>
      <c r="O17" s="2" t="s">
        <v>206</v>
      </c>
      <c r="P17" s="3"/>
      <c r="Q17" s="3"/>
      <c r="R17" s="2" t="s">
        <v>58</v>
      </c>
      <c r="S17" s="2" t="s">
        <v>59</v>
      </c>
      <c r="T17" s="2" t="s">
        <v>156</v>
      </c>
      <c r="U17" s="2" t="s">
        <v>141</v>
      </c>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1" t="s">
        <v>63</v>
      </c>
    </row>
    <row r="18" spans="1:47" x14ac:dyDescent="0.4">
      <c r="A18" s="2" t="s">
        <v>207</v>
      </c>
      <c r="B18" s="3"/>
      <c r="C18" s="2" t="s">
        <v>208</v>
      </c>
      <c r="D18" s="3"/>
      <c r="E18" s="3"/>
      <c r="F18" s="2" t="s">
        <v>49</v>
      </c>
      <c r="G18" s="2" t="s">
        <v>50</v>
      </c>
      <c r="H18" s="2" t="s">
        <v>98</v>
      </c>
      <c r="I18" s="2" t="s">
        <v>209</v>
      </c>
      <c r="J18" s="3"/>
      <c r="K18" s="2" t="s">
        <v>210</v>
      </c>
      <c r="L18" s="3"/>
      <c r="M18" s="2" t="s">
        <v>211</v>
      </c>
      <c r="N18" s="2" t="s">
        <v>212</v>
      </c>
      <c r="O18" s="2" t="s">
        <v>213</v>
      </c>
      <c r="P18" s="3"/>
      <c r="Q18" s="3"/>
      <c r="R18" s="2" t="s">
        <v>58</v>
      </c>
      <c r="S18" s="2" t="s">
        <v>59</v>
      </c>
      <c r="T18" s="2" t="s">
        <v>156</v>
      </c>
      <c r="U18" s="2" t="s">
        <v>141</v>
      </c>
      <c r="V18" s="3"/>
      <c r="W18" s="3"/>
      <c r="X18" s="3"/>
      <c r="Y18" s="3"/>
      <c r="Z18" s="3"/>
      <c r="AA18" s="3"/>
      <c r="AB18" s="3"/>
      <c r="AC18" s="3"/>
      <c r="AD18" s="3"/>
      <c r="AE18" s="3"/>
      <c r="AF18" s="3"/>
      <c r="AG18" s="3"/>
      <c r="AH18" s="3"/>
      <c r="AI18" s="3"/>
      <c r="AJ18" s="3"/>
      <c r="AK18" s="3"/>
      <c r="AL18" s="3"/>
      <c r="AM18" s="3"/>
      <c r="AN18" s="3"/>
      <c r="AO18" s="3"/>
      <c r="AP18" s="3"/>
      <c r="AQ18" s="3"/>
      <c r="AR18" s="2" t="str">
        <f>HYPERLINK("#", "https://storage.googleapis.com/storage.openphoto.jp/photos/93/thumbnail/7PEDGqsovGXoeVmmPvOSlsmk5ifKgKmt2TqU0pVG.jpg")</f>
        <v>https://storage.googleapis.com/storage.openphoto.jp/photos/93/thumbnail/7PEDGqsovGXoeVmmPvOSlsmk5ifKgKmt2TqU0pVG.jpg</v>
      </c>
      <c r="AS18" s="2" t="s">
        <v>62</v>
      </c>
      <c r="AT18" s="3"/>
      <c r="AU18" s="1" t="s">
        <v>63</v>
      </c>
    </row>
    <row r="19" spans="1:47" x14ac:dyDescent="0.4">
      <c r="A19" s="2" t="s">
        <v>214</v>
      </c>
      <c r="B19" s="3"/>
      <c r="C19" s="2" t="s">
        <v>215</v>
      </c>
      <c r="D19" s="3"/>
      <c r="E19" s="3"/>
      <c r="F19" s="2" t="s">
        <v>49</v>
      </c>
      <c r="G19" s="2" t="s">
        <v>50</v>
      </c>
      <c r="H19" s="2" t="s">
        <v>98</v>
      </c>
      <c r="I19" s="2" t="s">
        <v>209</v>
      </c>
      <c r="J19" s="3"/>
      <c r="K19" s="2" t="s">
        <v>210</v>
      </c>
      <c r="L19" s="3"/>
      <c r="M19" s="2" t="s">
        <v>211</v>
      </c>
      <c r="N19" s="2" t="s">
        <v>216</v>
      </c>
      <c r="O19" s="2" t="s">
        <v>217</v>
      </c>
      <c r="P19" s="3"/>
      <c r="Q19" s="2" t="s">
        <v>218</v>
      </c>
      <c r="R19" s="2" t="s">
        <v>58</v>
      </c>
      <c r="S19" s="2" t="s">
        <v>59</v>
      </c>
      <c r="T19" s="2" t="s">
        <v>156</v>
      </c>
      <c r="U19" s="2" t="s">
        <v>141</v>
      </c>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1" t="s">
        <v>63</v>
      </c>
    </row>
    <row r="20" spans="1:47" x14ac:dyDescent="0.4">
      <c r="A20" s="2" t="s">
        <v>219</v>
      </c>
      <c r="B20" s="3"/>
      <c r="C20" s="2" t="s">
        <v>220</v>
      </c>
      <c r="D20" s="3"/>
      <c r="E20" s="3"/>
      <c r="F20" s="2" t="s">
        <v>49</v>
      </c>
      <c r="G20" s="2" t="s">
        <v>50</v>
      </c>
      <c r="H20" s="2" t="s">
        <v>221</v>
      </c>
      <c r="I20" s="2" t="s">
        <v>222</v>
      </c>
      <c r="J20" s="3"/>
      <c r="K20" s="2" t="s">
        <v>223</v>
      </c>
      <c r="L20" s="3"/>
      <c r="M20" s="2" t="s">
        <v>224</v>
      </c>
      <c r="N20" s="2" t="s">
        <v>225</v>
      </c>
      <c r="O20" s="2" t="s">
        <v>226</v>
      </c>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2" t="str">
        <f>HYPERLINK("#", "https://storage.googleapis.com/storage.openphoto.jp/photos/93/thumbnail/MbEWihB8yFmrd3UGpzPEqNg0WgfuoRGslSnildam.jpg")</f>
        <v>https://storage.googleapis.com/storage.openphoto.jp/photos/93/thumbnail/MbEWihB8yFmrd3UGpzPEqNg0WgfuoRGslSnildam.jpg</v>
      </c>
      <c r="AS20" s="2" t="s">
        <v>62</v>
      </c>
      <c r="AT20" s="3"/>
      <c r="AU20" s="1" t="s">
        <v>63</v>
      </c>
    </row>
    <row r="21" spans="1:47" x14ac:dyDescent="0.4">
      <c r="A21" s="2" t="s">
        <v>227</v>
      </c>
      <c r="B21" s="3"/>
      <c r="C21" s="2" t="s">
        <v>228</v>
      </c>
      <c r="D21" s="3"/>
      <c r="E21" s="3"/>
      <c r="F21" s="2" t="s">
        <v>49</v>
      </c>
      <c r="G21" s="2" t="s">
        <v>50</v>
      </c>
      <c r="H21" s="2" t="s">
        <v>229</v>
      </c>
      <c r="I21" s="2" t="s">
        <v>230</v>
      </c>
      <c r="J21" s="2" t="s">
        <v>231</v>
      </c>
      <c r="K21" s="2" t="s">
        <v>232</v>
      </c>
      <c r="L21" s="3"/>
      <c r="M21" s="2" t="s">
        <v>233</v>
      </c>
      <c r="N21" s="2" t="s">
        <v>234</v>
      </c>
      <c r="O21" s="2" t="s">
        <v>235</v>
      </c>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2" t="str">
        <f>HYPERLINK("#", "https://www.city.saga.lg.jp/main/14778.html")</f>
        <v>https://www.city.saga.lg.jp/main/14778.html</v>
      </c>
      <c r="AR21" s="2" t="str">
        <f>HYPERLINK("#", "https://storage.googleapis.com/storage.openphoto.jp/photos/93/thumbnail/tzMMwNpFxolOg8z4gZGhSWn9UFCOlTgWrlYi4ZFC.jpg")</f>
        <v>https://storage.googleapis.com/storage.openphoto.jp/photos/93/thumbnail/tzMMwNpFxolOg8z4gZGhSWn9UFCOlTgWrlYi4ZFC.jpg</v>
      </c>
      <c r="AS21" s="2" t="s">
        <v>62</v>
      </c>
      <c r="AT21" s="3"/>
      <c r="AU21" s="1" t="s">
        <v>63</v>
      </c>
    </row>
    <row r="22" spans="1:47" x14ac:dyDescent="0.4">
      <c r="A22" s="2" t="s">
        <v>236</v>
      </c>
      <c r="B22" s="3"/>
      <c r="C22" s="2" t="s">
        <v>237</v>
      </c>
      <c r="D22" s="3"/>
      <c r="E22" s="3"/>
      <c r="F22" s="2" t="s">
        <v>49</v>
      </c>
      <c r="G22" s="2" t="s">
        <v>50</v>
      </c>
      <c r="H22" s="2" t="s">
        <v>238</v>
      </c>
      <c r="I22" s="2" t="s">
        <v>239</v>
      </c>
      <c r="J22" s="3"/>
      <c r="K22" s="2" t="s">
        <v>240</v>
      </c>
      <c r="L22" s="3"/>
      <c r="M22" s="2" t="s">
        <v>241</v>
      </c>
      <c r="N22" s="2" t="s">
        <v>242</v>
      </c>
      <c r="O22" s="2" t="s">
        <v>243</v>
      </c>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2" t="str">
        <f>HYPERLINK("#", "https://storage.googleapis.com/storage.openphoto.jp/photos/93/thumbnail/wKO0kIQKFf3b7b7nhRe16CfHeb5kkQTnGVT6QTFy.jpg")</f>
        <v>https://storage.googleapis.com/storage.openphoto.jp/photos/93/thumbnail/wKO0kIQKFf3b7b7nhRe16CfHeb5kkQTnGVT6QTFy.jpg</v>
      </c>
      <c r="AS22" s="2" t="s">
        <v>62</v>
      </c>
      <c r="AT22" s="3"/>
      <c r="AU22" s="1" t="s">
        <v>63</v>
      </c>
    </row>
    <row r="23" spans="1:47" x14ac:dyDescent="0.4">
      <c r="A23" s="2" t="s">
        <v>244</v>
      </c>
      <c r="B23" s="3"/>
      <c r="C23" s="2" t="s">
        <v>245</v>
      </c>
      <c r="D23" s="3"/>
      <c r="E23" s="3"/>
      <c r="F23" s="2" t="s">
        <v>49</v>
      </c>
      <c r="G23" s="2" t="s">
        <v>50</v>
      </c>
      <c r="H23" s="2" t="s">
        <v>246</v>
      </c>
      <c r="I23" s="2" t="s">
        <v>247</v>
      </c>
      <c r="J23" s="3"/>
      <c r="K23" s="2" t="s">
        <v>248</v>
      </c>
      <c r="L23" s="3"/>
      <c r="M23" s="2" t="s">
        <v>249</v>
      </c>
      <c r="N23" s="2" t="s">
        <v>250</v>
      </c>
      <c r="O23" s="2" t="s">
        <v>251</v>
      </c>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2" t="str">
        <f>HYPERLINK("#", "https://storage.googleapis.com/storage.openphoto.jp/photos/93/thumbnail/gkdGlR2t7QibsKoXUMKyuyk2iFZWXJ9xAlVXTyVi.jpg")</f>
        <v>https://storage.googleapis.com/storage.openphoto.jp/photos/93/thumbnail/gkdGlR2t7QibsKoXUMKyuyk2iFZWXJ9xAlVXTyVi.jpg</v>
      </c>
      <c r="AS23" s="2" t="s">
        <v>62</v>
      </c>
      <c r="AT23" s="3"/>
      <c r="AU23" s="1" t="s">
        <v>63</v>
      </c>
    </row>
    <row r="24" spans="1:47" x14ac:dyDescent="0.4">
      <c r="A24" s="2" t="s">
        <v>252</v>
      </c>
      <c r="B24" s="3"/>
      <c r="C24" s="2" t="s">
        <v>253</v>
      </c>
      <c r="D24" s="3"/>
      <c r="E24" s="3"/>
      <c r="F24" s="2" t="s">
        <v>49</v>
      </c>
      <c r="G24" s="2" t="s">
        <v>50</v>
      </c>
      <c r="H24" s="2" t="s">
        <v>125</v>
      </c>
      <c r="I24" s="2" t="s">
        <v>254</v>
      </c>
      <c r="J24" s="3"/>
      <c r="K24" s="2" t="s">
        <v>255</v>
      </c>
      <c r="L24" s="3"/>
      <c r="M24" s="2" t="s">
        <v>256</v>
      </c>
      <c r="N24" s="2" t="s">
        <v>257</v>
      </c>
      <c r="O24" s="2" t="s">
        <v>258</v>
      </c>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2" t="str">
        <f>HYPERLINK("#", "https://storage.googleapis.com/storage.openphoto.jp/photos/93/thumbnail/OEV3U5HylhX7tICcGfHvYSRnXvHN2CakRDJb4m8X.jpg")</f>
        <v>https://storage.googleapis.com/storage.openphoto.jp/photos/93/thumbnail/OEV3U5HylhX7tICcGfHvYSRnXvHN2CakRDJb4m8X.jpg</v>
      </c>
      <c r="AS24" s="2" t="s">
        <v>62</v>
      </c>
      <c r="AT24" s="3"/>
      <c r="AU24" s="1" t="s">
        <v>63</v>
      </c>
    </row>
    <row r="25" spans="1:47" x14ac:dyDescent="0.4">
      <c r="A25" s="2" t="s">
        <v>259</v>
      </c>
      <c r="B25" s="3"/>
      <c r="C25" s="2" t="s">
        <v>260</v>
      </c>
      <c r="D25" s="3"/>
      <c r="E25" s="3"/>
      <c r="F25" s="2" t="s">
        <v>49</v>
      </c>
      <c r="G25" s="2" t="s">
        <v>50</v>
      </c>
      <c r="H25" s="2" t="s">
        <v>159</v>
      </c>
      <c r="I25" s="2" t="s">
        <v>261</v>
      </c>
      <c r="J25" s="3"/>
      <c r="K25" s="2" t="s">
        <v>262</v>
      </c>
      <c r="L25" s="3"/>
      <c r="M25" s="2" t="s">
        <v>263</v>
      </c>
      <c r="N25" s="2" t="s">
        <v>264</v>
      </c>
      <c r="O25" s="2" t="s">
        <v>265</v>
      </c>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2" t="str">
        <f>HYPERLINK("#", "https://storage.googleapis.com/storage.openphoto.jp/photos/93/original/C0uKsMJmVnJ0jmsbeJmiRW2bAqXrWoX0YD29WZ3e.jpg")</f>
        <v>https://storage.googleapis.com/storage.openphoto.jp/photos/93/original/C0uKsMJmVnJ0jmsbeJmiRW2bAqXrWoX0YD29WZ3e.jpg</v>
      </c>
      <c r="AS25" s="2" t="s">
        <v>62</v>
      </c>
      <c r="AT25" s="3"/>
      <c r="AU25" s="1" t="s">
        <v>63</v>
      </c>
    </row>
    <row r="26" spans="1:47" x14ac:dyDescent="0.4">
      <c r="A26" s="2" t="s">
        <v>266</v>
      </c>
      <c r="B26" s="3"/>
      <c r="C26" s="2" t="s">
        <v>267</v>
      </c>
      <c r="D26" s="3"/>
      <c r="E26" s="3"/>
      <c r="F26" s="2" t="s">
        <v>49</v>
      </c>
      <c r="G26" s="2" t="s">
        <v>50</v>
      </c>
      <c r="H26" s="2" t="s">
        <v>67</v>
      </c>
      <c r="I26" s="2" t="s">
        <v>268</v>
      </c>
      <c r="J26" s="3"/>
      <c r="K26" s="2" t="s">
        <v>269</v>
      </c>
      <c r="L26" s="3"/>
      <c r="M26" s="2" t="s">
        <v>270</v>
      </c>
      <c r="N26" s="2" t="s">
        <v>271</v>
      </c>
      <c r="O26" s="2" t="s">
        <v>272</v>
      </c>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2" t="str">
        <f>HYPERLINK("#", "https://storage.googleapis.com/storage.openphoto.jp/photos/93/thumbnail/q21fNviYCqamm2JpFtJnCj0izAdDHrkZweA56H42.jpg")</f>
        <v>https://storage.googleapis.com/storage.openphoto.jp/photos/93/thumbnail/q21fNviYCqamm2JpFtJnCj0izAdDHrkZweA56H42.jpg</v>
      </c>
      <c r="AS26" s="2" t="s">
        <v>62</v>
      </c>
      <c r="AT26" s="3"/>
      <c r="AU26" s="1" t="s">
        <v>63</v>
      </c>
    </row>
    <row r="27" spans="1:47" x14ac:dyDescent="0.4">
      <c r="A27" s="2" t="s">
        <v>273</v>
      </c>
      <c r="B27" s="3"/>
      <c r="C27" s="2" t="s">
        <v>274</v>
      </c>
      <c r="D27" s="3"/>
      <c r="E27" s="2" t="s">
        <v>275</v>
      </c>
      <c r="F27" s="2" t="s">
        <v>49</v>
      </c>
      <c r="G27" s="2" t="s">
        <v>50</v>
      </c>
      <c r="H27" s="2" t="s">
        <v>276</v>
      </c>
      <c r="I27" s="2" t="s">
        <v>277</v>
      </c>
      <c r="J27" s="3"/>
      <c r="K27" s="2" t="s">
        <v>278</v>
      </c>
      <c r="L27" s="3"/>
      <c r="M27" s="2" t="s">
        <v>279</v>
      </c>
      <c r="N27" s="2" t="s">
        <v>280</v>
      </c>
      <c r="O27" s="2" t="s">
        <v>281</v>
      </c>
      <c r="P27" s="3"/>
      <c r="Q27" s="2" t="s">
        <v>282</v>
      </c>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2" t="str">
        <f>HYPERLINK("#", "https://storage.googleapis.com/storage.openphoto.jp/photos/93/thumbnail/03Jl5UxmkCfjEdtx7VcuGTWf0AyyNCxiBaFv94rI.jpg")</f>
        <v>https://storage.googleapis.com/storage.openphoto.jp/photos/93/thumbnail/03Jl5UxmkCfjEdtx7VcuGTWf0AyyNCxiBaFv94rI.jpg</v>
      </c>
      <c r="AS27" s="2" t="s">
        <v>62</v>
      </c>
      <c r="AT27" s="3"/>
      <c r="AU27" s="1" t="s">
        <v>63</v>
      </c>
    </row>
    <row r="28" spans="1:47" x14ac:dyDescent="0.4">
      <c r="A28" s="2" t="s">
        <v>283</v>
      </c>
      <c r="B28" s="3"/>
      <c r="C28" s="2" t="s">
        <v>284</v>
      </c>
      <c r="D28" s="2" t="s">
        <v>285</v>
      </c>
      <c r="E28" s="3"/>
      <c r="F28" s="2" t="s">
        <v>49</v>
      </c>
      <c r="G28" s="2" t="s">
        <v>50</v>
      </c>
      <c r="H28" s="2" t="s">
        <v>286</v>
      </c>
      <c r="I28" s="2" t="s">
        <v>287</v>
      </c>
      <c r="J28" s="3"/>
      <c r="K28" s="2" t="s">
        <v>288</v>
      </c>
      <c r="L28" s="2" t="s">
        <v>289</v>
      </c>
      <c r="M28" s="2" t="s">
        <v>290</v>
      </c>
      <c r="N28" s="2" t="s">
        <v>291</v>
      </c>
      <c r="O28" s="2" t="s">
        <v>292</v>
      </c>
      <c r="P28" s="3"/>
      <c r="Q28" s="2" t="s">
        <v>293</v>
      </c>
      <c r="R28" s="2" t="s">
        <v>294</v>
      </c>
      <c r="S28" s="2" t="s">
        <v>295</v>
      </c>
      <c r="T28" s="2" t="s">
        <v>75</v>
      </c>
      <c r="U28" s="2" t="s">
        <v>296</v>
      </c>
      <c r="V28" s="2" t="s">
        <v>77</v>
      </c>
      <c r="W28" s="3"/>
      <c r="X28" s="3"/>
      <c r="Y28" s="2" t="s">
        <v>77</v>
      </c>
      <c r="Z28" s="3"/>
      <c r="AA28" s="2" t="s">
        <v>77</v>
      </c>
      <c r="AB28" s="3"/>
      <c r="AC28" s="2" t="s">
        <v>77</v>
      </c>
      <c r="AD28" s="3"/>
      <c r="AE28" s="2" t="s">
        <v>77</v>
      </c>
      <c r="AF28" s="2" t="s">
        <v>77</v>
      </c>
      <c r="AG28" s="2" t="s">
        <v>77</v>
      </c>
      <c r="AH28" s="2" t="s">
        <v>77</v>
      </c>
      <c r="AI28" s="3"/>
      <c r="AJ28" s="3"/>
      <c r="AK28" s="2" t="s">
        <v>77</v>
      </c>
      <c r="AL28" s="3"/>
      <c r="AM28" s="3"/>
      <c r="AN28" s="3"/>
      <c r="AO28" s="3"/>
      <c r="AP28" s="2" t="s">
        <v>297</v>
      </c>
      <c r="AQ28" s="2" t="str">
        <f>HYPERLINK("#", "https://www.tsunasaga.jp/kanko/kominkan.html")</f>
        <v>https://www.tsunasaga.jp/kanko/kominkan.html</v>
      </c>
      <c r="AR28" s="2" t="str">
        <f>HYPERLINK("#", "https://storage.googleapis.com/storage.openphoto.jp/photos/93/original/XWvajS0PFKAL4RkwqDTvheDscJMshdDcpLYbSiTT.png")</f>
        <v>https://storage.googleapis.com/storage.openphoto.jp/photos/93/original/XWvajS0PFKAL4RkwqDTvheDscJMshdDcpLYbSiTT.png</v>
      </c>
      <c r="AS28" s="2" t="s">
        <v>62</v>
      </c>
      <c r="AT28" s="3"/>
      <c r="AU28" s="1" t="s">
        <v>63</v>
      </c>
    </row>
    <row r="29" spans="1:47" x14ac:dyDescent="0.4">
      <c r="A29" s="2" t="s">
        <v>298</v>
      </c>
      <c r="B29" s="3"/>
      <c r="C29" s="2" t="s">
        <v>299</v>
      </c>
      <c r="D29" s="2" t="s">
        <v>300</v>
      </c>
      <c r="E29" s="3"/>
      <c r="F29" s="2" t="s">
        <v>49</v>
      </c>
      <c r="G29" s="2" t="s">
        <v>50</v>
      </c>
      <c r="H29" s="2" t="s">
        <v>301</v>
      </c>
      <c r="I29" s="2" t="s">
        <v>302</v>
      </c>
      <c r="J29" s="3"/>
      <c r="K29" s="2" t="s">
        <v>303</v>
      </c>
      <c r="L29" s="2" t="s">
        <v>304</v>
      </c>
      <c r="M29" s="2" t="s">
        <v>305</v>
      </c>
      <c r="N29" s="2" t="s">
        <v>306</v>
      </c>
      <c r="O29" s="2" t="s">
        <v>307</v>
      </c>
      <c r="P29" s="3"/>
      <c r="Q29" s="2" t="s">
        <v>308</v>
      </c>
      <c r="R29" s="2" t="s">
        <v>309</v>
      </c>
      <c r="S29" s="2" t="s">
        <v>295</v>
      </c>
      <c r="T29" s="2" t="s">
        <v>75</v>
      </c>
      <c r="U29" s="2" t="s">
        <v>296</v>
      </c>
      <c r="V29" s="2" t="s">
        <v>77</v>
      </c>
      <c r="W29" s="3"/>
      <c r="X29" s="3"/>
      <c r="Y29" s="2" t="s">
        <v>77</v>
      </c>
      <c r="Z29" s="2" t="s">
        <v>77</v>
      </c>
      <c r="AA29" s="2" t="s">
        <v>77</v>
      </c>
      <c r="AB29" s="3"/>
      <c r="AC29" s="2" t="s">
        <v>77</v>
      </c>
      <c r="AD29" s="3"/>
      <c r="AE29" s="2" t="s">
        <v>77</v>
      </c>
      <c r="AF29" s="2" t="s">
        <v>77</v>
      </c>
      <c r="AG29" s="2" t="s">
        <v>77</v>
      </c>
      <c r="AH29" s="2" t="s">
        <v>77</v>
      </c>
      <c r="AI29" s="3"/>
      <c r="AJ29" s="3"/>
      <c r="AK29" s="2" t="s">
        <v>77</v>
      </c>
      <c r="AL29" s="3"/>
      <c r="AM29" s="3"/>
      <c r="AN29" s="3"/>
      <c r="AO29" s="3"/>
      <c r="AP29" s="2" t="s">
        <v>310</v>
      </c>
      <c r="AQ29" s="2" t="str">
        <f>HYPERLINK("#", "https://www.tsunasaga.jp/junyu/kominkan.html")</f>
        <v>https://www.tsunasaga.jp/junyu/kominkan.html</v>
      </c>
      <c r="AR29" s="2" t="str">
        <f>HYPERLINK("#", "https://storage.googleapis.com/storage.openphoto.jp/photos/93/thumbnail/JRDb98tCAN3mKURASPOS6HbPkDcygTut01mDsiEw.jpg")</f>
        <v>https://storage.googleapis.com/storage.openphoto.jp/photos/93/thumbnail/JRDb98tCAN3mKURASPOS6HbPkDcygTut01mDsiEw.jpg</v>
      </c>
      <c r="AS29" s="2" t="s">
        <v>62</v>
      </c>
      <c r="AT29" s="3"/>
      <c r="AU29" s="1" t="s">
        <v>63</v>
      </c>
    </row>
    <row r="30" spans="1:47" x14ac:dyDescent="0.4">
      <c r="A30" s="2" t="s">
        <v>311</v>
      </c>
      <c r="B30" s="3"/>
      <c r="C30" s="2" t="s">
        <v>312</v>
      </c>
      <c r="D30" s="2" t="s">
        <v>313</v>
      </c>
      <c r="E30" s="3"/>
      <c r="F30" s="2" t="s">
        <v>49</v>
      </c>
      <c r="G30" s="2" t="s">
        <v>50</v>
      </c>
      <c r="H30" s="2" t="s">
        <v>314</v>
      </c>
      <c r="I30" s="2" t="s">
        <v>315</v>
      </c>
      <c r="J30" s="3"/>
      <c r="K30" s="2" t="s">
        <v>316</v>
      </c>
      <c r="L30" s="2" t="s">
        <v>317</v>
      </c>
      <c r="M30" s="2" t="s">
        <v>318</v>
      </c>
      <c r="N30" s="2" t="s">
        <v>319</v>
      </c>
      <c r="O30" s="2" t="s">
        <v>320</v>
      </c>
      <c r="P30" s="3"/>
      <c r="Q30" s="2" t="s">
        <v>321</v>
      </c>
      <c r="R30" s="2" t="s">
        <v>322</v>
      </c>
      <c r="S30" s="2" t="s">
        <v>295</v>
      </c>
      <c r="T30" s="2" t="s">
        <v>75</v>
      </c>
      <c r="U30" s="2" t="s">
        <v>296</v>
      </c>
      <c r="V30" s="2" t="s">
        <v>77</v>
      </c>
      <c r="W30" s="2" t="s">
        <v>77</v>
      </c>
      <c r="X30" s="3"/>
      <c r="Y30" s="2" t="s">
        <v>77</v>
      </c>
      <c r="Z30" s="2" t="s">
        <v>77</v>
      </c>
      <c r="AA30" s="3"/>
      <c r="AB30" s="3"/>
      <c r="AC30" s="2" t="s">
        <v>77</v>
      </c>
      <c r="AD30" s="3"/>
      <c r="AE30" s="2" t="s">
        <v>77</v>
      </c>
      <c r="AF30" s="3"/>
      <c r="AG30" s="3"/>
      <c r="AH30" s="2" t="s">
        <v>77</v>
      </c>
      <c r="AI30" s="3"/>
      <c r="AJ30" s="3"/>
      <c r="AK30" s="2" t="s">
        <v>77</v>
      </c>
      <c r="AL30" s="3"/>
      <c r="AM30" s="3"/>
      <c r="AN30" s="3"/>
      <c r="AO30" s="3"/>
      <c r="AP30" s="2" t="s">
        <v>323</v>
      </c>
      <c r="AQ30" s="2" t="str">
        <f>HYPERLINK("#", "https://www.tsunasaga.jp/nisshin/kominkan.html")</f>
        <v>https://www.tsunasaga.jp/nisshin/kominkan.html</v>
      </c>
      <c r="AR30" s="2" t="str">
        <f>HYPERLINK("#", "https://storage.googleapis.com/storage.openphoto.jp/photos/93/thumbnail/uSP0fSI5X65z8hDAfTPKDL2o7Sz2v0R4r9M4ptpX.jpg")</f>
        <v>https://storage.googleapis.com/storage.openphoto.jp/photos/93/thumbnail/uSP0fSI5X65z8hDAfTPKDL2o7Sz2v0R4r9M4ptpX.jpg</v>
      </c>
      <c r="AS30" s="2" t="s">
        <v>62</v>
      </c>
      <c r="AT30" s="3"/>
      <c r="AU30" s="1" t="s">
        <v>63</v>
      </c>
    </row>
    <row r="31" spans="1:47" x14ac:dyDescent="0.4">
      <c r="A31" s="2" t="s">
        <v>324</v>
      </c>
      <c r="B31" s="3"/>
      <c r="C31" s="2" t="s">
        <v>325</v>
      </c>
      <c r="D31" s="2" t="s">
        <v>326</v>
      </c>
      <c r="E31" s="3"/>
      <c r="F31" s="2" t="s">
        <v>49</v>
      </c>
      <c r="G31" s="2" t="s">
        <v>50</v>
      </c>
      <c r="H31" s="2" t="s">
        <v>327</v>
      </c>
      <c r="I31" s="2" t="s">
        <v>328</v>
      </c>
      <c r="J31" s="3"/>
      <c r="K31" s="2" t="s">
        <v>329</v>
      </c>
      <c r="L31" s="2" t="s">
        <v>330</v>
      </c>
      <c r="M31" s="2" t="s">
        <v>331</v>
      </c>
      <c r="N31" s="2" t="s">
        <v>332</v>
      </c>
      <c r="O31" s="2" t="s">
        <v>333</v>
      </c>
      <c r="P31" s="3"/>
      <c r="Q31" s="2" t="s">
        <v>334</v>
      </c>
      <c r="R31" s="2" t="s">
        <v>335</v>
      </c>
      <c r="S31" s="2" t="s">
        <v>295</v>
      </c>
      <c r="T31" s="2" t="s">
        <v>75</v>
      </c>
      <c r="U31" s="2" t="s">
        <v>296</v>
      </c>
      <c r="V31" s="2" t="s">
        <v>77</v>
      </c>
      <c r="W31" s="2" t="s">
        <v>77</v>
      </c>
      <c r="X31" s="3"/>
      <c r="Y31" s="2" t="s">
        <v>77</v>
      </c>
      <c r="Z31" s="2" t="s">
        <v>77</v>
      </c>
      <c r="AA31" s="2" t="s">
        <v>77</v>
      </c>
      <c r="AB31" s="3"/>
      <c r="AC31" s="2" t="s">
        <v>77</v>
      </c>
      <c r="AD31" s="3"/>
      <c r="AE31" s="2" t="s">
        <v>77</v>
      </c>
      <c r="AF31" s="2" t="s">
        <v>77</v>
      </c>
      <c r="AG31" s="2" t="s">
        <v>77</v>
      </c>
      <c r="AH31" s="2" t="s">
        <v>77</v>
      </c>
      <c r="AI31" s="3"/>
      <c r="AJ31" s="3"/>
      <c r="AK31" s="2" t="s">
        <v>77</v>
      </c>
      <c r="AL31" s="3"/>
      <c r="AM31" s="3"/>
      <c r="AN31" s="3"/>
      <c r="AO31" s="3"/>
      <c r="AP31" s="2" t="s">
        <v>336</v>
      </c>
      <c r="AQ31" s="2" t="str">
        <f>HYPERLINK("#", "https://www.tsunasaga.jp/akamatsu/kominkan.html")</f>
        <v>https://www.tsunasaga.jp/akamatsu/kominkan.html</v>
      </c>
      <c r="AR31" s="2" t="str">
        <f>HYPERLINK("#", "https://storage.googleapis.com/storage.openphoto.jp/photos/93/thumbnail/q5ZTGmXPgdiqeDuC7CUC9GX9upcvoR6sjutCnkY3.jpg")</f>
        <v>https://storage.googleapis.com/storage.openphoto.jp/photos/93/thumbnail/q5ZTGmXPgdiqeDuC7CUC9GX9upcvoR6sjutCnkY3.jpg</v>
      </c>
      <c r="AS31" s="2" t="s">
        <v>62</v>
      </c>
      <c r="AT31" s="3"/>
      <c r="AU31" s="1" t="s">
        <v>63</v>
      </c>
    </row>
    <row r="32" spans="1:47" x14ac:dyDescent="0.4">
      <c r="A32" s="2" t="s">
        <v>337</v>
      </c>
      <c r="B32" s="3"/>
      <c r="C32" s="2" t="s">
        <v>338</v>
      </c>
      <c r="D32" s="2" t="s">
        <v>339</v>
      </c>
      <c r="E32" s="3"/>
      <c r="F32" s="2" t="s">
        <v>49</v>
      </c>
      <c r="G32" s="2" t="s">
        <v>50</v>
      </c>
      <c r="H32" s="2" t="s">
        <v>340</v>
      </c>
      <c r="I32" s="2" t="s">
        <v>341</v>
      </c>
      <c r="J32" s="3"/>
      <c r="K32" s="2" t="s">
        <v>342</v>
      </c>
      <c r="L32" s="2" t="s">
        <v>343</v>
      </c>
      <c r="M32" s="2" t="s">
        <v>344</v>
      </c>
      <c r="N32" s="2" t="s">
        <v>345</v>
      </c>
      <c r="O32" s="2" t="s">
        <v>346</v>
      </c>
      <c r="P32" s="3"/>
      <c r="Q32" s="2" t="s">
        <v>334</v>
      </c>
      <c r="R32" s="2" t="s">
        <v>347</v>
      </c>
      <c r="S32" s="2" t="s">
        <v>295</v>
      </c>
      <c r="T32" s="2" t="s">
        <v>75</v>
      </c>
      <c r="U32" s="2" t="s">
        <v>296</v>
      </c>
      <c r="V32" s="2" t="s">
        <v>77</v>
      </c>
      <c r="W32" s="2" t="s">
        <v>77</v>
      </c>
      <c r="X32" s="3"/>
      <c r="Y32" s="2" t="s">
        <v>77</v>
      </c>
      <c r="Z32" s="2" t="s">
        <v>77</v>
      </c>
      <c r="AA32" s="2" t="s">
        <v>77</v>
      </c>
      <c r="AB32" s="3"/>
      <c r="AC32" s="2" t="s">
        <v>77</v>
      </c>
      <c r="AD32" s="3"/>
      <c r="AE32" s="2" t="s">
        <v>77</v>
      </c>
      <c r="AF32" s="2" t="s">
        <v>77</v>
      </c>
      <c r="AG32" s="2" t="s">
        <v>77</v>
      </c>
      <c r="AH32" s="2" t="s">
        <v>77</v>
      </c>
      <c r="AI32" s="3"/>
      <c r="AJ32" s="3"/>
      <c r="AK32" s="2" t="s">
        <v>77</v>
      </c>
      <c r="AL32" s="3"/>
      <c r="AM32" s="3"/>
      <c r="AN32" s="3"/>
      <c r="AO32" s="3"/>
      <c r="AP32" s="2" t="s">
        <v>348</v>
      </c>
      <c r="AQ32" s="2" t="str">
        <f>HYPERLINK("#", "https://www.tsunasaga.jp/kono/kominkan.html")</f>
        <v>https://www.tsunasaga.jp/kono/kominkan.html</v>
      </c>
      <c r="AR32" s="2" t="str">
        <f>HYPERLINK("#", "https://storage.googleapis.com/storage.openphoto.jp/photos/93/thumbnail/FdmHyjXhMxFVCtALLjJw77G8aUd8LjdRmPAjgihL.jpg")</f>
        <v>https://storage.googleapis.com/storage.openphoto.jp/photos/93/thumbnail/FdmHyjXhMxFVCtALLjJw77G8aUd8LjdRmPAjgihL.jpg</v>
      </c>
      <c r="AS32" s="2" t="s">
        <v>62</v>
      </c>
      <c r="AT32" s="3"/>
      <c r="AU32" s="1" t="s">
        <v>63</v>
      </c>
    </row>
    <row r="33" spans="1:47" x14ac:dyDescent="0.4">
      <c r="A33" s="2" t="s">
        <v>349</v>
      </c>
      <c r="B33" s="3"/>
      <c r="C33" s="2" t="s">
        <v>350</v>
      </c>
      <c r="D33" s="2" t="s">
        <v>351</v>
      </c>
      <c r="E33" s="3"/>
      <c r="F33" s="2" t="s">
        <v>49</v>
      </c>
      <c r="G33" s="2" t="s">
        <v>50</v>
      </c>
      <c r="H33" s="2" t="s">
        <v>352</v>
      </c>
      <c r="I33" s="2" t="s">
        <v>353</v>
      </c>
      <c r="J33" s="3"/>
      <c r="K33" s="2" t="s">
        <v>354</v>
      </c>
      <c r="L33" s="2" t="s">
        <v>355</v>
      </c>
      <c r="M33" s="2" t="s">
        <v>356</v>
      </c>
      <c r="N33" s="2" t="s">
        <v>357</v>
      </c>
      <c r="O33" s="2" t="s">
        <v>358</v>
      </c>
      <c r="P33" s="3"/>
      <c r="Q33" s="2" t="s">
        <v>308</v>
      </c>
      <c r="R33" s="2" t="s">
        <v>359</v>
      </c>
      <c r="S33" s="2" t="s">
        <v>295</v>
      </c>
      <c r="T33" s="2" t="s">
        <v>75</v>
      </c>
      <c r="U33" s="2" t="s">
        <v>296</v>
      </c>
      <c r="V33" s="2" t="s">
        <v>77</v>
      </c>
      <c r="W33" s="2" t="s">
        <v>77</v>
      </c>
      <c r="X33" s="3"/>
      <c r="Y33" s="2" t="s">
        <v>77</v>
      </c>
      <c r="Z33" s="2" t="s">
        <v>77</v>
      </c>
      <c r="AA33" s="2" t="s">
        <v>77</v>
      </c>
      <c r="AB33" s="3"/>
      <c r="AC33" s="2" t="s">
        <v>77</v>
      </c>
      <c r="AD33" s="3"/>
      <c r="AE33" s="2" t="s">
        <v>77</v>
      </c>
      <c r="AF33" s="2" t="s">
        <v>77</v>
      </c>
      <c r="AG33" s="2" t="s">
        <v>77</v>
      </c>
      <c r="AH33" s="2" t="s">
        <v>77</v>
      </c>
      <c r="AI33" s="3"/>
      <c r="AJ33" s="3"/>
      <c r="AK33" s="2" t="s">
        <v>77</v>
      </c>
      <c r="AL33" s="3"/>
      <c r="AM33" s="3"/>
      <c r="AN33" s="3"/>
      <c r="AO33" s="3"/>
      <c r="AP33" s="2" t="s">
        <v>360</v>
      </c>
      <c r="AQ33" s="2" t="str">
        <f>HYPERLINK("#", "https://www.tsunasaga.jp/nishiyoka/kominkan.html")</f>
        <v>https://www.tsunasaga.jp/nishiyoka/kominkan.html</v>
      </c>
      <c r="AR33" s="2" t="str">
        <f>HYPERLINK("#", "https://storage.googleapis.com/storage.openphoto.jp/photos/93/thumbnail/e6U7eHzJKurMyWQr8arKb1nWx7E4rdefUtCMcnwU.jpg")</f>
        <v>https://storage.googleapis.com/storage.openphoto.jp/photos/93/thumbnail/e6U7eHzJKurMyWQr8arKb1nWx7E4rdefUtCMcnwU.jpg</v>
      </c>
      <c r="AS33" s="2" t="s">
        <v>62</v>
      </c>
      <c r="AT33" s="3"/>
      <c r="AU33" s="1" t="s">
        <v>63</v>
      </c>
    </row>
    <row r="34" spans="1:47" x14ac:dyDescent="0.4">
      <c r="A34" s="2" t="s">
        <v>361</v>
      </c>
      <c r="B34" s="3"/>
      <c r="C34" s="2" t="s">
        <v>362</v>
      </c>
      <c r="D34" s="2" t="s">
        <v>363</v>
      </c>
      <c r="E34" s="3"/>
      <c r="F34" s="2" t="s">
        <v>49</v>
      </c>
      <c r="G34" s="2" t="s">
        <v>50</v>
      </c>
      <c r="H34" s="2" t="s">
        <v>364</v>
      </c>
      <c r="I34" s="2" t="s">
        <v>365</v>
      </c>
      <c r="J34" s="3"/>
      <c r="K34" s="2" t="s">
        <v>366</v>
      </c>
      <c r="L34" s="2" t="s">
        <v>367</v>
      </c>
      <c r="M34" s="2" t="s">
        <v>368</v>
      </c>
      <c r="N34" s="2" t="s">
        <v>369</v>
      </c>
      <c r="O34" s="2" t="s">
        <v>370</v>
      </c>
      <c r="P34" s="3"/>
      <c r="Q34" s="2" t="s">
        <v>371</v>
      </c>
      <c r="R34" s="2" t="s">
        <v>372</v>
      </c>
      <c r="S34" s="2" t="s">
        <v>295</v>
      </c>
      <c r="T34" s="2" t="s">
        <v>75</v>
      </c>
      <c r="U34" s="2" t="s">
        <v>296</v>
      </c>
      <c r="V34" s="2" t="s">
        <v>77</v>
      </c>
      <c r="W34" s="2" t="s">
        <v>77</v>
      </c>
      <c r="X34" s="3"/>
      <c r="Y34" s="2" t="s">
        <v>77</v>
      </c>
      <c r="Z34" s="2" t="s">
        <v>77</v>
      </c>
      <c r="AA34" s="2" t="s">
        <v>77</v>
      </c>
      <c r="AB34" s="3"/>
      <c r="AC34" s="2" t="s">
        <v>77</v>
      </c>
      <c r="AD34" s="3"/>
      <c r="AE34" s="2" t="s">
        <v>77</v>
      </c>
      <c r="AF34" s="2" t="s">
        <v>77</v>
      </c>
      <c r="AG34" s="2" t="s">
        <v>77</v>
      </c>
      <c r="AH34" s="2" t="s">
        <v>77</v>
      </c>
      <c r="AI34" s="3"/>
      <c r="AJ34" s="3"/>
      <c r="AK34" s="2" t="s">
        <v>77</v>
      </c>
      <c r="AL34" s="3"/>
      <c r="AM34" s="3"/>
      <c r="AN34" s="3"/>
      <c r="AO34" s="3"/>
      <c r="AP34" s="2" t="s">
        <v>373</v>
      </c>
      <c r="AQ34" s="2" t="str">
        <f>HYPERLINK("#", "https://www.tsunasaga.jp/kase/kominkan.html")</f>
        <v>https://www.tsunasaga.jp/kase/kominkan.html</v>
      </c>
      <c r="AR34" s="2" t="str">
        <f>HYPERLINK("#", "https://storage.googleapis.com/storage.openphoto.jp/photos/93/thumbnail/l7QBMFCvoeCcBT3ZZ1BYBT1UNqF3qcTRkivXLZMQ.jpg")</f>
        <v>https://storage.googleapis.com/storage.openphoto.jp/photos/93/thumbnail/l7QBMFCvoeCcBT3ZZ1BYBT1UNqF3qcTRkivXLZMQ.jpg</v>
      </c>
      <c r="AS34" s="2" t="s">
        <v>62</v>
      </c>
      <c r="AT34" s="3"/>
      <c r="AU34" s="1" t="s">
        <v>63</v>
      </c>
    </row>
    <row r="35" spans="1:47" x14ac:dyDescent="0.4">
      <c r="A35" s="2" t="s">
        <v>374</v>
      </c>
      <c r="B35" s="3"/>
      <c r="C35" s="2" t="s">
        <v>375</v>
      </c>
      <c r="D35" s="2" t="s">
        <v>376</v>
      </c>
      <c r="E35" s="3"/>
      <c r="F35" s="2" t="s">
        <v>49</v>
      </c>
      <c r="G35" s="2" t="s">
        <v>50</v>
      </c>
      <c r="H35" s="2" t="s">
        <v>377</v>
      </c>
      <c r="I35" s="2" t="s">
        <v>378</v>
      </c>
      <c r="J35" s="3"/>
      <c r="K35" s="2" t="s">
        <v>379</v>
      </c>
      <c r="L35" s="2" t="s">
        <v>380</v>
      </c>
      <c r="M35" s="2" t="s">
        <v>381</v>
      </c>
      <c r="N35" s="2" t="s">
        <v>382</v>
      </c>
      <c r="O35" s="2" t="s">
        <v>383</v>
      </c>
      <c r="P35" s="3"/>
      <c r="Q35" s="2" t="s">
        <v>384</v>
      </c>
      <c r="R35" s="2" t="s">
        <v>385</v>
      </c>
      <c r="S35" s="2" t="s">
        <v>295</v>
      </c>
      <c r="T35" s="2" t="s">
        <v>75</v>
      </c>
      <c r="U35" s="2" t="s">
        <v>296</v>
      </c>
      <c r="V35" s="2" t="s">
        <v>77</v>
      </c>
      <c r="W35" s="2" t="s">
        <v>77</v>
      </c>
      <c r="X35" s="3"/>
      <c r="Y35" s="2" t="s">
        <v>77</v>
      </c>
      <c r="Z35" s="2" t="s">
        <v>77</v>
      </c>
      <c r="AA35" s="2" t="s">
        <v>77</v>
      </c>
      <c r="AB35" s="3"/>
      <c r="AC35" s="2" t="s">
        <v>77</v>
      </c>
      <c r="AD35" s="3"/>
      <c r="AE35" s="2" t="s">
        <v>77</v>
      </c>
      <c r="AF35" s="2" t="s">
        <v>77</v>
      </c>
      <c r="AG35" s="2" t="s">
        <v>77</v>
      </c>
      <c r="AH35" s="2" t="s">
        <v>77</v>
      </c>
      <c r="AI35" s="3"/>
      <c r="AJ35" s="3"/>
      <c r="AK35" s="2" t="s">
        <v>77</v>
      </c>
      <c r="AL35" s="3"/>
      <c r="AM35" s="3"/>
      <c r="AN35" s="3"/>
      <c r="AO35" s="3"/>
      <c r="AP35" s="2" t="s">
        <v>386</v>
      </c>
      <c r="AQ35" s="2" t="str">
        <f>HYPERLINK("#", "https://www.tsunasaga.jp/kose/kominkan.html")</f>
        <v>https://www.tsunasaga.jp/kose/kominkan.html</v>
      </c>
      <c r="AR35" s="2" t="str">
        <f>HYPERLINK("#", "https://storage.googleapis.com/storage.openphoto.jp/photos/93/thumbnail/Mbpey7XCUB3aX8Y2IoioLPUMhF7Q3sOR97wTl6p9.jpg")</f>
        <v>https://storage.googleapis.com/storage.openphoto.jp/photos/93/thumbnail/Mbpey7XCUB3aX8Y2IoioLPUMhF7Q3sOR97wTl6p9.jpg</v>
      </c>
      <c r="AS35" s="2" t="s">
        <v>62</v>
      </c>
      <c r="AT35" s="3"/>
      <c r="AU35" s="1" t="s">
        <v>63</v>
      </c>
    </row>
    <row r="36" spans="1:47" x14ac:dyDescent="0.4">
      <c r="A36" s="2" t="s">
        <v>387</v>
      </c>
      <c r="B36" s="3"/>
      <c r="C36" s="2" t="s">
        <v>388</v>
      </c>
      <c r="D36" s="2" t="s">
        <v>389</v>
      </c>
      <c r="E36" s="3"/>
      <c r="F36" s="2" t="s">
        <v>49</v>
      </c>
      <c r="G36" s="2" t="s">
        <v>50</v>
      </c>
      <c r="H36" s="2" t="s">
        <v>390</v>
      </c>
      <c r="I36" s="2" t="s">
        <v>391</v>
      </c>
      <c r="J36" s="3"/>
      <c r="K36" s="2" t="s">
        <v>392</v>
      </c>
      <c r="L36" s="2" t="s">
        <v>393</v>
      </c>
      <c r="M36" s="2" t="s">
        <v>394</v>
      </c>
      <c r="N36" s="2" t="s">
        <v>395</v>
      </c>
      <c r="O36" s="2" t="s">
        <v>396</v>
      </c>
      <c r="P36" s="3"/>
      <c r="Q36" s="2" t="s">
        <v>397</v>
      </c>
      <c r="R36" s="2" t="s">
        <v>398</v>
      </c>
      <c r="S36" s="2" t="s">
        <v>295</v>
      </c>
      <c r="T36" s="2" t="s">
        <v>75</v>
      </c>
      <c r="U36" s="2" t="s">
        <v>296</v>
      </c>
      <c r="V36" s="2" t="s">
        <v>77</v>
      </c>
      <c r="W36" s="2" t="s">
        <v>77</v>
      </c>
      <c r="X36" s="3"/>
      <c r="Y36" s="2" t="s">
        <v>77</v>
      </c>
      <c r="Z36" s="2" t="s">
        <v>77</v>
      </c>
      <c r="AA36" s="3"/>
      <c r="AB36" s="3"/>
      <c r="AC36" s="2" t="s">
        <v>77</v>
      </c>
      <c r="AD36" s="3"/>
      <c r="AE36" s="2" t="s">
        <v>77</v>
      </c>
      <c r="AF36" s="3"/>
      <c r="AG36" s="3"/>
      <c r="AH36" s="2" t="s">
        <v>77</v>
      </c>
      <c r="AI36" s="3"/>
      <c r="AJ36" s="3"/>
      <c r="AK36" s="3"/>
      <c r="AL36" s="3"/>
      <c r="AM36" s="3"/>
      <c r="AN36" s="3"/>
      <c r="AO36" s="3"/>
      <c r="AP36" s="2" t="s">
        <v>399</v>
      </c>
      <c r="AQ36" s="2" t="str">
        <f>HYPERLINK("#", "https://www.tsunasaga.jp/hyogo/kominkan.html")</f>
        <v>https://www.tsunasaga.jp/hyogo/kominkan.html</v>
      </c>
      <c r="AR36" s="2" t="str">
        <f>HYPERLINK("#", "https://storage.googleapis.com/storage.openphoto.jp/photos/93/thumbnail/OPghUlqIEfAwyzj0UtTUBAGGi2Vud8Tl0IKJEftN.jpg")</f>
        <v>https://storage.googleapis.com/storage.openphoto.jp/photos/93/thumbnail/OPghUlqIEfAwyzj0UtTUBAGGi2Vud8Tl0IKJEftN.jpg</v>
      </c>
      <c r="AS36" s="2" t="s">
        <v>62</v>
      </c>
      <c r="AT36" s="3"/>
      <c r="AU36" s="1" t="s">
        <v>63</v>
      </c>
    </row>
    <row r="37" spans="1:47" x14ac:dyDescent="0.4">
      <c r="A37" s="2" t="s">
        <v>400</v>
      </c>
      <c r="B37" s="3"/>
      <c r="C37" s="2" t="s">
        <v>401</v>
      </c>
      <c r="D37" s="2" t="s">
        <v>402</v>
      </c>
      <c r="E37" s="3"/>
      <c r="F37" s="2" t="s">
        <v>49</v>
      </c>
      <c r="G37" s="2" t="s">
        <v>50</v>
      </c>
      <c r="H37" s="2" t="s">
        <v>403</v>
      </c>
      <c r="I37" s="2" t="s">
        <v>404</v>
      </c>
      <c r="J37" s="3"/>
      <c r="K37" s="2" t="s">
        <v>405</v>
      </c>
      <c r="L37" s="2" t="s">
        <v>406</v>
      </c>
      <c r="M37" s="2" t="s">
        <v>407</v>
      </c>
      <c r="N37" s="2" t="s">
        <v>408</v>
      </c>
      <c r="O37" s="2" t="s">
        <v>409</v>
      </c>
      <c r="P37" s="3"/>
      <c r="Q37" s="2" t="s">
        <v>410</v>
      </c>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row>
    <row r="38" spans="1:47" x14ac:dyDescent="0.4">
      <c r="A38" s="2" t="s">
        <v>411</v>
      </c>
      <c r="B38" s="2" t="s">
        <v>412</v>
      </c>
      <c r="C38" s="2" t="s">
        <v>295</v>
      </c>
      <c r="D38" s="2" t="s">
        <v>75</v>
      </c>
      <c r="E38" s="2" t="s">
        <v>296</v>
      </c>
      <c r="F38" s="2" t="s">
        <v>77</v>
      </c>
      <c r="G38" s="2" t="s">
        <v>77</v>
      </c>
      <c r="H38" s="3"/>
      <c r="I38" s="2" t="s">
        <v>77</v>
      </c>
      <c r="J38" s="2" t="s">
        <v>77</v>
      </c>
      <c r="K38" s="2" t="s">
        <v>77</v>
      </c>
      <c r="L38" s="3"/>
      <c r="M38" s="2" t="s">
        <v>77</v>
      </c>
      <c r="N38" s="3"/>
      <c r="O38" s="2" t="s">
        <v>77</v>
      </c>
      <c r="P38" s="3"/>
      <c r="Q38" s="3"/>
      <c r="R38" s="2" t="s">
        <v>77</v>
      </c>
      <c r="S38" s="3"/>
      <c r="T38" s="3"/>
      <c r="U38" s="2" t="s">
        <v>77</v>
      </c>
      <c r="V38" s="3"/>
      <c r="W38" s="3"/>
      <c r="X38" s="3"/>
      <c r="Y38" s="3"/>
      <c r="Z38" s="2" t="s">
        <v>413</v>
      </c>
      <c r="AA38" s="2" t="str">
        <f>HYPERLINK("#", "https://www.tsunasaga.jp/takakise/kominkan.html")</f>
        <v>https://www.tsunasaga.jp/takakise/kominkan.html</v>
      </c>
      <c r="AB38" s="2" t="str">
        <f>HYPERLINK("#", "https://storage.googleapis.com/storage.openphoto.jp/photos/93/thumbnail/dTd8pOC2Xybpb1Miojtp40z3yU3GvugLmaF1GVX3.jpg")</f>
        <v>https://storage.googleapis.com/storage.openphoto.jp/photos/93/thumbnail/dTd8pOC2Xybpb1Miojtp40z3yU3GvugLmaF1GVX3.jpg</v>
      </c>
      <c r="AC38" s="2" t="s">
        <v>62</v>
      </c>
      <c r="AD38" s="3"/>
      <c r="AE38" s="2" t="s">
        <v>63</v>
      </c>
      <c r="AF38" s="3"/>
      <c r="AG38" s="3"/>
      <c r="AH38" s="3"/>
      <c r="AI38" s="3"/>
      <c r="AJ38" s="3"/>
      <c r="AK38" s="3"/>
      <c r="AL38" s="3"/>
      <c r="AM38" s="3"/>
      <c r="AN38" s="3"/>
      <c r="AO38" s="3"/>
      <c r="AP38" s="3"/>
      <c r="AQ38" s="3"/>
      <c r="AR38" s="3"/>
      <c r="AS38" s="3"/>
      <c r="AT38" s="3"/>
    </row>
    <row r="39" spans="1:47" x14ac:dyDescent="0.4">
      <c r="A39" s="2" t="s">
        <v>414</v>
      </c>
      <c r="B39" s="3"/>
      <c r="C39" s="2" t="s">
        <v>415</v>
      </c>
      <c r="D39" s="2" t="s">
        <v>416</v>
      </c>
      <c r="E39" s="3"/>
      <c r="F39" s="2" t="s">
        <v>49</v>
      </c>
      <c r="G39" s="2" t="s">
        <v>50</v>
      </c>
      <c r="H39" s="2" t="s">
        <v>417</v>
      </c>
      <c r="I39" s="2" t="s">
        <v>418</v>
      </c>
      <c r="J39" s="3"/>
      <c r="K39" s="2" t="s">
        <v>419</v>
      </c>
      <c r="L39" s="2" t="s">
        <v>420</v>
      </c>
      <c r="M39" s="2" t="s">
        <v>421</v>
      </c>
      <c r="N39" s="2" t="s">
        <v>422</v>
      </c>
      <c r="O39" s="2" t="s">
        <v>423</v>
      </c>
      <c r="P39" s="3"/>
      <c r="Q39" s="2" t="s">
        <v>308</v>
      </c>
      <c r="R39" s="2" t="s">
        <v>424</v>
      </c>
      <c r="S39" s="2" t="s">
        <v>295</v>
      </c>
      <c r="T39" s="2" t="s">
        <v>75</v>
      </c>
      <c r="U39" s="2" t="s">
        <v>296</v>
      </c>
      <c r="V39" s="2" t="s">
        <v>77</v>
      </c>
      <c r="W39" s="2" t="s">
        <v>77</v>
      </c>
      <c r="X39" s="3"/>
      <c r="Y39" s="2" t="s">
        <v>77</v>
      </c>
      <c r="Z39" s="2" t="s">
        <v>77</v>
      </c>
      <c r="AA39" s="3"/>
      <c r="AB39" s="2" t="s">
        <v>77</v>
      </c>
      <c r="AC39" s="2" t="s">
        <v>77</v>
      </c>
      <c r="AD39" s="3"/>
      <c r="AE39" s="2" t="s">
        <v>77</v>
      </c>
      <c r="AF39" s="3"/>
      <c r="AG39" s="3"/>
      <c r="AH39" s="2" t="s">
        <v>77</v>
      </c>
      <c r="AI39" s="3"/>
      <c r="AJ39" s="3"/>
      <c r="AK39" s="2" t="s">
        <v>77</v>
      </c>
      <c r="AL39" s="3"/>
      <c r="AM39" s="3"/>
      <c r="AN39" s="3"/>
      <c r="AO39" s="3"/>
      <c r="AP39" s="2" t="s">
        <v>425</v>
      </c>
      <c r="AQ39" s="2" t="str">
        <f>HYPERLINK("#", "https://www.tsunasaga.jp/kitakawasoe/kominkan.html")</f>
        <v>https://www.tsunasaga.jp/kitakawasoe/kominkan.html</v>
      </c>
      <c r="AR39" s="2" t="str">
        <f>HYPERLINK("#", "https://storage.googleapis.com/storage.openphoto.jp/photos/93/thumbnail/3FdnDqSAOGvVtH9H0oO5y58vmt3nMafCbaLFpGm6.jpg")</f>
        <v>https://storage.googleapis.com/storage.openphoto.jp/photos/93/thumbnail/3FdnDqSAOGvVtH9H0oO5y58vmt3nMafCbaLFpGm6.jpg</v>
      </c>
      <c r="AS39" s="2" t="s">
        <v>62</v>
      </c>
      <c r="AT39" s="3"/>
      <c r="AU39" s="1" t="s">
        <v>63</v>
      </c>
    </row>
    <row r="40" spans="1:47" x14ac:dyDescent="0.4">
      <c r="A40" s="2" t="s">
        <v>426</v>
      </c>
      <c r="B40" s="3"/>
      <c r="C40" s="2" t="s">
        <v>427</v>
      </c>
      <c r="D40" s="2" t="s">
        <v>428</v>
      </c>
      <c r="E40" s="3"/>
      <c r="F40" s="2" t="s">
        <v>49</v>
      </c>
      <c r="G40" s="2" t="s">
        <v>50</v>
      </c>
      <c r="H40" s="2" t="s">
        <v>98</v>
      </c>
      <c r="I40" s="2" t="s">
        <v>429</v>
      </c>
      <c r="J40" s="3"/>
      <c r="K40" s="2" t="s">
        <v>430</v>
      </c>
      <c r="L40" s="2" t="s">
        <v>431</v>
      </c>
      <c r="M40" s="2" t="s">
        <v>432</v>
      </c>
      <c r="N40" s="2" t="s">
        <v>433</v>
      </c>
      <c r="O40" s="2" t="s">
        <v>434</v>
      </c>
      <c r="P40" s="3"/>
      <c r="Q40" s="2" t="s">
        <v>435</v>
      </c>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row>
    <row r="41" spans="1:47" x14ac:dyDescent="0.4">
      <c r="A41" s="2" t="s">
        <v>334</v>
      </c>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row>
    <row r="42" spans="1:47" x14ac:dyDescent="0.4">
      <c r="A42" s="2" t="s">
        <v>436</v>
      </c>
      <c r="B42" s="2" t="s">
        <v>437</v>
      </c>
      <c r="C42" s="2" t="s">
        <v>295</v>
      </c>
      <c r="D42" s="2" t="s">
        <v>75</v>
      </c>
      <c r="E42" s="2" t="s">
        <v>296</v>
      </c>
      <c r="F42" s="2" t="s">
        <v>77</v>
      </c>
      <c r="G42" s="2" t="s">
        <v>77</v>
      </c>
      <c r="H42" s="3"/>
      <c r="I42" s="2" t="s">
        <v>77</v>
      </c>
      <c r="J42" s="2" t="s">
        <v>77</v>
      </c>
      <c r="K42" s="2" t="s">
        <v>77</v>
      </c>
      <c r="L42" s="3"/>
      <c r="M42" s="2" t="s">
        <v>77</v>
      </c>
      <c r="N42" s="3"/>
      <c r="O42" s="2" t="s">
        <v>77</v>
      </c>
      <c r="P42" s="2" t="s">
        <v>77</v>
      </c>
      <c r="Q42" s="2" t="s">
        <v>77</v>
      </c>
      <c r="R42" s="2" t="s">
        <v>77</v>
      </c>
      <c r="S42" s="3"/>
      <c r="T42" s="3"/>
      <c r="U42" s="2" t="s">
        <v>77</v>
      </c>
      <c r="V42" s="3"/>
      <c r="W42" s="3"/>
      <c r="X42" s="3"/>
      <c r="Y42" s="3"/>
      <c r="Z42" s="2" t="s">
        <v>438</v>
      </c>
      <c r="AA42" s="2" t="str">
        <f>HYPERLINK("#", "https://www.tsunasaga.jp/honjou/kominkan.html")</f>
        <v>https://www.tsunasaga.jp/honjou/kominkan.html</v>
      </c>
      <c r="AB42" s="2" t="str">
        <f>HYPERLINK("#", "https://storage.googleapis.com/storage.openphoto.jp/photos/93/thumbnail/qLYKnzgksRGlAcLp7C5PayKBY2YRrChPqT7UYLkj.jpg")</f>
        <v>https://storage.googleapis.com/storage.openphoto.jp/photos/93/thumbnail/qLYKnzgksRGlAcLp7C5PayKBY2YRrChPqT7UYLkj.jpg</v>
      </c>
      <c r="AC42" s="2" t="s">
        <v>62</v>
      </c>
      <c r="AD42" s="3"/>
      <c r="AE42" s="2" t="s">
        <v>63</v>
      </c>
      <c r="AF42" s="3"/>
      <c r="AG42" s="3"/>
      <c r="AH42" s="3"/>
      <c r="AI42" s="3"/>
      <c r="AJ42" s="3"/>
      <c r="AK42" s="3"/>
      <c r="AL42" s="3"/>
      <c r="AM42" s="3"/>
      <c r="AN42" s="3"/>
      <c r="AO42" s="3"/>
      <c r="AP42" s="3"/>
      <c r="AQ42" s="3"/>
      <c r="AR42" s="3"/>
      <c r="AS42" s="3"/>
      <c r="AT42" s="3"/>
    </row>
    <row r="43" spans="1:47" x14ac:dyDescent="0.4">
      <c r="A43" s="2" t="s">
        <v>439</v>
      </c>
      <c r="B43" s="3"/>
      <c r="C43" s="2" t="s">
        <v>440</v>
      </c>
      <c r="D43" s="2" t="s">
        <v>441</v>
      </c>
      <c r="E43" s="3"/>
      <c r="F43" s="2" t="s">
        <v>49</v>
      </c>
      <c r="G43" s="2" t="s">
        <v>50</v>
      </c>
      <c r="H43" s="2" t="s">
        <v>442</v>
      </c>
      <c r="I43" s="2" t="s">
        <v>222</v>
      </c>
      <c r="J43" s="3"/>
      <c r="K43" s="2" t="s">
        <v>443</v>
      </c>
      <c r="L43" s="2" t="s">
        <v>444</v>
      </c>
      <c r="M43" s="2" t="s">
        <v>445</v>
      </c>
      <c r="N43" s="2" t="s">
        <v>446</v>
      </c>
      <c r="O43" s="2" t="s">
        <v>447</v>
      </c>
      <c r="P43" s="3"/>
      <c r="Q43" s="2" t="s">
        <v>448</v>
      </c>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row>
    <row r="44" spans="1:47" x14ac:dyDescent="0.4">
      <c r="A44" s="2" t="s">
        <v>436</v>
      </c>
      <c r="B44" s="2" t="s">
        <v>449</v>
      </c>
      <c r="C44" s="2" t="s">
        <v>295</v>
      </c>
      <c r="D44" s="2" t="s">
        <v>75</v>
      </c>
      <c r="E44" s="2" t="s">
        <v>296</v>
      </c>
      <c r="F44" s="2" t="s">
        <v>77</v>
      </c>
      <c r="G44" s="2" t="s">
        <v>77</v>
      </c>
      <c r="H44" s="3"/>
      <c r="I44" s="2" t="s">
        <v>77</v>
      </c>
      <c r="J44" s="2" t="s">
        <v>77</v>
      </c>
      <c r="K44" s="3"/>
      <c r="L44" s="3"/>
      <c r="M44" s="2" t="s">
        <v>77</v>
      </c>
      <c r="N44" s="3"/>
      <c r="O44" s="2" t="s">
        <v>77</v>
      </c>
      <c r="P44" s="3"/>
      <c r="Q44" s="3"/>
      <c r="R44" s="2" t="s">
        <v>77</v>
      </c>
      <c r="S44" s="3"/>
      <c r="T44" s="3"/>
      <c r="U44" s="2" t="s">
        <v>77</v>
      </c>
      <c r="V44" s="3"/>
      <c r="W44" s="3"/>
      <c r="X44" s="3"/>
      <c r="Y44" s="3"/>
      <c r="Z44" s="2" t="s">
        <v>450</v>
      </c>
      <c r="AA44" s="2" t="str">
        <f>HYPERLINK("#", "https://www.tsunasaga.jp/nabeshima/kominkan.html")</f>
        <v>https://www.tsunasaga.jp/nabeshima/kominkan.html</v>
      </c>
      <c r="AB44" s="2" t="str">
        <f>HYPERLINK("#", "https://storage.googleapis.com/storage.openphoto.jp/photos/93/thumbnail/hYVde4rOj5nboRocYyZpWgqIjm4C6FQzFqvKdOvJ.jpg")</f>
        <v>https://storage.googleapis.com/storage.openphoto.jp/photos/93/thumbnail/hYVde4rOj5nboRocYyZpWgqIjm4C6FQzFqvKdOvJ.jpg</v>
      </c>
      <c r="AC44" s="2" t="s">
        <v>62</v>
      </c>
      <c r="AD44" s="3"/>
      <c r="AE44" s="2" t="s">
        <v>63</v>
      </c>
      <c r="AF44" s="3"/>
      <c r="AG44" s="3"/>
      <c r="AH44" s="3"/>
      <c r="AI44" s="3"/>
      <c r="AJ44" s="3"/>
      <c r="AK44" s="3"/>
      <c r="AL44" s="3"/>
      <c r="AM44" s="3"/>
      <c r="AN44" s="3"/>
      <c r="AO44" s="3"/>
      <c r="AP44" s="3"/>
      <c r="AQ44" s="3"/>
      <c r="AR44" s="3"/>
      <c r="AS44" s="3"/>
      <c r="AT44" s="3"/>
    </row>
    <row r="45" spans="1:47" x14ac:dyDescent="0.4">
      <c r="A45" s="2" t="s">
        <v>451</v>
      </c>
      <c r="B45" s="3"/>
      <c r="C45" s="2" t="s">
        <v>452</v>
      </c>
      <c r="D45" s="2" t="s">
        <v>453</v>
      </c>
      <c r="E45" s="3"/>
      <c r="F45" s="2" t="s">
        <v>49</v>
      </c>
      <c r="G45" s="2" t="s">
        <v>50</v>
      </c>
      <c r="H45" s="2" t="s">
        <v>454</v>
      </c>
      <c r="I45" s="2" t="s">
        <v>455</v>
      </c>
      <c r="J45" s="3"/>
      <c r="K45" s="2" t="s">
        <v>456</v>
      </c>
      <c r="L45" s="2" t="s">
        <v>457</v>
      </c>
      <c r="M45" s="2" t="s">
        <v>458</v>
      </c>
      <c r="N45" s="2" t="s">
        <v>459</v>
      </c>
      <c r="O45" s="2" t="s">
        <v>460</v>
      </c>
      <c r="P45" s="3"/>
      <c r="Q45" s="2" t="s">
        <v>461</v>
      </c>
      <c r="R45" s="2" t="s">
        <v>462</v>
      </c>
      <c r="S45" s="2" t="s">
        <v>295</v>
      </c>
      <c r="T45" s="2" t="s">
        <v>75</v>
      </c>
      <c r="U45" s="2" t="s">
        <v>296</v>
      </c>
      <c r="V45" s="2" t="s">
        <v>77</v>
      </c>
      <c r="W45" s="2" t="s">
        <v>77</v>
      </c>
      <c r="X45" s="3"/>
      <c r="Y45" s="2" t="s">
        <v>77</v>
      </c>
      <c r="Z45" s="2" t="s">
        <v>77</v>
      </c>
      <c r="AA45" s="3"/>
      <c r="AB45" s="3"/>
      <c r="AC45" s="2" t="s">
        <v>77</v>
      </c>
      <c r="AD45" s="3"/>
      <c r="AE45" s="2" t="s">
        <v>77</v>
      </c>
      <c r="AF45" s="3"/>
      <c r="AG45" s="3"/>
      <c r="AH45" s="2" t="s">
        <v>77</v>
      </c>
      <c r="AI45" s="3"/>
      <c r="AJ45" s="3"/>
      <c r="AK45" s="2" t="s">
        <v>77</v>
      </c>
      <c r="AL45" s="3"/>
      <c r="AM45" s="3"/>
      <c r="AN45" s="3"/>
      <c r="AO45" s="3"/>
      <c r="AP45" s="2" t="s">
        <v>463</v>
      </c>
      <c r="AQ45" s="2" t="str">
        <f>HYPERLINK("#", "https://www.tsunasaga.jp/kinryu/kominkan.html")</f>
        <v>https://www.tsunasaga.jp/kinryu/kominkan.html</v>
      </c>
      <c r="AR45" s="2" t="str">
        <f>HYPERLINK("#", "https://storage.googleapis.com/storage.openphoto.jp/photos/93/thumbnail/RjFgMkoqBFOwx5MnGisQcV1vKDOdI5ASWwTPiTej.jpg")</f>
        <v>https://storage.googleapis.com/storage.openphoto.jp/photos/93/thumbnail/RjFgMkoqBFOwx5MnGisQcV1vKDOdI5ASWwTPiTej.jpg</v>
      </c>
      <c r="AS45" s="2" t="s">
        <v>62</v>
      </c>
      <c r="AT45" s="3"/>
      <c r="AU45" s="1" t="s">
        <v>63</v>
      </c>
    </row>
    <row r="46" spans="1:47" x14ac:dyDescent="0.4">
      <c r="A46" s="2" t="s">
        <v>464</v>
      </c>
      <c r="B46" s="3"/>
      <c r="C46" s="2" t="s">
        <v>465</v>
      </c>
      <c r="D46" s="2" t="s">
        <v>466</v>
      </c>
      <c r="E46" s="3"/>
      <c r="F46" s="2" t="s">
        <v>49</v>
      </c>
      <c r="G46" s="2" t="s">
        <v>50</v>
      </c>
      <c r="H46" s="2" t="s">
        <v>467</v>
      </c>
      <c r="I46" s="2" t="s">
        <v>468</v>
      </c>
      <c r="J46" s="3"/>
      <c r="K46" s="2" t="s">
        <v>469</v>
      </c>
      <c r="L46" s="2" t="s">
        <v>470</v>
      </c>
      <c r="M46" s="2" t="s">
        <v>471</v>
      </c>
      <c r="N46" s="2" t="s">
        <v>472</v>
      </c>
      <c r="O46" s="2" t="s">
        <v>473</v>
      </c>
      <c r="P46" s="3"/>
      <c r="Q46" s="2" t="s">
        <v>308</v>
      </c>
      <c r="R46" s="2" t="s">
        <v>474</v>
      </c>
      <c r="S46" s="2" t="s">
        <v>295</v>
      </c>
      <c r="T46" s="2" t="s">
        <v>75</v>
      </c>
      <c r="U46" s="2" t="s">
        <v>296</v>
      </c>
      <c r="V46" s="2" t="s">
        <v>77</v>
      </c>
      <c r="W46" s="2" t="s">
        <v>77</v>
      </c>
      <c r="X46" s="3"/>
      <c r="Y46" s="2" t="s">
        <v>77</v>
      </c>
      <c r="Z46" s="2" t="s">
        <v>77</v>
      </c>
      <c r="AA46" s="2" t="s">
        <v>77</v>
      </c>
      <c r="AB46" s="3"/>
      <c r="AC46" s="2" t="s">
        <v>77</v>
      </c>
      <c r="AD46" s="3"/>
      <c r="AE46" s="2" t="s">
        <v>77</v>
      </c>
      <c r="AF46" s="2" t="s">
        <v>77</v>
      </c>
      <c r="AG46" s="2" t="s">
        <v>77</v>
      </c>
      <c r="AH46" s="2" t="s">
        <v>77</v>
      </c>
      <c r="AI46" s="3"/>
      <c r="AJ46" s="3"/>
      <c r="AK46" s="2" t="s">
        <v>77</v>
      </c>
      <c r="AL46" s="3"/>
      <c r="AM46" s="3"/>
      <c r="AN46" s="3"/>
      <c r="AO46" s="3"/>
      <c r="AP46" s="2" t="s">
        <v>475</v>
      </c>
      <c r="AQ46" s="2" t="str">
        <f>HYPERLINK("#", "https://www.tsunasaga.jp/kuboizumi/kominkan.html")</f>
        <v>https://www.tsunasaga.jp/kuboizumi/kominkan.html</v>
      </c>
      <c r="AR46" s="2" t="str">
        <f>HYPERLINK("#", "https://storage.googleapis.com/storage.openphoto.jp/photos/93/thumbnail/DIZVfZen3BIzyzcxZFDoJR8TBpZVzRfeiAwygKw8.jpg")</f>
        <v>https://storage.googleapis.com/storage.openphoto.jp/photos/93/thumbnail/DIZVfZen3BIzyzcxZFDoJR8TBpZVzRfeiAwygKw8.jpg</v>
      </c>
      <c r="AS46" s="2" t="s">
        <v>62</v>
      </c>
      <c r="AT46" s="3"/>
      <c r="AU46" s="1" t="s">
        <v>63</v>
      </c>
    </row>
    <row r="47" spans="1:47" x14ac:dyDescent="0.4">
      <c r="A47" s="2" t="s">
        <v>476</v>
      </c>
      <c r="B47" s="3"/>
      <c r="C47" s="2" t="s">
        <v>477</v>
      </c>
      <c r="D47" s="2" t="s">
        <v>478</v>
      </c>
      <c r="E47" s="3"/>
      <c r="F47" s="2" t="s">
        <v>49</v>
      </c>
      <c r="G47" s="2" t="s">
        <v>50</v>
      </c>
      <c r="H47" s="2" t="s">
        <v>479</v>
      </c>
      <c r="I47" s="2" t="s">
        <v>480</v>
      </c>
      <c r="J47" s="3"/>
      <c r="K47" s="2" t="s">
        <v>481</v>
      </c>
      <c r="L47" s="2" t="s">
        <v>482</v>
      </c>
      <c r="M47" s="2" t="s">
        <v>483</v>
      </c>
      <c r="N47" s="2" t="s">
        <v>484</v>
      </c>
      <c r="O47" s="2" t="s">
        <v>485</v>
      </c>
      <c r="P47" s="3"/>
      <c r="Q47" s="3"/>
      <c r="R47" s="2" t="s">
        <v>486</v>
      </c>
      <c r="S47" s="2" t="s">
        <v>295</v>
      </c>
      <c r="T47" s="2" t="s">
        <v>75</v>
      </c>
      <c r="U47" s="2" t="s">
        <v>296</v>
      </c>
      <c r="V47" s="2" t="s">
        <v>77</v>
      </c>
      <c r="W47" s="2" t="s">
        <v>77</v>
      </c>
      <c r="X47" s="3"/>
      <c r="Y47" s="2" t="s">
        <v>77</v>
      </c>
      <c r="Z47" s="2" t="s">
        <v>77</v>
      </c>
      <c r="AA47" s="3"/>
      <c r="AB47" s="3"/>
      <c r="AC47" s="2" t="s">
        <v>77</v>
      </c>
      <c r="AD47" s="3"/>
      <c r="AE47" s="2" t="s">
        <v>77</v>
      </c>
      <c r="AF47" s="3"/>
      <c r="AG47" s="3"/>
      <c r="AH47" s="2" t="s">
        <v>77</v>
      </c>
      <c r="AI47" s="3"/>
      <c r="AJ47" s="3"/>
      <c r="AK47" s="3"/>
      <c r="AL47" s="3"/>
      <c r="AM47" s="3"/>
      <c r="AN47" s="3"/>
      <c r="AO47" s="3"/>
      <c r="AP47" s="2" t="s">
        <v>487</v>
      </c>
      <c r="AQ47" s="2" t="str">
        <f>HYPERLINK("#", "https://www.tsunasaga.jp/hasuike/kominkan.html")</f>
        <v>https://www.tsunasaga.jp/hasuike/kominkan.html</v>
      </c>
      <c r="AR47" s="2" t="str">
        <f>HYPERLINK("#", "https://storage.googleapis.com/storage.openphoto.jp/photos/93/thumbnail/0xk1P4DVBWaGRecyF0D4P3J5e7em9ZSAmeCKMBen.jpg")</f>
        <v>https://storage.googleapis.com/storage.openphoto.jp/photos/93/thumbnail/0xk1P4DVBWaGRecyF0D4P3J5e7em9ZSAmeCKMBen.jpg</v>
      </c>
      <c r="AS47" s="2" t="s">
        <v>62</v>
      </c>
      <c r="AT47" s="3"/>
      <c r="AU47" s="1" t="s">
        <v>63</v>
      </c>
    </row>
    <row r="48" spans="1:47" x14ac:dyDescent="0.4">
      <c r="A48" s="2" t="s">
        <v>488</v>
      </c>
      <c r="B48" s="3"/>
      <c r="C48" s="2" t="s">
        <v>489</v>
      </c>
      <c r="D48" s="2" t="s">
        <v>490</v>
      </c>
      <c r="E48" s="3"/>
      <c r="F48" s="2" t="s">
        <v>49</v>
      </c>
      <c r="G48" s="2" t="s">
        <v>50</v>
      </c>
      <c r="H48" s="2" t="s">
        <v>491</v>
      </c>
      <c r="I48" s="2" t="s">
        <v>492</v>
      </c>
      <c r="J48" s="3"/>
      <c r="K48" s="2" t="s">
        <v>493</v>
      </c>
      <c r="L48" s="2" t="s">
        <v>494</v>
      </c>
      <c r="M48" s="2" t="s">
        <v>495</v>
      </c>
      <c r="N48" s="2" t="s">
        <v>496</v>
      </c>
      <c r="O48" s="2" t="s">
        <v>497</v>
      </c>
      <c r="P48" s="3"/>
      <c r="Q48" s="2" t="s">
        <v>334</v>
      </c>
      <c r="R48" s="2" t="s">
        <v>498</v>
      </c>
      <c r="S48" s="2" t="s">
        <v>295</v>
      </c>
      <c r="T48" s="2" t="s">
        <v>75</v>
      </c>
      <c r="U48" s="2" t="s">
        <v>296</v>
      </c>
      <c r="V48" s="2" t="s">
        <v>77</v>
      </c>
      <c r="W48" s="2" t="s">
        <v>77</v>
      </c>
      <c r="X48" s="3"/>
      <c r="Y48" s="2" t="s">
        <v>77</v>
      </c>
      <c r="Z48" s="2" t="s">
        <v>77</v>
      </c>
      <c r="AA48" s="2" t="s">
        <v>77</v>
      </c>
      <c r="AB48" s="3"/>
      <c r="AC48" s="2" t="s">
        <v>77</v>
      </c>
      <c r="AD48" s="3"/>
      <c r="AE48" s="2" t="s">
        <v>77</v>
      </c>
      <c r="AF48" s="2" t="s">
        <v>77</v>
      </c>
      <c r="AG48" s="2" t="s">
        <v>77</v>
      </c>
      <c r="AH48" s="2" t="s">
        <v>77</v>
      </c>
      <c r="AI48" s="3"/>
      <c r="AJ48" s="3"/>
      <c r="AK48" s="2" t="s">
        <v>77</v>
      </c>
      <c r="AL48" s="3"/>
      <c r="AM48" s="3"/>
      <c r="AN48" s="3"/>
      <c r="AO48" s="3"/>
      <c r="AP48" s="2" t="s">
        <v>499</v>
      </c>
      <c r="AQ48" s="2" t="str">
        <f>HYPERLINK("#", "https://www.tsunasaga.jp/shinei/kominkan.html")</f>
        <v>https://www.tsunasaga.jp/shinei/kominkan.html</v>
      </c>
      <c r="AR48" s="2" t="str">
        <f>HYPERLINK("#", "https://storage.googleapis.com/storage.openphoto.jp/photos/93/thumbnail/8lPlXHk8lVPIu7yrhTryV8gNfenQ7bGnCZGoDgnJ.jpg")</f>
        <v>https://storage.googleapis.com/storage.openphoto.jp/photos/93/thumbnail/8lPlXHk8lVPIu7yrhTryV8gNfenQ7bGnCZGoDgnJ.jpg</v>
      </c>
      <c r="AS48" s="2" t="s">
        <v>62</v>
      </c>
      <c r="AT48" s="3"/>
      <c r="AU48" s="1" t="s">
        <v>63</v>
      </c>
    </row>
    <row r="49" spans="1:47" x14ac:dyDescent="0.4">
      <c r="A49" s="2" t="s">
        <v>500</v>
      </c>
      <c r="B49" s="3"/>
      <c r="C49" s="2" t="s">
        <v>501</v>
      </c>
      <c r="D49" s="2" t="s">
        <v>502</v>
      </c>
      <c r="E49" s="3"/>
      <c r="F49" s="2" t="s">
        <v>49</v>
      </c>
      <c r="G49" s="2" t="s">
        <v>50</v>
      </c>
      <c r="H49" s="2" t="s">
        <v>503</v>
      </c>
      <c r="I49" s="2" t="s">
        <v>504</v>
      </c>
      <c r="J49" s="3"/>
      <c r="K49" s="2" t="s">
        <v>505</v>
      </c>
      <c r="L49" s="2" t="s">
        <v>506</v>
      </c>
      <c r="M49" s="2" t="s">
        <v>507</v>
      </c>
      <c r="N49" s="2" t="s">
        <v>508</v>
      </c>
      <c r="O49" s="2" t="s">
        <v>509</v>
      </c>
      <c r="P49" s="3"/>
      <c r="Q49" s="2" t="s">
        <v>334</v>
      </c>
      <c r="R49" s="2" t="s">
        <v>510</v>
      </c>
      <c r="S49" s="2" t="s">
        <v>295</v>
      </c>
      <c r="T49" s="2" t="s">
        <v>75</v>
      </c>
      <c r="U49" s="2" t="s">
        <v>296</v>
      </c>
      <c r="V49" s="2" t="s">
        <v>77</v>
      </c>
      <c r="W49" s="2" t="s">
        <v>77</v>
      </c>
      <c r="X49" s="3"/>
      <c r="Y49" s="2" t="s">
        <v>77</v>
      </c>
      <c r="Z49" s="2" t="s">
        <v>77</v>
      </c>
      <c r="AA49" s="3"/>
      <c r="AB49" s="3"/>
      <c r="AC49" s="2" t="s">
        <v>77</v>
      </c>
      <c r="AD49" s="3"/>
      <c r="AE49" s="2" t="s">
        <v>77</v>
      </c>
      <c r="AF49" s="2" t="s">
        <v>77</v>
      </c>
      <c r="AG49" s="2" t="s">
        <v>77</v>
      </c>
      <c r="AH49" s="2" t="s">
        <v>77</v>
      </c>
      <c r="AI49" s="3"/>
      <c r="AJ49" s="3"/>
      <c r="AK49" s="2" t="s">
        <v>77</v>
      </c>
      <c r="AL49" s="3"/>
      <c r="AM49" s="3"/>
      <c r="AN49" s="3"/>
      <c r="AO49" s="3"/>
      <c r="AP49" s="2" t="s">
        <v>511</v>
      </c>
      <c r="AQ49" s="2" t="str">
        <f>HYPERLINK("#", "https://www.tsunasaga.jp/wakakusu/kominkan.html")</f>
        <v>https://www.tsunasaga.jp/wakakusu/kominkan.html</v>
      </c>
      <c r="AR49" s="2" t="str">
        <f>HYPERLINK("#", "https://storage.googleapis.com/storage.openphoto.jp/photos/93/original/6VRU9oaBb59FcZaQTU7uC2MQBtUpF6xnwg6b8xu4.png")</f>
        <v>https://storage.googleapis.com/storage.openphoto.jp/photos/93/original/6VRU9oaBb59FcZaQTU7uC2MQBtUpF6xnwg6b8xu4.png</v>
      </c>
      <c r="AS49" s="2" t="s">
        <v>62</v>
      </c>
      <c r="AT49" s="3"/>
      <c r="AU49" s="1" t="s">
        <v>63</v>
      </c>
    </row>
    <row r="50" spans="1:47" x14ac:dyDescent="0.4">
      <c r="A50" s="2" t="s">
        <v>512</v>
      </c>
      <c r="B50" s="3"/>
      <c r="C50" s="2" t="s">
        <v>513</v>
      </c>
      <c r="D50" s="2" t="s">
        <v>514</v>
      </c>
      <c r="E50" s="3"/>
      <c r="F50" s="2" t="s">
        <v>49</v>
      </c>
      <c r="G50" s="2" t="s">
        <v>50</v>
      </c>
      <c r="H50" s="2" t="s">
        <v>515</v>
      </c>
      <c r="I50" s="2" t="s">
        <v>516</v>
      </c>
      <c r="J50" s="3"/>
      <c r="K50" s="2" t="s">
        <v>517</v>
      </c>
      <c r="L50" s="2" t="s">
        <v>518</v>
      </c>
      <c r="M50" s="2" t="s">
        <v>519</v>
      </c>
      <c r="N50" s="2" t="s">
        <v>520</v>
      </c>
      <c r="O50" s="2" t="s">
        <v>521</v>
      </c>
      <c r="P50" s="3"/>
      <c r="Q50" s="2" t="s">
        <v>522</v>
      </c>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row>
    <row r="51" spans="1:47" x14ac:dyDescent="0.4">
      <c r="A51" s="2" t="s">
        <v>523</v>
      </c>
      <c r="B51" s="2" t="s">
        <v>524</v>
      </c>
      <c r="C51" s="2" t="s">
        <v>295</v>
      </c>
      <c r="D51" s="2" t="s">
        <v>75</v>
      </c>
      <c r="E51" s="2" t="s">
        <v>296</v>
      </c>
      <c r="F51" s="2" t="s">
        <v>77</v>
      </c>
      <c r="G51" s="2" t="s">
        <v>77</v>
      </c>
      <c r="H51" s="3"/>
      <c r="I51" s="2" t="s">
        <v>77</v>
      </c>
      <c r="J51" s="2" t="s">
        <v>77</v>
      </c>
      <c r="K51" s="3"/>
      <c r="L51" s="3"/>
      <c r="M51" s="2" t="s">
        <v>77</v>
      </c>
      <c r="N51" s="3"/>
      <c r="O51" s="2" t="s">
        <v>77</v>
      </c>
      <c r="P51" s="3"/>
      <c r="Q51" s="3"/>
      <c r="R51" s="2" t="s">
        <v>77</v>
      </c>
      <c r="S51" s="3"/>
      <c r="T51" s="3"/>
      <c r="U51" s="3"/>
      <c r="V51" s="3"/>
      <c r="W51" s="3"/>
      <c r="X51" s="3"/>
      <c r="Y51" s="3"/>
      <c r="Z51" s="2" t="s">
        <v>525</v>
      </c>
      <c r="AA51" s="2" t="str">
        <f>HYPERLINK("#", "https://www.tsunasaga.jp/kaisei/kominkan.html")</f>
        <v>https://www.tsunasaga.jp/kaisei/kominkan.html</v>
      </c>
      <c r="AB51" s="2" t="str">
        <f>HYPERLINK("#", "https://storage.googleapis.com/storage.openphoto.jp/photos/93/thumbnail/bt16wJh4hPniwc2UvaXmDuBvjWoeZW4jzHm4zQPI.jpg")</f>
        <v>https://storage.googleapis.com/storage.openphoto.jp/photos/93/thumbnail/bt16wJh4hPniwc2UvaXmDuBvjWoeZW4jzHm4zQPI.jpg</v>
      </c>
      <c r="AC51" s="2" t="s">
        <v>62</v>
      </c>
      <c r="AD51" s="3"/>
      <c r="AE51" s="2" t="s">
        <v>63</v>
      </c>
      <c r="AF51" s="3"/>
      <c r="AG51" s="3"/>
      <c r="AH51" s="3"/>
      <c r="AI51" s="3"/>
      <c r="AJ51" s="3"/>
      <c r="AK51" s="3"/>
      <c r="AL51" s="3"/>
      <c r="AM51" s="3"/>
      <c r="AN51" s="3"/>
      <c r="AO51" s="3"/>
      <c r="AP51" s="3"/>
      <c r="AQ51" s="3"/>
      <c r="AR51" s="3"/>
      <c r="AS51" s="3"/>
      <c r="AT51" s="3"/>
    </row>
    <row r="52" spans="1:47" x14ac:dyDescent="0.4">
      <c r="A52" s="2" t="s">
        <v>526</v>
      </c>
      <c r="B52" s="3"/>
      <c r="C52" s="2" t="s">
        <v>527</v>
      </c>
      <c r="D52" s="2" t="s">
        <v>528</v>
      </c>
      <c r="E52" s="3"/>
      <c r="F52" s="2" t="s">
        <v>49</v>
      </c>
      <c r="G52" s="2" t="s">
        <v>50</v>
      </c>
      <c r="H52" s="2" t="s">
        <v>135</v>
      </c>
      <c r="I52" s="2" t="s">
        <v>529</v>
      </c>
      <c r="J52" s="3"/>
      <c r="K52" s="2" t="s">
        <v>530</v>
      </c>
      <c r="L52" s="2" t="s">
        <v>531</v>
      </c>
      <c r="M52" s="2" t="s">
        <v>532</v>
      </c>
      <c r="N52" s="2" t="s">
        <v>533</v>
      </c>
      <c r="O52" s="2" t="s">
        <v>534</v>
      </c>
      <c r="P52" s="3"/>
      <c r="Q52" s="2" t="s">
        <v>535</v>
      </c>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row>
    <row r="53" spans="1:47" x14ac:dyDescent="0.4">
      <c r="A53" s="2" t="s">
        <v>536</v>
      </c>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row>
    <row r="54" spans="1:47" x14ac:dyDescent="0.4">
      <c r="A54" s="2" t="s">
        <v>537</v>
      </c>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row>
    <row r="55" spans="1:47" x14ac:dyDescent="0.4">
      <c r="A55" s="2" t="s">
        <v>538</v>
      </c>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row>
    <row r="56" spans="1:47" x14ac:dyDescent="0.4">
      <c r="A56" s="2" t="s">
        <v>539</v>
      </c>
      <c r="B56" s="2" t="s">
        <v>540</v>
      </c>
      <c r="C56" s="2" t="s">
        <v>295</v>
      </c>
      <c r="D56" s="2" t="s">
        <v>75</v>
      </c>
      <c r="E56" s="2" t="s">
        <v>296</v>
      </c>
      <c r="F56" s="2" t="s">
        <v>77</v>
      </c>
      <c r="G56" s="3"/>
      <c r="H56" s="3"/>
      <c r="I56" s="2" t="s">
        <v>77</v>
      </c>
      <c r="J56" s="2" t="s">
        <v>77</v>
      </c>
      <c r="K56" s="2" t="s">
        <v>77</v>
      </c>
      <c r="L56" s="3"/>
      <c r="M56" s="2" t="s">
        <v>77</v>
      </c>
      <c r="N56" s="3"/>
      <c r="O56" s="2" t="s">
        <v>77</v>
      </c>
      <c r="P56" s="3"/>
      <c r="Q56" s="3"/>
      <c r="R56" s="2" t="s">
        <v>77</v>
      </c>
      <c r="S56" s="3"/>
      <c r="T56" s="3"/>
      <c r="U56" s="3"/>
      <c r="V56" s="3"/>
      <c r="W56" s="3"/>
      <c r="X56" s="3"/>
      <c r="Y56" s="3"/>
      <c r="Z56" s="2" t="s">
        <v>541</v>
      </c>
      <c r="AA56" s="2" t="str">
        <f>HYPERLINK("#", "https://www.tsunasaga.jp/morodomi/kominkan.html")</f>
        <v>https://www.tsunasaga.jp/morodomi/kominkan.html</v>
      </c>
      <c r="AB56" s="2" t="str">
        <f>HYPERLINK("#", "https://storage.googleapis.com/storage.openphoto.jp/photos/93/thumbnail/EschMX45AVcnSTWMp9KAcwpXFLTnS4DugjIoBwCD.jpg")</f>
        <v>https://storage.googleapis.com/storage.openphoto.jp/photos/93/thumbnail/EschMX45AVcnSTWMp9KAcwpXFLTnS4DugjIoBwCD.jpg</v>
      </c>
      <c r="AC56" s="2" t="s">
        <v>62</v>
      </c>
      <c r="AD56" s="3"/>
      <c r="AE56" s="2" t="s">
        <v>63</v>
      </c>
      <c r="AF56" s="3"/>
      <c r="AG56" s="3"/>
      <c r="AH56" s="3"/>
      <c r="AI56" s="3"/>
      <c r="AJ56" s="3"/>
      <c r="AK56" s="3"/>
      <c r="AL56" s="3"/>
      <c r="AM56" s="3"/>
      <c r="AN56" s="3"/>
      <c r="AO56" s="3"/>
      <c r="AP56" s="3"/>
      <c r="AQ56" s="3"/>
      <c r="AR56" s="3"/>
      <c r="AS56" s="3"/>
      <c r="AT56" s="3"/>
    </row>
    <row r="57" spans="1:47" x14ac:dyDescent="0.4">
      <c r="A57" s="2" t="s">
        <v>542</v>
      </c>
      <c r="B57" s="3"/>
      <c r="C57" s="2" t="s">
        <v>543</v>
      </c>
      <c r="D57" s="2" t="s">
        <v>544</v>
      </c>
      <c r="E57" s="2" t="s">
        <v>545</v>
      </c>
      <c r="F57" s="2" t="s">
        <v>49</v>
      </c>
      <c r="G57" s="2" t="s">
        <v>50</v>
      </c>
      <c r="H57" s="2" t="s">
        <v>238</v>
      </c>
      <c r="I57" s="2" t="s">
        <v>546</v>
      </c>
      <c r="J57" s="3"/>
      <c r="K57" s="2" t="s">
        <v>547</v>
      </c>
      <c r="L57" s="2" t="s">
        <v>548</v>
      </c>
      <c r="M57" s="2" t="s">
        <v>549</v>
      </c>
      <c r="N57" s="2" t="s">
        <v>550</v>
      </c>
      <c r="O57" s="2" t="s">
        <v>551</v>
      </c>
      <c r="P57" s="3"/>
      <c r="Q57" s="2" t="s">
        <v>552</v>
      </c>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row>
    <row r="58" spans="1:47" x14ac:dyDescent="0.4">
      <c r="A58" s="2" t="s">
        <v>553</v>
      </c>
      <c r="B58" s="2" t="s">
        <v>554</v>
      </c>
      <c r="C58" s="2" t="s">
        <v>295</v>
      </c>
      <c r="D58" s="2" t="s">
        <v>75</v>
      </c>
      <c r="E58" s="2" t="s">
        <v>296</v>
      </c>
      <c r="F58" s="2" t="s">
        <v>77</v>
      </c>
      <c r="G58" s="2" t="s">
        <v>77</v>
      </c>
      <c r="H58" s="3"/>
      <c r="I58" s="2" t="s">
        <v>77</v>
      </c>
      <c r="J58" s="2" t="s">
        <v>77</v>
      </c>
      <c r="K58" s="3"/>
      <c r="L58" s="3"/>
      <c r="M58" s="2" t="s">
        <v>77</v>
      </c>
      <c r="N58" s="3"/>
      <c r="O58" s="2" t="s">
        <v>77</v>
      </c>
      <c r="P58" s="3"/>
      <c r="Q58" s="3"/>
      <c r="R58" s="2" t="s">
        <v>77</v>
      </c>
      <c r="S58" s="3"/>
      <c r="T58" s="3"/>
      <c r="U58" s="3"/>
      <c r="V58" s="3"/>
      <c r="W58" s="3"/>
      <c r="X58" s="3"/>
      <c r="Y58" s="3"/>
      <c r="Z58" s="2" t="s">
        <v>555</v>
      </c>
      <c r="AA58" s="2" t="str">
        <f>HYPERLINK("#", "https://www.tsunasaga.jp/kasuga/kominkan.html")</f>
        <v>https://www.tsunasaga.jp/kasuga/kominkan.html</v>
      </c>
      <c r="AB58" s="2" t="str">
        <f>HYPERLINK("#", "https://storage.googleapis.com/storage.openphoto.jp/photos/93/thumbnail/GaIyA7EgGKrvu7waLlTrDNrEJKkHrmkbNiUVbkG.jpg")</f>
        <v>https://storage.googleapis.com/storage.openphoto.jp/photos/93/thumbnail/GaIyA7EgGKrvu7waLlTrDNrEJKkHrmkbNiUVbkG.jpg</v>
      </c>
      <c r="AC58" s="2" t="s">
        <v>62</v>
      </c>
      <c r="AD58" s="3"/>
      <c r="AE58" s="2" t="s">
        <v>63</v>
      </c>
      <c r="AF58" s="3"/>
      <c r="AG58" s="3"/>
      <c r="AH58" s="3"/>
      <c r="AI58" s="3"/>
      <c r="AJ58" s="3"/>
      <c r="AK58" s="3"/>
      <c r="AL58" s="3"/>
      <c r="AM58" s="3"/>
      <c r="AN58" s="3"/>
      <c r="AO58" s="3"/>
      <c r="AP58" s="3"/>
      <c r="AQ58" s="3"/>
      <c r="AR58" s="3"/>
      <c r="AS58" s="3"/>
      <c r="AT58" s="3"/>
    </row>
    <row r="59" spans="1:47" x14ac:dyDescent="0.4">
      <c r="A59" s="2" t="s">
        <v>556</v>
      </c>
      <c r="B59" s="3"/>
      <c r="C59" s="2" t="s">
        <v>557</v>
      </c>
      <c r="D59" s="2" t="s">
        <v>558</v>
      </c>
      <c r="E59" s="3"/>
      <c r="F59" s="2" t="s">
        <v>49</v>
      </c>
      <c r="G59" s="2" t="s">
        <v>50</v>
      </c>
      <c r="H59" s="2" t="s">
        <v>559</v>
      </c>
      <c r="I59" s="2" t="s">
        <v>560</v>
      </c>
      <c r="J59" s="3"/>
      <c r="K59" s="2" t="s">
        <v>561</v>
      </c>
      <c r="L59" s="2" t="s">
        <v>562</v>
      </c>
      <c r="M59" s="2" t="s">
        <v>563</v>
      </c>
      <c r="N59" s="2" t="s">
        <v>564</v>
      </c>
      <c r="O59" s="2" t="s">
        <v>565</v>
      </c>
      <c r="P59" s="3"/>
      <c r="Q59" s="2" t="s">
        <v>334</v>
      </c>
      <c r="R59" s="2" t="s">
        <v>566</v>
      </c>
      <c r="S59" s="2" t="s">
        <v>295</v>
      </c>
      <c r="T59" s="2" t="s">
        <v>75</v>
      </c>
      <c r="U59" s="2" t="s">
        <v>296</v>
      </c>
      <c r="V59" s="2" t="s">
        <v>77</v>
      </c>
      <c r="W59" s="2" t="s">
        <v>77</v>
      </c>
      <c r="X59" s="3"/>
      <c r="Y59" s="2" t="s">
        <v>77</v>
      </c>
      <c r="Z59" s="2" t="s">
        <v>77</v>
      </c>
      <c r="AA59" s="2" t="s">
        <v>77</v>
      </c>
      <c r="AB59" s="3"/>
      <c r="AC59" s="2" t="s">
        <v>77</v>
      </c>
      <c r="AD59" s="3"/>
      <c r="AE59" s="2" t="s">
        <v>77</v>
      </c>
      <c r="AF59" s="2" t="s">
        <v>77</v>
      </c>
      <c r="AG59" s="2" t="s">
        <v>77</v>
      </c>
      <c r="AH59" s="2" t="s">
        <v>77</v>
      </c>
      <c r="AI59" s="3"/>
      <c r="AJ59" s="3"/>
      <c r="AK59" s="2" t="s">
        <v>77</v>
      </c>
      <c r="AL59" s="3"/>
      <c r="AM59" s="3"/>
      <c r="AN59" s="3"/>
      <c r="AO59" s="3"/>
      <c r="AP59" s="2" t="s">
        <v>567</v>
      </c>
      <c r="AQ59" s="2" t="str">
        <f>HYPERLINK("#", "https://www.tsunasaga.jp/kasugakita/kominkan.html")</f>
        <v>https://www.tsunasaga.jp/kasugakita/kominkan.html</v>
      </c>
      <c r="AR59" s="2" t="str">
        <f>HYPERLINK("#", "https://storage.googleapis.com/storage.openphoto.jp/photos/93/thumbnail/ANQzbBK1HKMMb6bAxTZUk6mDhXQUfO5l1LtYAkz6.jpg")</f>
        <v>https://storage.googleapis.com/storage.openphoto.jp/photos/93/thumbnail/ANQzbBK1HKMMb6bAxTZUk6mDhXQUfO5l1LtYAkz6.jpg</v>
      </c>
      <c r="AS59" s="2" t="s">
        <v>62</v>
      </c>
      <c r="AT59" s="3"/>
      <c r="AU59" s="1" t="s">
        <v>63</v>
      </c>
    </row>
    <row r="60" spans="1:47" x14ac:dyDescent="0.4">
      <c r="A60" s="2" t="s">
        <v>568</v>
      </c>
      <c r="B60" s="3"/>
      <c r="C60" s="2" t="s">
        <v>569</v>
      </c>
      <c r="D60" s="2" t="s">
        <v>570</v>
      </c>
      <c r="E60" s="3"/>
      <c r="F60" s="2" t="s">
        <v>49</v>
      </c>
      <c r="G60" s="2" t="s">
        <v>50</v>
      </c>
      <c r="H60" s="2" t="s">
        <v>168</v>
      </c>
      <c r="I60" s="2" t="s">
        <v>571</v>
      </c>
      <c r="J60" s="3"/>
      <c r="K60" s="2" t="s">
        <v>572</v>
      </c>
      <c r="L60" s="2" t="s">
        <v>573</v>
      </c>
      <c r="M60" s="2" t="s">
        <v>574</v>
      </c>
      <c r="N60" s="2" t="s">
        <v>575</v>
      </c>
      <c r="O60" s="2" t="s">
        <v>576</v>
      </c>
      <c r="P60" s="3"/>
      <c r="Q60" s="2" t="s">
        <v>577</v>
      </c>
      <c r="R60" s="2" t="s">
        <v>578</v>
      </c>
      <c r="S60" s="2" t="s">
        <v>295</v>
      </c>
      <c r="T60" s="2" t="s">
        <v>75</v>
      </c>
      <c r="U60" s="2" t="s">
        <v>296</v>
      </c>
      <c r="V60" s="2" t="s">
        <v>77</v>
      </c>
      <c r="W60" s="3"/>
      <c r="X60" s="3"/>
      <c r="Y60" s="2" t="s">
        <v>77</v>
      </c>
      <c r="Z60" s="2" t="s">
        <v>77</v>
      </c>
      <c r="AA60" s="2" t="s">
        <v>77</v>
      </c>
      <c r="AB60" s="3"/>
      <c r="AC60" s="2" t="s">
        <v>77</v>
      </c>
      <c r="AD60" s="3"/>
      <c r="AE60" s="2" t="s">
        <v>77</v>
      </c>
      <c r="AF60" s="2" t="s">
        <v>77</v>
      </c>
      <c r="AG60" s="2" t="s">
        <v>77</v>
      </c>
      <c r="AH60" s="2" t="s">
        <v>77</v>
      </c>
      <c r="AI60" s="3"/>
      <c r="AJ60" s="3"/>
      <c r="AK60" s="2" t="s">
        <v>77</v>
      </c>
      <c r="AL60" s="3"/>
      <c r="AM60" s="3"/>
      <c r="AN60" s="3"/>
      <c r="AO60" s="3"/>
      <c r="AP60" s="2" t="s">
        <v>579</v>
      </c>
      <c r="AQ60" s="2" t="str">
        <f>HYPERLINK("#", "https://www.tsunasaga.jp/kawakami/kominkan.html")</f>
        <v>https://www.tsunasaga.jp/kawakami/kominkan.html</v>
      </c>
      <c r="AR60" s="2" t="str">
        <f>HYPERLINK("#", "https://storage.googleapis.com/storage.openphoto.jp/photos/93/thumbnail/WIS9kZfVyaIfCt80h3a2pA9xuHfn0D8p0jAg8Yoe.jpg")</f>
        <v>https://storage.googleapis.com/storage.openphoto.jp/photos/93/thumbnail/WIS9kZfVyaIfCt80h3a2pA9xuHfn0D8p0jAg8Yoe.jpg</v>
      </c>
      <c r="AS60" s="2" t="s">
        <v>62</v>
      </c>
      <c r="AT60" s="3"/>
      <c r="AU60" s="1" t="s">
        <v>63</v>
      </c>
    </row>
    <row r="61" spans="1:47" x14ac:dyDescent="0.4">
      <c r="A61" s="2" t="s">
        <v>580</v>
      </c>
      <c r="B61" s="3"/>
      <c r="C61" s="2" t="s">
        <v>581</v>
      </c>
      <c r="D61" s="2" t="s">
        <v>582</v>
      </c>
      <c r="E61" s="3"/>
      <c r="F61" s="2" t="s">
        <v>49</v>
      </c>
      <c r="G61" s="2" t="s">
        <v>50</v>
      </c>
      <c r="H61" s="2" t="s">
        <v>583</v>
      </c>
      <c r="I61" s="2" t="s">
        <v>584</v>
      </c>
      <c r="J61" s="3"/>
      <c r="K61" s="2" t="s">
        <v>585</v>
      </c>
      <c r="L61" s="2" t="s">
        <v>586</v>
      </c>
      <c r="M61" s="2" t="s">
        <v>587</v>
      </c>
      <c r="N61" s="2" t="s">
        <v>588</v>
      </c>
      <c r="O61" s="2" t="s">
        <v>589</v>
      </c>
      <c r="P61" s="3"/>
      <c r="Q61" s="2" t="s">
        <v>334</v>
      </c>
      <c r="R61" s="2" t="s">
        <v>590</v>
      </c>
      <c r="S61" s="2" t="s">
        <v>295</v>
      </c>
      <c r="T61" s="2" t="s">
        <v>75</v>
      </c>
      <c r="U61" s="2" t="s">
        <v>296</v>
      </c>
      <c r="V61" s="2" t="s">
        <v>77</v>
      </c>
      <c r="W61" s="3"/>
      <c r="X61" s="3"/>
      <c r="Y61" s="2" t="s">
        <v>77</v>
      </c>
      <c r="Z61" s="2" t="s">
        <v>77</v>
      </c>
      <c r="AA61" s="2" t="s">
        <v>77</v>
      </c>
      <c r="AB61" s="3"/>
      <c r="AC61" s="2" t="s">
        <v>77</v>
      </c>
      <c r="AD61" s="3"/>
      <c r="AE61" s="2" t="s">
        <v>77</v>
      </c>
      <c r="AF61" s="2" t="s">
        <v>77</v>
      </c>
      <c r="AG61" s="2" t="s">
        <v>77</v>
      </c>
      <c r="AH61" s="2" t="s">
        <v>77</v>
      </c>
      <c r="AI61" s="3"/>
      <c r="AJ61" s="3"/>
      <c r="AK61" s="2" t="s">
        <v>77</v>
      </c>
      <c r="AL61" s="3"/>
      <c r="AM61" s="3"/>
      <c r="AN61" s="3"/>
      <c r="AO61" s="3"/>
      <c r="AP61" s="2" t="s">
        <v>591</v>
      </c>
      <c r="AQ61" s="2" t="str">
        <f>HYPERLINK("#", "https://www.tsunasaga.jp/matsuume/")</f>
        <v>https://www.tsunasaga.jp/matsuume/</v>
      </c>
      <c r="AR61" s="2" t="str">
        <f>HYPERLINK("#", "https://storage.googleapis.com/storage.openphoto.jp/photos/93/original/Xa24tNQoNHpWn3rsy8dKVSCD5g4t0klmhWP4Eo5C.png")</f>
        <v>https://storage.googleapis.com/storage.openphoto.jp/photos/93/original/Xa24tNQoNHpWn3rsy8dKVSCD5g4t0klmhWP4Eo5C.png</v>
      </c>
      <c r="AS61" s="2" t="s">
        <v>62</v>
      </c>
      <c r="AT61" s="3"/>
      <c r="AU61" s="1" t="s">
        <v>63</v>
      </c>
    </row>
    <row r="62" spans="1:47" x14ac:dyDescent="0.4">
      <c r="A62" s="2" t="s">
        <v>592</v>
      </c>
      <c r="B62" s="3"/>
      <c r="C62" s="2" t="s">
        <v>593</v>
      </c>
      <c r="D62" s="2" t="s">
        <v>594</v>
      </c>
      <c r="E62" s="2" t="s">
        <v>595</v>
      </c>
      <c r="F62" s="2" t="s">
        <v>49</v>
      </c>
      <c r="G62" s="2" t="s">
        <v>50</v>
      </c>
      <c r="H62" s="2" t="s">
        <v>246</v>
      </c>
      <c r="I62" s="2" t="s">
        <v>596</v>
      </c>
      <c r="J62" s="3"/>
      <c r="K62" s="2" t="s">
        <v>597</v>
      </c>
      <c r="L62" s="2" t="s">
        <v>598</v>
      </c>
      <c r="M62" s="2" t="s">
        <v>599</v>
      </c>
      <c r="N62" s="2" t="s">
        <v>600</v>
      </c>
      <c r="O62" s="2" t="s">
        <v>601</v>
      </c>
      <c r="P62" s="3"/>
      <c r="Q62" s="2" t="s">
        <v>602</v>
      </c>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row>
    <row r="63" spans="1:47" x14ac:dyDescent="0.4">
      <c r="A63" s="2" t="s">
        <v>603</v>
      </c>
      <c r="B63" s="2" t="s">
        <v>604</v>
      </c>
      <c r="C63" s="2" t="s">
        <v>295</v>
      </c>
      <c r="D63" s="2" t="s">
        <v>75</v>
      </c>
      <c r="E63" s="2" t="s">
        <v>296</v>
      </c>
      <c r="F63" s="2" t="s">
        <v>77</v>
      </c>
      <c r="G63" s="3"/>
      <c r="H63" s="3"/>
      <c r="I63" s="2" t="s">
        <v>77</v>
      </c>
      <c r="J63" s="2" t="s">
        <v>77</v>
      </c>
      <c r="K63" s="2" t="s">
        <v>77</v>
      </c>
      <c r="L63" s="2" t="s">
        <v>77</v>
      </c>
      <c r="M63" s="2" t="s">
        <v>77</v>
      </c>
      <c r="N63" s="3"/>
      <c r="O63" s="2" t="s">
        <v>77</v>
      </c>
      <c r="P63" s="2" t="s">
        <v>77</v>
      </c>
      <c r="Q63" s="2" t="s">
        <v>77</v>
      </c>
      <c r="R63" s="2" t="s">
        <v>77</v>
      </c>
      <c r="S63" s="3"/>
      <c r="T63" s="3"/>
      <c r="U63" s="2" t="s">
        <v>77</v>
      </c>
      <c r="V63" s="3"/>
      <c r="W63" s="3"/>
      <c r="X63" s="3"/>
      <c r="Y63" s="3"/>
      <c r="Z63" s="2" t="s">
        <v>605</v>
      </c>
      <c r="AA63" s="2" t="s">
        <v>606</v>
      </c>
      <c r="AB63" s="2" t="str">
        <f>HYPERLINK("#", "https://storage.googleapis.com/storage.openphoto.jp/photos/93/thumbnail/c0oSxyW8jZb53WW39Q4m3s8lBHK3l81ZgsBfLVfJ.jpg")</f>
        <v>https://storage.googleapis.com/storage.openphoto.jp/photos/93/thumbnail/c0oSxyW8jZb53WW39Q4m3s8lBHK3l81ZgsBfLVfJ.jpg</v>
      </c>
      <c r="AC63" s="2" t="s">
        <v>62</v>
      </c>
      <c r="AD63" s="3"/>
      <c r="AE63" s="2" t="s">
        <v>63</v>
      </c>
      <c r="AF63" s="3"/>
      <c r="AG63" s="3"/>
      <c r="AH63" s="3"/>
      <c r="AI63" s="3"/>
      <c r="AJ63" s="3"/>
      <c r="AK63" s="3"/>
      <c r="AL63" s="3"/>
      <c r="AM63" s="3"/>
      <c r="AN63" s="3"/>
      <c r="AO63" s="3"/>
      <c r="AP63" s="3"/>
      <c r="AQ63" s="3"/>
      <c r="AR63" s="3"/>
      <c r="AS63" s="3"/>
      <c r="AT63" s="3"/>
    </row>
    <row r="64" spans="1:47" x14ac:dyDescent="0.4">
      <c r="A64" s="2" t="s">
        <v>607</v>
      </c>
      <c r="B64" s="3"/>
      <c r="C64" s="2" t="s">
        <v>608</v>
      </c>
      <c r="D64" s="2" t="s">
        <v>609</v>
      </c>
      <c r="E64" s="3"/>
      <c r="F64" s="2" t="s">
        <v>49</v>
      </c>
      <c r="G64" s="2" t="s">
        <v>50</v>
      </c>
      <c r="H64" s="2" t="s">
        <v>125</v>
      </c>
      <c r="I64" s="2" t="s">
        <v>610</v>
      </c>
      <c r="J64" s="3"/>
      <c r="K64" s="2" t="s">
        <v>611</v>
      </c>
      <c r="L64" s="2" t="s">
        <v>612</v>
      </c>
      <c r="M64" s="2" t="s">
        <v>613</v>
      </c>
      <c r="N64" s="2" t="s">
        <v>614</v>
      </c>
      <c r="O64" s="2" t="s">
        <v>615</v>
      </c>
      <c r="P64" s="3"/>
      <c r="Q64" s="2" t="s">
        <v>616</v>
      </c>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row>
    <row r="65" spans="1:47" x14ac:dyDescent="0.4">
      <c r="A65" s="2" t="s">
        <v>617</v>
      </c>
      <c r="B65" s="2" t="s">
        <v>618</v>
      </c>
      <c r="C65" s="2" t="s">
        <v>295</v>
      </c>
      <c r="D65" s="2" t="s">
        <v>75</v>
      </c>
      <c r="E65" s="2" t="s">
        <v>296</v>
      </c>
      <c r="F65" s="2" t="s">
        <v>77</v>
      </c>
      <c r="G65" s="3"/>
      <c r="H65" s="3"/>
      <c r="I65" s="2" t="s">
        <v>77</v>
      </c>
      <c r="J65" s="2" t="s">
        <v>77</v>
      </c>
      <c r="K65" s="3"/>
      <c r="L65" s="3"/>
      <c r="M65" s="2" t="s">
        <v>77</v>
      </c>
      <c r="N65" s="3"/>
      <c r="O65" s="2" t="s">
        <v>77</v>
      </c>
      <c r="P65" s="2" t="s">
        <v>77</v>
      </c>
      <c r="Q65" s="2" t="s">
        <v>77</v>
      </c>
      <c r="R65" s="2" t="s">
        <v>77</v>
      </c>
      <c r="S65" s="3"/>
      <c r="T65" s="3"/>
      <c r="U65" s="3"/>
      <c r="V65" s="3"/>
      <c r="W65" s="3"/>
      <c r="X65" s="3"/>
      <c r="Y65" s="3"/>
      <c r="Z65" s="2" t="s">
        <v>619</v>
      </c>
      <c r="AA65" s="2" t="s">
        <v>620</v>
      </c>
      <c r="AB65" s="2" t="str">
        <f>HYPERLINK("#", "https://storage.googleapis.com/storage.openphoto.jp/photos/93/thumbnail/mFnxpiXmvNwJOZApx7t3sFzATMM91hhdrfJqb21c.jpg")</f>
        <v>https://storage.googleapis.com/storage.openphoto.jp/photos/93/thumbnail/mFnxpiXmvNwJOZApx7t3sFzATMM91hhdrfJqb21c.jpg</v>
      </c>
      <c r="AC65" s="2" t="s">
        <v>62</v>
      </c>
      <c r="AD65" s="3"/>
      <c r="AE65" s="2" t="s">
        <v>63</v>
      </c>
      <c r="AF65" s="3"/>
      <c r="AG65" s="3"/>
      <c r="AH65" s="3"/>
      <c r="AI65" s="3"/>
      <c r="AJ65" s="3"/>
      <c r="AK65" s="3"/>
      <c r="AL65" s="3"/>
      <c r="AM65" s="3"/>
      <c r="AN65" s="3"/>
      <c r="AO65" s="3"/>
      <c r="AP65" s="3"/>
      <c r="AQ65" s="3"/>
      <c r="AR65" s="3"/>
      <c r="AS65" s="3"/>
      <c r="AT65" s="3"/>
    </row>
    <row r="66" spans="1:47" x14ac:dyDescent="0.4">
      <c r="A66" s="2" t="s">
        <v>621</v>
      </c>
      <c r="B66" s="3"/>
      <c r="C66" s="2" t="s">
        <v>622</v>
      </c>
      <c r="D66" s="2" t="s">
        <v>623</v>
      </c>
      <c r="E66" s="3"/>
      <c r="F66" s="2" t="s">
        <v>49</v>
      </c>
      <c r="G66" s="2" t="s">
        <v>50</v>
      </c>
      <c r="H66" s="2" t="s">
        <v>159</v>
      </c>
      <c r="I66" s="2" t="s">
        <v>624</v>
      </c>
      <c r="J66" s="3"/>
      <c r="K66" s="2" t="s">
        <v>625</v>
      </c>
      <c r="L66" s="2" t="s">
        <v>626</v>
      </c>
      <c r="M66" s="2" t="s">
        <v>627</v>
      </c>
      <c r="N66" s="2" t="s">
        <v>628</v>
      </c>
      <c r="O66" s="2" t="s">
        <v>629</v>
      </c>
      <c r="P66" s="3"/>
      <c r="Q66" s="2" t="s">
        <v>630</v>
      </c>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row>
    <row r="67" spans="1:47" x14ac:dyDescent="0.4">
      <c r="A67" s="2" t="s">
        <v>334</v>
      </c>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row>
    <row r="68" spans="1:47" x14ac:dyDescent="0.4">
      <c r="A68" s="2" t="s">
        <v>631</v>
      </c>
      <c r="B68" s="2" t="s">
        <v>632</v>
      </c>
      <c r="C68" s="2" t="s">
        <v>295</v>
      </c>
      <c r="D68" s="2" t="s">
        <v>75</v>
      </c>
      <c r="E68" s="2" t="s">
        <v>296</v>
      </c>
      <c r="F68" s="2" t="s">
        <v>77</v>
      </c>
      <c r="G68" s="3"/>
      <c r="H68" s="3"/>
      <c r="I68" s="2" t="s">
        <v>77</v>
      </c>
      <c r="J68" s="2" t="s">
        <v>77</v>
      </c>
      <c r="K68" s="2" t="s">
        <v>77</v>
      </c>
      <c r="L68" s="3"/>
      <c r="M68" s="2" t="s">
        <v>77</v>
      </c>
      <c r="N68" s="3"/>
      <c r="O68" s="2" t="s">
        <v>77</v>
      </c>
      <c r="P68" s="2" t="s">
        <v>77</v>
      </c>
      <c r="Q68" s="2" t="s">
        <v>77</v>
      </c>
      <c r="R68" s="2" t="s">
        <v>77</v>
      </c>
      <c r="S68" s="3"/>
      <c r="T68" s="3"/>
      <c r="U68" s="2" t="s">
        <v>77</v>
      </c>
      <c r="V68" s="3"/>
      <c r="W68" s="3"/>
      <c r="X68" s="3"/>
      <c r="Y68" s="3"/>
      <c r="Z68" s="2" t="s">
        <v>633</v>
      </c>
      <c r="AA68" s="2" t="str">
        <f>HYPERLINK("#", "https://www.tsunasaga.jp/minamikawasoe/kominkan.html")</f>
        <v>https://www.tsunasaga.jp/minamikawasoe/kominkan.html</v>
      </c>
      <c r="AB68" s="2" t="str">
        <f>HYPERLINK("#", "https://storage.googleapis.com/storage.openphoto.jp/photos/93/thumbnail/8qmaqS3mxQY1NNoYCGJJRi9Iwv2xLMNkqGRPfdQr.jpg")</f>
        <v>https://storage.googleapis.com/storage.openphoto.jp/photos/93/thumbnail/8qmaqS3mxQY1NNoYCGJJRi9Iwv2xLMNkqGRPfdQr.jpg</v>
      </c>
      <c r="AC68" s="2" t="s">
        <v>62</v>
      </c>
      <c r="AD68" s="3"/>
      <c r="AE68" s="2" t="s">
        <v>63</v>
      </c>
      <c r="AF68" s="3"/>
      <c r="AG68" s="3"/>
      <c r="AH68" s="3"/>
      <c r="AI68" s="3"/>
      <c r="AJ68" s="3"/>
      <c r="AK68" s="3"/>
      <c r="AL68" s="3"/>
      <c r="AM68" s="3"/>
      <c r="AN68" s="3"/>
      <c r="AO68" s="3"/>
      <c r="AP68" s="3"/>
      <c r="AQ68" s="3"/>
      <c r="AR68" s="3"/>
      <c r="AS68" s="3"/>
      <c r="AT68" s="3"/>
    </row>
    <row r="69" spans="1:47" x14ac:dyDescent="0.4">
      <c r="A69" s="2" t="s">
        <v>634</v>
      </c>
      <c r="B69" s="3"/>
      <c r="C69" s="2" t="s">
        <v>635</v>
      </c>
      <c r="D69" s="2" t="s">
        <v>636</v>
      </c>
      <c r="E69" s="3"/>
      <c r="F69" s="2" t="s">
        <v>49</v>
      </c>
      <c r="G69" s="2" t="s">
        <v>50</v>
      </c>
      <c r="H69" s="2" t="s">
        <v>637</v>
      </c>
      <c r="I69" s="2" t="s">
        <v>818</v>
      </c>
      <c r="J69" s="3"/>
      <c r="K69" s="2" t="s">
        <v>819</v>
      </c>
      <c r="L69" s="2" t="s">
        <v>638</v>
      </c>
      <c r="M69" s="2" t="s">
        <v>639</v>
      </c>
      <c r="N69" s="2">
        <v>33.207179851568299</v>
      </c>
      <c r="O69" s="2">
        <v>130.31384916100001</v>
      </c>
      <c r="P69" s="3"/>
      <c r="Q69" s="2" t="s">
        <v>640</v>
      </c>
      <c r="R69" s="2" t="s">
        <v>641</v>
      </c>
      <c r="S69" s="2" t="s">
        <v>295</v>
      </c>
      <c r="T69" s="2" t="s">
        <v>75</v>
      </c>
      <c r="U69" s="2" t="s">
        <v>296</v>
      </c>
      <c r="V69" s="2" t="s">
        <v>77</v>
      </c>
      <c r="W69" s="3"/>
      <c r="X69" s="3"/>
      <c r="Y69" s="2" t="s">
        <v>77</v>
      </c>
      <c r="Z69" s="2" t="s">
        <v>77</v>
      </c>
      <c r="AA69" s="3"/>
      <c r="AB69" s="3"/>
      <c r="AC69" s="2" t="s">
        <v>77</v>
      </c>
      <c r="AD69" s="3"/>
      <c r="AE69" s="2" t="s">
        <v>77</v>
      </c>
      <c r="AF69" s="3"/>
      <c r="AG69" s="3"/>
      <c r="AH69" s="2" t="s">
        <v>77</v>
      </c>
      <c r="AI69" s="3"/>
      <c r="AJ69" s="3"/>
      <c r="AK69" s="3"/>
      <c r="AL69" s="3"/>
      <c r="AM69" s="3"/>
      <c r="AN69" s="3"/>
      <c r="AO69" s="3"/>
      <c r="AP69" s="2" t="s">
        <v>642</v>
      </c>
      <c r="AQ69" s="2" t="str">
        <f>HYPERLINK("#", "https://www.tsunasaga.jp/nishikawasoe/kominkan.html")</f>
        <v>https://www.tsunasaga.jp/nishikawasoe/kominkan.html</v>
      </c>
      <c r="AR69" s="2" t="str">
        <f>HYPERLINK("#", "https://storage.googleapis.com/storage.openphoto.jp/photos/93/thumbnail/9x6ttFgE81eVjgxuhhmmBlSYyuqb73oI3hvEyhy5.jpg")</f>
        <v>https://storage.googleapis.com/storage.openphoto.jp/photos/93/thumbnail/9x6ttFgE81eVjgxuhhmmBlSYyuqb73oI3hvEyhy5.jpg</v>
      </c>
      <c r="AS69" s="2" t="s">
        <v>62</v>
      </c>
      <c r="AT69" s="3"/>
      <c r="AU69" s="1" t="s">
        <v>63</v>
      </c>
    </row>
    <row r="70" spans="1:47" x14ac:dyDescent="0.4">
      <c r="A70" s="2" t="s">
        <v>643</v>
      </c>
      <c r="B70" s="3"/>
      <c r="C70" s="2" t="s">
        <v>644</v>
      </c>
      <c r="D70" s="2" t="s">
        <v>645</v>
      </c>
      <c r="E70" s="3"/>
      <c r="F70" s="2" t="s">
        <v>49</v>
      </c>
      <c r="G70" s="2" t="s">
        <v>50</v>
      </c>
      <c r="H70" s="2" t="s">
        <v>646</v>
      </c>
      <c r="I70" s="2" t="s">
        <v>647</v>
      </c>
      <c r="J70" s="3"/>
      <c r="K70" s="2" t="s">
        <v>648</v>
      </c>
      <c r="L70" s="2" t="s">
        <v>649</v>
      </c>
      <c r="M70" s="2" t="s">
        <v>650</v>
      </c>
      <c r="N70" s="2" t="s">
        <v>651</v>
      </c>
      <c r="O70" s="2" t="s">
        <v>652</v>
      </c>
      <c r="P70" s="3"/>
      <c r="Q70" s="2" t="s">
        <v>653</v>
      </c>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row>
    <row r="71" spans="1:47" x14ac:dyDescent="0.4">
      <c r="A71" s="2" t="s">
        <v>436</v>
      </c>
      <c r="B71" s="2" t="s">
        <v>654</v>
      </c>
      <c r="C71" s="2" t="s">
        <v>295</v>
      </c>
      <c r="D71" s="2" t="s">
        <v>75</v>
      </c>
      <c r="E71" s="2" t="s">
        <v>296</v>
      </c>
      <c r="F71" s="2" t="s">
        <v>77</v>
      </c>
      <c r="G71" s="3"/>
      <c r="H71" s="3"/>
      <c r="I71" s="2" t="s">
        <v>77</v>
      </c>
      <c r="J71" s="2" t="s">
        <v>77</v>
      </c>
      <c r="K71" s="3"/>
      <c r="L71" s="3"/>
      <c r="M71" s="2" t="s">
        <v>77</v>
      </c>
      <c r="N71" s="3"/>
      <c r="O71" s="2" t="s">
        <v>77</v>
      </c>
      <c r="P71" s="2" t="s">
        <v>77</v>
      </c>
      <c r="Q71" s="2" t="s">
        <v>77</v>
      </c>
      <c r="R71" s="2" t="s">
        <v>77</v>
      </c>
      <c r="S71" s="3"/>
      <c r="T71" s="3"/>
      <c r="U71" s="2" t="s">
        <v>77</v>
      </c>
      <c r="V71" s="3"/>
      <c r="W71" s="3"/>
      <c r="X71" s="3"/>
      <c r="Y71" s="3"/>
      <c r="Z71" s="2" t="s">
        <v>655</v>
      </c>
      <c r="AA71" s="2" t="str">
        <f>HYPERLINK("#", "https://www.tsunasaga.jp/nakakawasoe/kominkan.html")</f>
        <v>https://www.tsunasaga.jp/nakakawasoe/kominkan.html</v>
      </c>
      <c r="AB71" s="2" t="str">
        <f>HYPERLINK("#", "https://storage.googleapis.com/storage.openphoto.jp/photos/93/thumbnail/a3aVrP6pcDBKaOOpaNV3uOpHLs6HCONLlkZddAoU.jpg")</f>
        <v>https://storage.googleapis.com/storage.openphoto.jp/photos/93/thumbnail/a3aVrP6pcDBKaOOpaNV3uOpHLs6HCONLlkZddAoU.jpg</v>
      </c>
      <c r="AC71" s="2" t="s">
        <v>62</v>
      </c>
      <c r="AD71" s="3"/>
      <c r="AE71" s="2" t="s">
        <v>63</v>
      </c>
      <c r="AF71" s="3"/>
      <c r="AG71" s="3"/>
      <c r="AH71" s="3"/>
      <c r="AI71" s="3"/>
      <c r="AJ71" s="3"/>
      <c r="AK71" s="3"/>
      <c r="AL71" s="3"/>
      <c r="AM71" s="3"/>
      <c r="AN71" s="3"/>
      <c r="AO71" s="3"/>
      <c r="AP71" s="3"/>
      <c r="AQ71" s="3"/>
      <c r="AR71" s="3"/>
      <c r="AS71" s="3"/>
      <c r="AT71" s="3"/>
    </row>
    <row r="72" spans="1:47" x14ac:dyDescent="0.4">
      <c r="A72" s="2" t="s">
        <v>656</v>
      </c>
      <c r="B72" s="3"/>
      <c r="C72" s="2" t="s">
        <v>657</v>
      </c>
      <c r="D72" s="2" t="s">
        <v>658</v>
      </c>
      <c r="E72" s="3"/>
      <c r="F72" s="2" t="s">
        <v>49</v>
      </c>
      <c r="G72" s="2" t="s">
        <v>50</v>
      </c>
      <c r="H72" s="2" t="s">
        <v>659</v>
      </c>
      <c r="I72" s="2" t="s">
        <v>660</v>
      </c>
      <c r="J72" s="3"/>
      <c r="K72" s="2" t="s">
        <v>661</v>
      </c>
      <c r="L72" s="2" t="s">
        <v>662</v>
      </c>
      <c r="M72" s="2" t="s">
        <v>663</v>
      </c>
      <c r="N72" s="2" t="s">
        <v>664</v>
      </c>
      <c r="O72" s="2" t="s">
        <v>665</v>
      </c>
      <c r="P72" s="3"/>
      <c r="Q72" s="2" t="s">
        <v>666</v>
      </c>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row>
    <row r="73" spans="1:47" x14ac:dyDescent="0.4">
      <c r="A73" s="2" t="s">
        <v>523</v>
      </c>
      <c r="B73" s="2" t="s">
        <v>667</v>
      </c>
      <c r="C73" s="2" t="s">
        <v>295</v>
      </c>
      <c r="D73" s="2" t="s">
        <v>75</v>
      </c>
      <c r="E73" s="2" t="s">
        <v>296</v>
      </c>
      <c r="F73" s="2" t="s">
        <v>77</v>
      </c>
      <c r="G73" s="3"/>
      <c r="H73" s="3"/>
      <c r="I73" s="2" t="s">
        <v>77</v>
      </c>
      <c r="J73" s="2" t="s">
        <v>77</v>
      </c>
      <c r="K73" s="2" t="s">
        <v>77</v>
      </c>
      <c r="L73" s="2" t="s">
        <v>77</v>
      </c>
      <c r="M73" s="2" t="s">
        <v>77</v>
      </c>
      <c r="N73" s="3"/>
      <c r="O73" s="2" t="s">
        <v>77</v>
      </c>
      <c r="P73" s="2" t="s">
        <v>77</v>
      </c>
      <c r="Q73" s="2" t="s">
        <v>77</v>
      </c>
      <c r="R73" s="2" t="s">
        <v>77</v>
      </c>
      <c r="S73" s="3"/>
      <c r="T73" s="3"/>
      <c r="U73" s="2" t="s">
        <v>77</v>
      </c>
      <c r="V73" s="3"/>
      <c r="W73" s="3"/>
      <c r="X73" s="3"/>
      <c r="Y73" s="3"/>
      <c r="Z73" s="2" t="s">
        <v>668</v>
      </c>
      <c r="AA73" s="2" t="str">
        <f>HYPERLINK("#", "https://www.tsunasaga.jp/odakuma/kominkan.html")</f>
        <v>https://www.tsunasaga.jp/odakuma/kominkan.html</v>
      </c>
      <c r="AB73" s="2" t="str">
        <f>HYPERLINK("#", "https://storage.googleapis.com/storage.openphoto.jp/photos/93/original/zfC5ABDz2DsLuw5xy7FZYvXgPyhAL7tynkEMxjK9.png")</f>
        <v>https://storage.googleapis.com/storage.openphoto.jp/photos/93/original/zfC5ABDz2DsLuw5xy7FZYvXgPyhAL7tynkEMxjK9.png</v>
      </c>
      <c r="AC73" s="2" t="s">
        <v>62</v>
      </c>
      <c r="AD73" s="3"/>
      <c r="AE73" s="2" t="s">
        <v>63</v>
      </c>
      <c r="AF73" s="3"/>
      <c r="AG73" s="3"/>
      <c r="AH73" s="3"/>
      <c r="AI73" s="3"/>
      <c r="AJ73" s="3"/>
      <c r="AK73" s="3"/>
      <c r="AL73" s="3"/>
      <c r="AM73" s="3"/>
      <c r="AN73" s="3"/>
      <c r="AO73" s="3"/>
      <c r="AP73" s="3"/>
      <c r="AQ73" s="3"/>
      <c r="AR73" s="3"/>
      <c r="AS73" s="3"/>
      <c r="AT73" s="3"/>
    </row>
    <row r="74" spans="1:47" x14ac:dyDescent="0.4">
      <c r="A74" s="2" t="s">
        <v>669</v>
      </c>
      <c r="B74" s="3"/>
      <c r="C74" s="2" t="s">
        <v>670</v>
      </c>
      <c r="D74" s="2" t="s">
        <v>671</v>
      </c>
      <c r="E74" s="3"/>
      <c r="F74" s="2" t="s">
        <v>49</v>
      </c>
      <c r="G74" s="2" t="s">
        <v>50</v>
      </c>
      <c r="H74" s="2" t="s">
        <v>178</v>
      </c>
      <c r="I74" s="2" t="s">
        <v>672</v>
      </c>
      <c r="J74" s="3"/>
      <c r="K74" s="2" t="s">
        <v>673</v>
      </c>
      <c r="L74" s="2" t="s">
        <v>674</v>
      </c>
      <c r="M74" s="2" t="s">
        <v>675</v>
      </c>
      <c r="N74" s="2" t="s">
        <v>676</v>
      </c>
      <c r="O74" s="2" t="s">
        <v>677</v>
      </c>
      <c r="P74" s="3"/>
      <c r="Q74" s="2" t="s">
        <v>678</v>
      </c>
      <c r="R74" s="2" t="s">
        <v>679</v>
      </c>
      <c r="S74" s="2" t="s">
        <v>295</v>
      </c>
      <c r="T74" s="2" t="s">
        <v>75</v>
      </c>
      <c r="U74" s="2" t="s">
        <v>296</v>
      </c>
      <c r="V74" s="2" t="s">
        <v>77</v>
      </c>
      <c r="W74" s="3"/>
      <c r="X74" s="3"/>
      <c r="Y74" s="3"/>
      <c r="Z74" s="2" t="s">
        <v>77</v>
      </c>
      <c r="AA74" s="3"/>
      <c r="AB74" s="3"/>
      <c r="AC74" s="2" t="s">
        <v>77</v>
      </c>
      <c r="AD74" s="3"/>
      <c r="AE74" s="2" t="s">
        <v>77</v>
      </c>
      <c r="AF74" s="2" t="s">
        <v>77</v>
      </c>
      <c r="AG74" s="2" t="s">
        <v>77</v>
      </c>
      <c r="AH74" s="2" t="s">
        <v>77</v>
      </c>
      <c r="AI74" s="3"/>
      <c r="AJ74" s="3"/>
      <c r="AK74" s="2" t="s">
        <v>77</v>
      </c>
      <c r="AL74" s="3"/>
      <c r="AM74" s="3"/>
      <c r="AN74" s="3"/>
      <c r="AO74" s="3"/>
      <c r="AP74" s="2" t="s">
        <v>680</v>
      </c>
      <c r="AQ74" s="2" t="str">
        <f>HYPERLINK("#", "https://www.tsunasaga.jp/higashiyoka/kominkan.html")</f>
        <v>https://www.tsunasaga.jp/higashiyoka/kominkan.html</v>
      </c>
      <c r="AR74" s="2" t="str">
        <f>HYPERLINK("#", "https://storage.googleapis.com/storage.openphoto.jp/photos/93/thumbnail/BW2fttwTbR6ROkLoNyWKdFExUzLqeBvMztdmqypo.jpg")</f>
        <v>https://storage.googleapis.com/storage.openphoto.jp/photos/93/thumbnail/BW2fttwTbR6ROkLoNyWKdFExUzLqeBvMztdmqypo.jpg</v>
      </c>
      <c r="AS74" s="2" t="s">
        <v>62</v>
      </c>
      <c r="AT74" s="3"/>
      <c r="AU74" s="1" t="s">
        <v>63</v>
      </c>
    </row>
    <row r="75" spans="1:47" x14ac:dyDescent="0.4">
      <c r="A75" s="2" t="s">
        <v>681</v>
      </c>
      <c r="B75" s="3"/>
      <c r="C75" s="2" t="s">
        <v>682</v>
      </c>
      <c r="D75" s="2" t="s">
        <v>683</v>
      </c>
      <c r="E75" s="3"/>
      <c r="F75" s="2" t="s">
        <v>49</v>
      </c>
      <c r="G75" s="2" t="s">
        <v>50</v>
      </c>
      <c r="H75" s="2" t="s">
        <v>276</v>
      </c>
      <c r="I75" s="2" t="s">
        <v>277</v>
      </c>
      <c r="J75" s="3"/>
      <c r="K75" s="2" t="s">
        <v>278</v>
      </c>
      <c r="L75" s="2" t="s">
        <v>684</v>
      </c>
      <c r="M75" s="2" t="s">
        <v>685</v>
      </c>
      <c r="N75" s="2" t="s">
        <v>686</v>
      </c>
      <c r="O75" s="2" t="s">
        <v>687</v>
      </c>
      <c r="P75" s="3"/>
      <c r="Q75" s="2" t="s">
        <v>688</v>
      </c>
      <c r="R75" s="2" t="s">
        <v>689</v>
      </c>
      <c r="S75" s="2" t="s">
        <v>295</v>
      </c>
      <c r="T75" s="2" t="s">
        <v>690</v>
      </c>
      <c r="U75" s="2" t="s">
        <v>296</v>
      </c>
      <c r="V75" s="2" t="s">
        <v>77</v>
      </c>
      <c r="W75" s="3"/>
      <c r="X75" s="3"/>
      <c r="Y75" s="2" t="s">
        <v>77</v>
      </c>
      <c r="Z75" s="2" t="s">
        <v>77</v>
      </c>
      <c r="AA75" s="2" t="s">
        <v>77</v>
      </c>
      <c r="AB75" s="2" t="s">
        <v>77</v>
      </c>
      <c r="AC75" s="2" t="s">
        <v>77</v>
      </c>
      <c r="AD75" s="3"/>
      <c r="AE75" s="2" t="s">
        <v>77</v>
      </c>
      <c r="AF75" s="2" t="s">
        <v>77</v>
      </c>
      <c r="AG75" s="2" t="s">
        <v>77</v>
      </c>
      <c r="AH75" s="2" t="s">
        <v>77</v>
      </c>
      <c r="AI75" s="3"/>
      <c r="AJ75" s="3"/>
      <c r="AK75" s="2" t="s">
        <v>77</v>
      </c>
      <c r="AL75" s="3"/>
      <c r="AM75" s="3"/>
      <c r="AN75" s="3"/>
      <c r="AO75" s="3"/>
      <c r="AP75" s="2" t="s">
        <v>691</v>
      </c>
      <c r="AQ75" s="2" t="str">
        <f>HYPERLINK("#", "https://www.tsunasaga.jp/kubota/kominkan.html")</f>
        <v>https://www.tsunasaga.jp/kubota/kominkan.html</v>
      </c>
      <c r="AR75" s="2" t="str">
        <f>HYPERLINK("#", "https://storage.googleapis.com/storage.openphoto.jp/photos/93/thumbnail/tjXFcAGW6MO9RtDoAGJ3qFOfakgZd1vUNOgcCSvA.jpg")</f>
        <v>https://storage.googleapis.com/storage.openphoto.jp/photos/93/thumbnail/tjXFcAGW6MO9RtDoAGJ3qFOfakgZd1vUNOgcCSvA.jpg</v>
      </c>
      <c r="AS75" s="2" t="s">
        <v>62</v>
      </c>
      <c r="AT75" s="3"/>
      <c r="AU75" s="1" t="s">
        <v>63</v>
      </c>
    </row>
    <row r="76" spans="1:47" x14ac:dyDescent="0.4">
      <c r="A76" s="2" t="s">
        <v>692</v>
      </c>
      <c r="B76" s="3"/>
      <c r="C76" s="2" t="s">
        <v>693</v>
      </c>
      <c r="D76" s="2" t="s">
        <v>694</v>
      </c>
      <c r="E76" s="3"/>
      <c r="F76" s="2" t="s">
        <v>49</v>
      </c>
      <c r="G76" s="2" t="s">
        <v>50</v>
      </c>
      <c r="H76" s="2" t="s">
        <v>276</v>
      </c>
      <c r="I76" s="2" t="s">
        <v>695</v>
      </c>
      <c r="J76" s="3"/>
      <c r="K76" s="2" t="s">
        <v>696</v>
      </c>
      <c r="L76" s="2" t="s">
        <v>684</v>
      </c>
      <c r="M76" s="2" t="s">
        <v>697</v>
      </c>
      <c r="N76" s="2" t="s">
        <v>698</v>
      </c>
      <c r="O76" s="2" t="s">
        <v>699</v>
      </c>
      <c r="P76" s="3"/>
      <c r="Q76" s="2" t="s">
        <v>700</v>
      </c>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row>
    <row r="77" spans="1:47" x14ac:dyDescent="0.4">
      <c r="A77" s="2" t="s">
        <v>701</v>
      </c>
      <c r="B77" s="2" t="s">
        <v>702</v>
      </c>
      <c r="C77" s="2" t="s">
        <v>295</v>
      </c>
      <c r="D77" s="2" t="s">
        <v>75</v>
      </c>
      <c r="E77" s="2" t="s">
        <v>296</v>
      </c>
      <c r="F77" s="2" t="s">
        <v>77</v>
      </c>
      <c r="G77" s="3"/>
      <c r="H77" s="3"/>
      <c r="I77" s="2" t="s">
        <v>77</v>
      </c>
      <c r="J77" s="2" t="s">
        <v>77</v>
      </c>
      <c r="K77" s="3"/>
      <c r="L77" s="3"/>
      <c r="M77" s="2" t="s">
        <v>77</v>
      </c>
      <c r="N77" s="3"/>
      <c r="O77" s="2" t="s">
        <v>77</v>
      </c>
      <c r="P77" s="3"/>
      <c r="Q77" s="3"/>
      <c r="R77" s="2" t="s">
        <v>77</v>
      </c>
      <c r="S77" s="3"/>
      <c r="T77" s="3"/>
      <c r="U77" s="2" t="s">
        <v>77</v>
      </c>
      <c r="V77" s="3"/>
      <c r="W77" s="3"/>
      <c r="X77" s="3"/>
      <c r="Y77" s="3"/>
      <c r="Z77" s="3"/>
      <c r="AA77" s="3"/>
      <c r="AB77" s="2" t="str">
        <f>HYPERLINK("#", "https://storage.googleapis.com/storage.openphoto.jp/photos/93/thumbnail/a4q0AdaiukdcUogYW8Muuif1K6qync3Jgm2o5xAt.jpg")</f>
        <v>https://storage.googleapis.com/storage.openphoto.jp/photos/93/thumbnail/a4q0AdaiukdcUogYW8Muuif1K6qync3Jgm2o5xAt.jpg</v>
      </c>
      <c r="AC77" s="2" t="s">
        <v>62</v>
      </c>
      <c r="AD77" s="3"/>
      <c r="AE77" s="2" t="s">
        <v>63</v>
      </c>
      <c r="AF77" s="3"/>
      <c r="AG77" s="3"/>
      <c r="AH77" s="3"/>
      <c r="AI77" s="3"/>
      <c r="AJ77" s="3"/>
      <c r="AK77" s="3"/>
      <c r="AL77" s="3"/>
      <c r="AM77" s="3"/>
      <c r="AN77" s="3"/>
      <c r="AO77" s="3"/>
      <c r="AP77" s="3"/>
      <c r="AQ77" s="3"/>
      <c r="AR77" s="3"/>
      <c r="AS77" s="3"/>
      <c r="AT77" s="3"/>
    </row>
    <row r="78" spans="1:47" x14ac:dyDescent="0.4">
      <c r="A78" s="2" t="s">
        <v>703</v>
      </c>
      <c r="B78" s="3"/>
      <c r="C78" s="2" t="s">
        <v>704</v>
      </c>
      <c r="D78" s="2" t="s">
        <v>705</v>
      </c>
      <c r="E78" s="3"/>
      <c r="F78" s="2" t="s">
        <v>49</v>
      </c>
      <c r="G78" s="2" t="s">
        <v>50</v>
      </c>
      <c r="H78" s="2" t="s">
        <v>706</v>
      </c>
      <c r="I78" s="2" t="s">
        <v>404</v>
      </c>
      <c r="J78" s="2" t="s">
        <v>707</v>
      </c>
      <c r="K78" s="2" t="s">
        <v>708</v>
      </c>
      <c r="L78" s="2" t="s">
        <v>709</v>
      </c>
      <c r="M78" s="2" t="s">
        <v>710</v>
      </c>
      <c r="N78" s="2" t="s">
        <v>711</v>
      </c>
      <c r="O78" s="2" t="s">
        <v>712</v>
      </c>
      <c r="P78" s="3"/>
      <c r="Q78" s="2" t="s">
        <v>713</v>
      </c>
      <c r="R78" s="2" t="s">
        <v>714</v>
      </c>
      <c r="S78" s="2" t="s">
        <v>59</v>
      </c>
      <c r="T78" s="2" t="s">
        <v>75</v>
      </c>
      <c r="U78" s="2" t="s">
        <v>715</v>
      </c>
      <c r="V78" s="2" t="s">
        <v>77</v>
      </c>
      <c r="W78" s="2" t="s">
        <v>77</v>
      </c>
      <c r="X78" s="3"/>
      <c r="Y78" s="3"/>
      <c r="Z78" s="3"/>
      <c r="AA78" s="3"/>
      <c r="AB78" s="2" t="s">
        <v>77</v>
      </c>
      <c r="AC78" s="2" t="s">
        <v>77</v>
      </c>
      <c r="AD78" s="3"/>
      <c r="AE78" s="2" t="s">
        <v>77</v>
      </c>
      <c r="AF78" s="3"/>
      <c r="AG78" s="3"/>
      <c r="AH78" s="2" t="s">
        <v>77</v>
      </c>
      <c r="AI78" s="3"/>
      <c r="AJ78" s="2" t="s">
        <v>77</v>
      </c>
      <c r="AK78" s="3"/>
      <c r="AL78" s="3"/>
      <c r="AM78" s="3"/>
      <c r="AN78" s="3"/>
      <c r="AO78" s="3"/>
      <c r="AP78" s="2" t="s">
        <v>716</v>
      </c>
      <c r="AQ78" s="2" t="str">
        <f>HYPERLINK("#", "https://www.tsunasaga.jp/plaza/")</f>
        <v>https://www.tsunasaga.jp/plaza/</v>
      </c>
      <c r="AR78" s="2" t="str">
        <f>HYPERLINK("#", "https://storage.googleapis.com/storage.openphoto.jp/photos/93/thumbnail/hrasNGnWVsgu11VKiqzCy7oPrDt9m4P73uTMLr0h.jpg")</f>
        <v>https://storage.googleapis.com/storage.openphoto.jp/photos/93/thumbnail/hrasNGnWVsgu11VKiqzCy7oPrDt9m4P73uTMLr0h.jpg</v>
      </c>
      <c r="AS78" s="2" t="s">
        <v>62</v>
      </c>
      <c r="AT78" s="2" t="s">
        <v>717</v>
      </c>
      <c r="AU78" s="1" t="s">
        <v>63</v>
      </c>
    </row>
    <row r="79" spans="1:47" x14ac:dyDescent="0.4">
      <c r="A79" s="2" t="s">
        <v>718</v>
      </c>
      <c r="B79" s="3"/>
      <c r="C79" s="2" t="s">
        <v>719</v>
      </c>
      <c r="D79" s="3"/>
      <c r="E79" s="3"/>
      <c r="F79" s="2" t="s">
        <v>49</v>
      </c>
      <c r="G79" s="2" t="s">
        <v>50</v>
      </c>
      <c r="H79" s="2" t="s">
        <v>229</v>
      </c>
      <c r="I79" s="2" t="s">
        <v>230</v>
      </c>
      <c r="J79" s="3"/>
      <c r="K79" s="2" t="s">
        <v>720</v>
      </c>
      <c r="L79" s="3"/>
      <c r="M79" s="2" t="s">
        <v>721</v>
      </c>
      <c r="N79" s="2" t="s">
        <v>722</v>
      </c>
      <c r="O79" s="2" t="s">
        <v>723</v>
      </c>
      <c r="P79" s="3"/>
      <c r="Q79" s="2" t="s">
        <v>724</v>
      </c>
      <c r="R79" s="2" t="s">
        <v>58</v>
      </c>
      <c r="S79" s="2" t="s">
        <v>59</v>
      </c>
      <c r="T79" s="2" t="s">
        <v>75</v>
      </c>
      <c r="U79" s="2" t="s">
        <v>725</v>
      </c>
      <c r="V79" s="2" t="s">
        <v>77</v>
      </c>
      <c r="W79" s="2" t="s">
        <v>77</v>
      </c>
      <c r="X79" s="3"/>
      <c r="Y79" s="2" t="s">
        <v>77</v>
      </c>
      <c r="Z79" s="2" t="s">
        <v>77</v>
      </c>
      <c r="AA79" s="3"/>
      <c r="AB79" s="3"/>
      <c r="AC79" s="2" t="s">
        <v>77</v>
      </c>
      <c r="AD79" s="3"/>
      <c r="AE79" s="2" t="s">
        <v>77</v>
      </c>
      <c r="AF79" s="2" t="s">
        <v>77</v>
      </c>
      <c r="AG79" s="2" t="s">
        <v>77</v>
      </c>
      <c r="AH79" s="3"/>
      <c r="AI79" s="3"/>
      <c r="AJ79" s="2" t="s">
        <v>77</v>
      </c>
      <c r="AK79" s="2" t="s">
        <v>77</v>
      </c>
      <c r="AL79" s="3"/>
      <c r="AM79" s="3"/>
      <c r="AN79" s="3"/>
      <c r="AO79" s="3"/>
      <c r="AP79" s="3"/>
      <c r="AQ79" s="3"/>
      <c r="AR79" s="2" t="str">
        <f>HYPERLINK("#", "https://storage.googleapis.com/storage.openphoto.jp/photos/93/thumbnail/AXzKG40Z2HC1oo6PjpsptGq0AwgUPHmXGnkq294A.jpg")</f>
        <v>https://storage.googleapis.com/storage.openphoto.jp/photos/93/thumbnail/AXzKG40Z2HC1oo6PjpsptGq0AwgUPHmXGnkq294A.jpg</v>
      </c>
      <c r="AS79" s="2" t="s">
        <v>62</v>
      </c>
      <c r="AT79" s="3"/>
      <c r="AU79" s="1" t="s">
        <v>63</v>
      </c>
    </row>
    <row r="80" spans="1:47" x14ac:dyDescent="0.4">
      <c r="A80" s="2" t="s">
        <v>726</v>
      </c>
      <c r="B80" s="3"/>
      <c r="C80" s="2" t="s">
        <v>727</v>
      </c>
      <c r="D80" s="3"/>
      <c r="E80" s="3"/>
      <c r="F80" s="2" t="s">
        <v>49</v>
      </c>
      <c r="G80" s="2" t="s">
        <v>50</v>
      </c>
      <c r="H80" s="2" t="s">
        <v>145</v>
      </c>
      <c r="I80" s="2" t="s">
        <v>728</v>
      </c>
      <c r="J80" s="3"/>
      <c r="K80" s="2" t="s">
        <v>729</v>
      </c>
      <c r="L80" s="3"/>
      <c r="M80" s="2" t="s">
        <v>730</v>
      </c>
      <c r="N80" s="2" t="s">
        <v>731</v>
      </c>
      <c r="O80" s="2" t="s">
        <v>732</v>
      </c>
      <c r="P80" s="3"/>
      <c r="Q80" s="2" t="s">
        <v>733</v>
      </c>
      <c r="R80" s="3"/>
      <c r="S80" s="3"/>
      <c r="T80" s="3"/>
      <c r="U80" s="3"/>
      <c r="V80" s="3"/>
      <c r="W80" s="3"/>
      <c r="X80" s="3"/>
      <c r="Y80" s="3"/>
      <c r="Z80" s="3"/>
      <c r="AA80" s="3"/>
      <c r="AB80" s="3"/>
      <c r="AC80" s="3"/>
      <c r="AD80" s="3"/>
      <c r="AE80" s="3"/>
      <c r="AF80" s="3"/>
      <c r="AG80" s="3"/>
      <c r="AH80" s="3"/>
      <c r="AI80" s="3"/>
      <c r="AJ80" s="3"/>
      <c r="AK80" s="3"/>
      <c r="AL80" s="3"/>
      <c r="AM80" s="3"/>
      <c r="AN80" s="3"/>
      <c r="AO80" s="3"/>
      <c r="AP80" s="3"/>
      <c r="AQ80" s="2" t="str">
        <f>HYPERLINK("#", "https://saga-hoshizora.com/")</f>
        <v>https://saga-hoshizora.com/</v>
      </c>
      <c r="AR80" s="2" t="str">
        <f>HYPERLINK("#", "https://storage.googleapis.com/storage.openphoto.jp/photos/93/thumbnail/TOov4bi5XWc3soNnpFkDfZpEw90kTYsGR2z8XNpn.jpg")</f>
        <v>https://storage.googleapis.com/storage.openphoto.jp/photos/93/thumbnail/TOov4bi5XWc3soNnpFkDfZpEw90kTYsGR2z8XNpn.jpg</v>
      </c>
      <c r="AS80" s="2" t="s">
        <v>62</v>
      </c>
      <c r="AT80" s="3"/>
      <c r="AU80" s="1" t="s">
        <v>63</v>
      </c>
    </row>
    <row r="81" spans="1:47" x14ac:dyDescent="0.4">
      <c r="A81" s="2" t="s">
        <v>734</v>
      </c>
      <c r="B81" s="3"/>
      <c r="C81" s="2" t="s">
        <v>735</v>
      </c>
      <c r="D81" s="3"/>
      <c r="E81" s="2" t="s">
        <v>736</v>
      </c>
      <c r="F81" s="2" t="s">
        <v>49</v>
      </c>
      <c r="G81" s="2" t="s">
        <v>50</v>
      </c>
      <c r="H81" s="2" t="s">
        <v>737</v>
      </c>
      <c r="I81" s="2" t="s">
        <v>738</v>
      </c>
      <c r="J81" s="3"/>
      <c r="K81" s="2" t="s">
        <v>739</v>
      </c>
      <c r="L81" s="3"/>
      <c r="M81" s="2" t="s">
        <v>740</v>
      </c>
      <c r="N81" s="2" t="s">
        <v>741</v>
      </c>
      <c r="O81" s="2" t="s">
        <v>742</v>
      </c>
      <c r="P81" s="3"/>
      <c r="Q81" s="2" t="s">
        <v>743</v>
      </c>
      <c r="R81" s="2" t="s">
        <v>58</v>
      </c>
      <c r="S81" s="2" t="s">
        <v>59</v>
      </c>
      <c r="T81" s="2" t="s">
        <v>60</v>
      </c>
      <c r="U81" s="2" t="s">
        <v>744</v>
      </c>
      <c r="V81" s="2" t="s">
        <v>77</v>
      </c>
      <c r="W81" s="3"/>
      <c r="X81" s="3"/>
      <c r="Y81" s="2" t="s">
        <v>77</v>
      </c>
      <c r="Z81" s="2" t="s">
        <v>77</v>
      </c>
      <c r="AA81" s="3"/>
      <c r="AB81" s="3"/>
      <c r="AC81" s="2" t="s">
        <v>77</v>
      </c>
      <c r="AD81" s="3"/>
      <c r="AE81" s="2" t="s">
        <v>77</v>
      </c>
      <c r="AF81" s="3"/>
      <c r="AG81" s="2" t="s">
        <v>77</v>
      </c>
      <c r="AH81" s="2" t="s">
        <v>77</v>
      </c>
      <c r="AI81" s="3"/>
      <c r="AJ81" s="2" t="s">
        <v>77</v>
      </c>
      <c r="AK81" s="2" t="s">
        <v>77</v>
      </c>
      <c r="AL81" s="3"/>
      <c r="AM81" s="3"/>
      <c r="AN81" s="3"/>
      <c r="AO81" s="3"/>
      <c r="AP81" s="3"/>
      <c r="AQ81" s="3"/>
      <c r="AR81" s="2" t="str">
        <f>HYPERLINK("#", "https://storage.googleapis.com/storage.openphoto.jp/photos/93/thumbnail/2STsdKRvwPHLGrR6i1g2z3VFVuqC1nBTpDoqX9nY.jpg")</f>
        <v>https://storage.googleapis.com/storage.openphoto.jp/photos/93/thumbnail/2STsdKRvwPHLGrR6i1g2z3VFVuqC1nBTpDoqX9nY.jpg</v>
      </c>
      <c r="AS81" s="2" t="s">
        <v>62</v>
      </c>
      <c r="AT81" s="3"/>
      <c r="AU81" s="1" t="s">
        <v>63</v>
      </c>
    </row>
    <row r="82" spans="1:47" x14ac:dyDescent="0.4">
      <c r="A82" s="2" t="s">
        <v>745</v>
      </c>
      <c r="B82" s="3"/>
      <c r="C82" s="2" t="s">
        <v>746</v>
      </c>
      <c r="D82" s="2" t="s">
        <v>747</v>
      </c>
      <c r="E82" s="2" t="s">
        <v>748</v>
      </c>
      <c r="F82" s="2" t="s">
        <v>49</v>
      </c>
      <c r="G82" s="2" t="s">
        <v>50</v>
      </c>
      <c r="H82" s="2" t="s">
        <v>189</v>
      </c>
      <c r="I82" s="2" t="s">
        <v>749</v>
      </c>
      <c r="J82" s="3"/>
      <c r="K82" s="2" t="s">
        <v>750</v>
      </c>
      <c r="L82" s="2" t="s">
        <v>192</v>
      </c>
      <c r="M82" s="2" t="s">
        <v>751</v>
      </c>
      <c r="N82" s="2" t="s">
        <v>752</v>
      </c>
      <c r="O82" s="2" t="s">
        <v>753</v>
      </c>
      <c r="P82" s="3"/>
      <c r="Q82" s="2" t="s">
        <v>754</v>
      </c>
      <c r="R82" s="2" t="s">
        <v>197</v>
      </c>
      <c r="S82" s="2" t="s">
        <v>59</v>
      </c>
      <c r="T82" s="2" t="s">
        <v>755</v>
      </c>
      <c r="U82" s="2" t="s">
        <v>756</v>
      </c>
      <c r="V82" s="2" t="s">
        <v>77</v>
      </c>
      <c r="W82" s="2" t="s">
        <v>77</v>
      </c>
      <c r="X82" s="3"/>
      <c r="Y82" s="2" t="s">
        <v>77</v>
      </c>
      <c r="Z82" s="2" t="s">
        <v>77</v>
      </c>
      <c r="AA82" s="2" t="s">
        <v>77</v>
      </c>
      <c r="AB82" s="2" t="s">
        <v>77</v>
      </c>
      <c r="AC82" s="2" t="s">
        <v>77</v>
      </c>
      <c r="AD82" s="3"/>
      <c r="AE82" s="2" t="s">
        <v>77</v>
      </c>
      <c r="AF82" s="2" t="s">
        <v>77</v>
      </c>
      <c r="AG82" s="2" t="s">
        <v>77</v>
      </c>
      <c r="AH82" s="3"/>
      <c r="AI82" s="3"/>
      <c r="AJ82" s="2" t="s">
        <v>77</v>
      </c>
      <c r="AK82" s="2" t="s">
        <v>77</v>
      </c>
      <c r="AL82" s="3"/>
      <c r="AM82" s="3"/>
      <c r="AN82" s="3"/>
      <c r="AO82" s="3"/>
      <c r="AP82" s="3"/>
      <c r="AQ82" s="2" t="str">
        <f>HYPERLINK("#", "https://www.city.saga.lg.jp/main/891.html")</f>
        <v>https://www.city.saga.lg.jp/main/891.html</v>
      </c>
      <c r="AR82" s="2" t="str">
        <f>HYPERLINK("#", "https://storage.googleapis.com/storage.openphoto.jp/photos/93/thumbnail/UvebXSBBLhljY1JrBWiATJzJZ4oYTT4bsLLpicgv.jpg")</f>
        <v>https://storage.googleapis.com/storage.openphoto.jp/photos/93/thumbnail/UvebXSBBLhljY1JrBWiATJzJZ4oYTT4bsLLpicgv.jpg</v>
      </c>
      <c r="AS82" s="2" t="s">
        <v>62</v>
      </c>
      <c r="AT82" s="3"/>
      <c r="AU82" s="1" t="s">
        <v>63</v>
      </c>
    </row>
    <row r="83" spans="1:47" x14ac:dyDescent="0.4">
      <c r="A83" s="2" t="s">
        <v>757</v>
      </c>
      <c r="B83" s="3"/>
      <c r="C83" s="2" t="s">
        <v>758</v>
      </c>
      <c r="D83" s="3"/>
      <c r="E83" s="3"/>
      <c r="F83" s="2" t="s">
        <v>49</v>
      </c>
      <c r="G83" s="2" t="s">
        <v>50</v>
      </c>
      <c r="H83" s="2" t="s">
        <v>706</v>
      </c>
      <c r="I83" s="2" t="s">
        <v>759</v>
      </c>
      <c r="J83" s="3"/>
      <c r="K83" s="2" t="s">
        <v>760</v>
      </c>
      <c r="L83" s="3"/>
      <c r="M83" s="2" t="s">
        <v>761</v>
      </c>
      <c r="N83" s="2" t="s">
        <v>762</v>
      </c>
      <c r="O83" s="2" t="s">
        <v>763</v>
      </c>
      <c r="P83" s="3"/>
      <c r="Q83" s="2" t="s">
        <v>764</v>
      </c>
      <c r="R83" s="2" t="s">
        <v>197</v>
      </c>
      <c r="S83" s="2" t="s">
        <v>765</v>
      </c>
      <c r="T83" s="2" t="s">
        <v>121</v>
      </c>
      <c r="U83" s="3"/>
      <c r="V83" s="2" t="s">
        <v>77</v>
      </c>
      <c r="W83" s="3"/>
      <c r="X83" s="3"/>
      <c r="Y83" s="2" t="s">
        <v>77</v>
      </c>
      <c r="Z83" s="2" t="s">
        <v>77</v>
      </c>
      <c r="AA83" s="3"/>
      <c r="AB83" s="3"/>
      <c r="AC83" s="2" t="s">
        <v>77</v>
      </c>
      <c r="AD83" s="3"/>
      <c r="AE83" s="3"/>
      <c r="AF83" s="3"/>
      <c r="AG83" s="2" t="s">
        <v>77</v>
      </c>
      <c r="AH83" s="3"/>
      <c r="AI83" s="3"/>
      <c r="AJ83" s="3"/>
      <c r="AK83" s="3"/>
      <c r="AL83" s="3"/>
      <c r="AM83" s="3"/>
      <c r="AN83" s="3"/>
      <c r="AO83" s="3"/>
      <c r="AP83" s="3"/>
      <c r="AQ83" s="2" t="str">
        <f>HYPERLINK("#", "http://s-platz.jp/index.html")</f>
        <v>http://s-platz.jp/index.html</v>
      </c>
      <c r="AR83" s="3"/>
      <c r="AS83" s="3"/>
      <c r="AT83" s="3"/>
      <c r="AU83" s="1" t="s">
        <v>63</v>
      </c>
    </row>
    <row r="84" spans="1:47" x14ac:dyDescent="0.4">
      <c r="A84" s="2" t="s">
        <v>766</v>
      </c>
      <c r="B84" s="3"/>
      <c r="C84" s="2" t="s">
        <v>767</v>
      </c>
      <c r="D84" s="3"/>
      <c r="E84" s="2" t="s">
        <v>768</v>
      </c>
      <c r="F84" s="2" t="s">
        <v>49</v>
      </c>
      <c r="G84" s="2" t="s">
        <v>50</v>
      </c>
      <c r="H84" s="2" t="s">
        <v>769</v>
      </c>
      <c r="I84" s="2" t="s">
        <v>770</v>
      </c>
      <c r="J84" s="3"/>
      <c r="K84" s="2" t="s">
        <v>771</v>
      </c>
      <c r="L84" s="3"/>
      <c r="M84" s="2" t="s">
        <v>772</v>
      </c>
      <c r="N84" s="2" t="s">
        <v>773</v>
      </c>
      <c r="O84" s="2" t="s">
        <v>774</v>
      </c>
      <c r="P84" s="3"/>
      <c r="Q84" s="3"/>
      <c r="R84" s="2" t="s">
        <v>197</v>
      </c>
      <c r="S84" s="2" t="s">
        <v>59</v>
      </c>
      <c r="T84" s="2" t="s">
        <v>121</v>
      </c>
      <c r="U84" s="3"/>
      <c r="V84" s="2" t="s">
        <v>77</v>
      </c>
      <c r="W84" s="3"/>
      <c r="X84" s="3"/>
      <c r="Y84" s="2" t="s">
        <v>77</v>
      </c>
      <c r="Z84" s="3"/>
      <c r="AA84" s="3"/>
      <c r="AB84" s="3"/>
      <c r="AC84" s="2" t="s">
        <v>77</v>
      </c>
      <c r="AD84" s="3"/>
      <c r="AE84" s="3"/>
      <c r="AF84" s="3"/>
      <c r="AG84" s="3"/>
      <c r="AH84" s="2" t="s">
        <v>77</v>
      </c>
      <c r="AI84" s="3"/>
      <c r="AJ84" s="3"/>
      <c r="AK84" s="3"/>
      <c r="AL84" s="3"/>
      <c r="AM84" s="3"/>
      <c r="AN84" s="3"/>
      <c r="AO84" s="3"/>
      <c r="AP84" s="3"/>
      <c r="AQ84" s="2" t="str">
        <f>HYPERLINK("#", "https://humanite-saga.com/service/plaza-656/")</f>
        <v>https://humanite-saga.com/service/plaza-656/</v>
      </c>
      <c r="AR84" s="3"/>
      <c r="AS84" s="3"/>
      <c r="AT84" s="3"/>
      <c r="AU84" s="1" t="s">
        <v>63</v>
      </c>
    </row>
    <row r="85" spans="1:47" x14ac:dyDescent="0.4">
      <c r="A85" s="2" t="s">
        <v>775</v>
      </c>
      <c r="B85" s="3"/>
      <c r="C85" s="2" t="s">
        <v>776</v>
      </c>
      <c r="D85" s="2" t="s">
        <v>777</v>
      </c>
      <c r="E85" s="2" t="s">
        <v>778</v>
      </c>
      <c r="F85" s="2" t="s">
        <v>49</v>
      </c>
      <c r="G85" s="2" t="s">
        <v>50</v>
      </c>
      <c r="H85" s="2" t="s">
        <v>779</v>
      </c>
      <c r="I85" s="2" t="s">
        <v>780</v>
      </c>
      <c r="J85" s="3"/>
      <c r="K85" s="2" t="s">
        <v>781</v>
      </c>
      <c r="L85" s="3"/>
      <c r="M85" s="2" t="s">
        <v>782</v>
      </c>
      <c r="N85" s="2" t="s">
        <v>783</v>
      </c>
      <c r="O85" s="2" t="s">
        <v>784</v>
      </c>
      <c r="P85" s="2" t="s">
        <v>785</v>
      </c>
      <c r="Q85" s="2" t="s">
        <v>786</v>
      </c>
      <c r="R85" s="2" t="s">
        <v>58</v>
      </c>
      <c r="S85" s="2" t="s">
        <v>59</v>
      </c>
      <c r="T85" s="2" t="s">
        <v>60</v>
      </c>
      <c r="U85" s="2" t="s">
        <v>61</v>
      </c>
      <c r="V85" s="2" t="s">
        <v>77</v>
      </c>
      <c r="W85" s="2" t="s">
        <v>77</v>
      </c>
      <c r="X85" s="3"/>
      <c r="Y85" s="2" t="s">
        <v>77</v>
      </c>
      <c r="Z85" s="2" t="s">
        <v>77</v>
      </c>
      <c r="AA85" s="2" t="s">
        <v>77</v>
      </c>
      <c r="AB85" s="3"/>
      <c r="AC85" s="2" t="s">
        <v>77</v>
      </c>
      <c r="AD85" s="2" t="s">
        <v>77</v>
      </c>
      <c r="AE85" s="2" t="s">
        <v>77</v>
      </c>
      <c r="AF85" s="3"/>
      <c r="AG85" s="3"/>
      <c r="AH85" s="3"/>
      <c r="AI85" s="3"/>
      <c r="AJ85" s="2" t="s">
        <v>77</v>
      </c>
      <c r="AK85" s="2" t="s">
        <v>77</v>
      </c>
      <c r="AL85" s="3"/>
      <c r="AM85" s="3"/>
      <c r="AN85" s="3"/>
      <c r="AO85" s="3"/>
      <c r="AP85" s="2" t="s">
        <v>787</v>
      </c>
      <c r="AQ85" s="2" t="str">
        <f>HYPERLINK("#", "https://sano-mietsu-historymuseum.city.saga.lg.jp/")</f>
        <v>https://sano-mietsu-historymuseum.city.saga.lg.jp/</v>
      </c>
      <c r="AR85" s="3"/>
      <c r="AS85" s="3"/>
      <c r="AT85" s="3"/>
      <c r="AU85" s="1" t="s">
        <v>63</v>
      </c>
    </row>
    <row r="86" spans="1:47" x14ac:dyDescent="0.4">
      <c r="A86" s="2" t="s">
        <v>788</v>
      </c>
      <c r="B86" s="3"/>
      <c r="C86" s="2" t="s">
        <v>789</v>
      </c>
      <c r="D86" s="3"/>
      <c r="E86" s="3"/>
      <c r="F86" s="2" t="s">
        <v>49</v>
      </c>
      <c r="G86" s="2" t="s">
        <v>50</v>
      </c>
      <c r="H86" s="2" t="s">
        <v>790</v>
      </c>
      <c r="I86" s="2" t="s">
        <v>791</v>
      </c>
      <c r="J86" s="3"/>
      <c r="K86" s="2" t="s">
        <v>792</v>
      </c>
      <c r="L86" s="3"/>
      <c r="M86" s="2" t="s">
        <v>793</v>
      </c>
      <c r="N86" s="2" t="s">
        <v>794</v>
      </c>
      <c r="O86" s="2" t="s">
        <v>795</v>
      </c>
      <c r="P86" s="3"/>
      <c r="Q86" s="2" t="s">
        <v>796</v>
      </c>
      <c r="R86" s="2" t="s">
        <v>58</v>
      </c>
      <c r="S86" s="2" t="s">
        <v>765</v>
      </c>
      <c r="T86" s="2" t="s">
        <v>797</v>
      </c>
      <c r="U86" s="2" t="s">
        <v>798</v>
      </c>
      <c r="V86" s="3"/>
      <c r="W86" s="3"/>
      <c r="X86" s="3"/>
      <c r="Y86" s="3"/>
      <c r="Z86" s="3"/>
      <c r="AA86" s="3"/>
      <c r="AB86" s="3"/>
      <c r="AC86" s="3"/>
      <c r="AD86" s="3"/>
      <c r="AE86" s="2" t="s">
        <v>77</v>
      </c>
      <c r="AF86" s="3"/>
      <c r="AG86" s="3"/>
      <c r="AH86" s="3"/>
      <c r="AI86" s="3"/>
      <c r="AJ86" s="3"/>
      <c r="AK86" s="3"/>
      <c r="AL86" s="3"/>
      <c r="AM86" s="3"/>
      <c r="AN86" s="3"/>
      <c r="AO86" s="3"/>
      <c r="AP86" s="3"/>
      <c r="AQ86" s="2" t="str">
        <f>HYPERLINK("#", "http://machiken2.blog48.fc2.com/")</f>
        <v>http://machiken2.blog48.fc2.com/</v>
      </c>
      <c r="AR86" s="3"/>
      <c r="AS86" s="3"/>
      <c r="AT86" s="3"/>
      <c r="AU86" s="1" t="s">
        <v>63</v>
      </c>
    </row>
    <row r="87" spans="1:47" x14ac:dyDescent="0.4">
      <c r="A87" s="2" t="s">
        <v>799</v>
      </c>
      <c r="B87" s="3"/>
      <c r="C87" s="2" t="s">
        <v>800</v>
      </c>
      <c r="D87" s="3"/>
      <c r="E87" s="3"/>
      <c r="F87" s="2" t="s">
        <v>49</v>
      </c>
      <c r="G87" s="2" t="s">
        <v>50</v>
      </c>
      <c r="H87" s="2" t="s">
        <v>801</v>
      </c>
      <c r="I87" s="2" t="s">
        <v>802</v>
      </c>
      <c r="J87" s="3"/>
      <c r="K87" s="2" t="s">
        <v>803</v>
      </c>
      <c r="L87" s="3"/>
      <c r="M87" s="3"/>
      <c r="N87" s="2" t="s">
        <v>804</v>
      </c>
      <c r="O87" s="2" t="s">
        <v>805</v>
      </c>
      <c r="P87" s="3"/>
      <c r="Q87" s="2" t="s">
        <v>806</v>
      </c>
      <c r="R87" s="2" t="s">
        <v>58</v>
      </c>
      <c r="S87" s="2" t="s">
        <v>765</v>
      </c>
      <c r="T87" s="2" t="s">
        <v>807</v>
      </c>
      <c r="U87" s="2" t="s">
        <v>808</v>
      </c>
      <c r="V87" s="2" t="s">
        <v>77</v>
      </c>
      <c r="W87" s="3"/>
      <c r="X87" s="3"/>
      <c r="Y87" s="3"/>
      <c r="Z87" s="3"/>
      <c r="AA87" s="3"/>
      <c r="AB87" s="3"/>
      <c r="AC87" s="2" t="s">
        <v>77</v>
      </c>
      <c r="AD87" s="3"/>
      <c r="AE87" s="3"/>
      <c r="AF87" s="3"/>
      <c r="AG87" s="3"/>
      <c r="AH87" s="2" t="s">
        <v>77</v>
      </c>
      <c r="AI87" s="3"/>
      <c r="AJ87" s="2" t="s">
        <v>77</v>
      </c>
      <c r="AK87" s="3"/>
      <c r="AL87" s="3"/>
      <c r="AM87" s="3"/>
      <c r="AN87" s="3"/>
      <c r="AO87" s="3"/>
      <c r="AP87" s="3"/>
      <c r="AQ87" s="3"/>
      <c r="AR87" s="3"/>
      <c r="AS87" s="3"/>
      <c r="AT87" s="3"/>
      <c r="AU87" s="1" t="s">
        <v>63</v>
      </c>
    </row>
    <row r="88" spans="1:47" x14ac:dyDescent="0.4">
      <c r="A88" s="2" t="s">
        <v>809</v>
      </c>
      <c r="B88" s="3"/>
      <c r="C88" s="2" t="s">
        <v>810</v>
      </c>
      <c r="D88" s="3"/>
      <c r="E88" s="3"/>
      <c r="F88" s="2" t="s">
        <v>49</v>
      </c>
      <c r="G88" s="2" t="s">
        <v>50</v>
      </c>
      <c r="H88" s="2" t="s">
        <v>811</v>
      </c>
      <c r="I88" s="2" t="s">
        <v>812</v>
      </c>
      <c r="J88" s="3"/>
      <c r="K88" s="2" t="s">
        <v>813</v>
      </c>
      <c r="L88" s="3"/>
      <c r="M88" s="2" t="s">
        <v>814</v>
      </c>
      <c r="N88" s="2" t="s">
        <v>815</v>
      </c>
      <c r="O88" s="2" t="s">
        <v>816</v>
      </c>
      <c r="P88" s="3"/>
      <c r="Q88" s="2" t="s">
        <v>817</v>
      </c>
      <c r="R88" s="2" t="s">
        <v>58</v>
      </c>
      <c r="S88" s="2" t="s">
        <v>59</v>
      </c>
      <c r="T88" s="2" t="s">
        <v>60</v>
      </c>
      <c r="U88" s="2" t="s">
        <v>61</v>
      </c>
      <c r="V88" s="3"/>
      <c r="W88" s="3"/>
      <c r="X88" s="3"/>
      <c r="Y88" s="3"/>
      <c r="Z88" s="3"/>
      <c r="AA88" s="3"/>
      <c r="AB88" s="3"/>
      <c r="AC88" s="3"/>
      <c r="AD88" s="3"/>
      <c r="AE88" s="3"/>
      <c r="AF88" s="3"/>
      <c r="AG88" s="3"/>
      <c r="AH88" s="3"/>
      <c r="AI88" s="3"/>
      <c r="AJ88" s="3"/>
      <c r="AK88" s="3"/>
      <c r="AL88" s="3"/>
      <c r="AM88" s="3"/>
      <c r="AN88" s="3"/>
      <c r="AO88" s="2" t="str">
        <f>HYPERLINK("#", "http://www2.saganet.ne.jp/jyofuku/")</f>
        <v>http://www2.saganet.ne.jp/jyofuku/</v>
      </c>
      <c r="AP88" s="3"/>
      <c r="AQ88" s="3"/>
      <c r="AR88" s="3"/>
      <c r="AS88" s="3"/>
      <c r="AT88" s="3"/>
      <c r="AU88" s="1" t="s">
        <v>63</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Sheet1!佐賀市_公共施設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2024-04-12T05:02:47Z</dcterms:created>
  <dcterms:modified xsi:type="dcterms:W3CDTF">2025-07-11T05:52:46Z</dcterms:modified>
</cp:coreProperties>
</file>