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1)情報化推進リーダー・サブリーダー\H30\02_各担当保存用\★更新済みファイル\（更新済）公営住宅担当\csvデータ\"/>
    </mc:Choice>
  </mc:AlternateContent>
  <xr:revisionPtr revIDLastSave="0" documentId="8_{5384903F-BA79-461B-B42B-298792700657}" xr6:coauthVersionLast="41" xr6:coauthVersionMax="41" xr10:uidLastSave="{00000000-0000-0000-0000-000000000000}"/>
  <bookViews>
    <workbookView xWindow="-108" yWindow="-108" windowWidth="23256" windowHeight="12576" tabRatio="681" activeTab="1"/>
  </bookViews>
  <sheets>
    <sheet name="県央県南" sheetId="26" r:id="rId1"/>
    <sheet name="県北" sheetId="31" r:id="rId2"/>
  </sheets>
  <definedNames>
    <definedName name="_xlnm._FilterDatabase" localSheetId="0" hidden="1">県央県南!$A$1:$AE$601</definedName>
    <definedName name="_xlnm.Print_Area" localSheetId="0">県央県南!$A$1:$AE$595</definedName>
    <definedName name="_xlnm.Print_Area" localSheetId="1">県北!$A$1:$AD$212</definedName>
    <definedName name="_xlnm.Print_Titles" localSheetId="0">県央県南!$4:$6</definedName>
    <definedName name="_xlnm.Print_Titles" localSheetId="1">県北!$3:$5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31" l="1"/>
  <c r="C7" i="31"/>
  <c r="K7" i="31"/>
  <c r="L7" i="31"/>
  <c r="M7" i="31"/>
  <c r="N7" i="31"/>
  <c r="S7" i="31"/>
  <c r="T7" i="31"/>
  <c r="X7" i="31"/>
  <c r="Y7" i="31"/>
  <c r="Z7" i="31"/>
  <c r="AA7" i="31"/>
  <c r="AA91" i="31"/>
  <c r="AC7" i="31"/>
  <c r="F19" i="31"/>
  <c r="C19" i="31"/>
  <c r="G19" i="31"/>
  <c r="H19" i="31"/>
  <c r="I19" i="31"/>
  <c r="K19" i="31"/>
  <c r="L19" i="31"/>
  <c r="M19" i="31"/>
  <c r="N19" i="31"/>
  <c r="Q19" i="31"/>
  <c r="S19" i="31"/>
  <c r="T19" i="31"/>
  <c r="X19" i="31"/>
  <c r="Y19" i="31"/>
  <c r="Z19" i="31"/>
  <c r="AA19" i="31"/>
  <c r="AC19" i="31"/>
  <c r="F26" i="31"/>
  <c r="C26" i="31"/>
  <c r="G26" i="31"/>
  <c r="H26" i="31"/>
  <c r="I26" i="31"/>
  <c r="K26" i="31"/>
  <c r="K91" i="31"/>
  <c r="L26" i="31"/>
  <c r="M26" i="31"/>
  <c r="N26" i="31"/>
  <c r="Q26" i="31"/>
  <c r="S26" i="31"/>
  <c r="T26" i="31"/>
  <c r="X26" i="31"/>
  <c r="Y26" i="31"/>
  <c r="Y91" i="31"/>
  <c r="Z26" i="31"/>
  <c r="AA26" i="31"/>
  <c r="AC26" i="31"/>
  <c r="F32" i="31"/>
  <c r="G32" i="31"/>
  <c r="H32" i="31"/>
  <c r="I32" i="31"/>
  <c r="I91" i="31"/>
  <c r="I211" i="31"/>
  <c r="K32" i="31"/>
  <c r="L32" i="31"/>
  <c r="M32" i="31"/>
  <c r="N32" i="31"/>
  <c r="N91" i="31"/>
  <c r="Q32" i="31"/>
  <c r="S32" i="31"/>
  <c r="T32" i="31"/>
  <c r="X32" i="31"/>
  <c r="Y32" i="31"/>
  <c r="Z32" i="31"/>
  <c r="AA32" i="31"/>
  <c r="AC32" i="31"/>
  <c r="AC91" i="31"/>
  <c r="AC211" i="31"/>
  <c r="L34" i="31"/>
  <c r="L35" i="31"/>
  <c r="L36" i="31"/>
  <c r="L37" i="31"/>
  <c r="L38" i="31"/>
  <c r="F40" i="31"/>
  <c r="C40" i="31"/>
  <c r="G40" i="31"/>
  <c r="H40" i="31"/>
  <c r="I40" i="31"/>
  <c r="K40" i="31"/>
  <c r="L40" i="31"/>
  <c r="M40" i="31"/>
  <c r="N40" i="31"/>
  <c r="Q40" i="31"/>
  <c r="S40" i="31"/>
  <c r="T40" i="31"/>
  <c r="X40" i="31"/>
  <c r="Y40" i="31"/>
  <c r="Z40" i="31"/>
  <c r="AA40" i="31"/>
  <c r="AC40" i="31"/>
  <c r="L42" i="31"/>
  <c r="L48" i="31"/>
  <c r="L43" i="31"/>
  <c r="L44" i="31"/>
  <c r="L45" i="31"/>
  <c r="F48" i="31"/>
  <c r="C48" i="31"/>
  <c r="G48" i="31"/>
  <c r="H48" i="31"/>
  <c r="I48" i="31"/>
  <c r="K48" i="31"/>
  <c r="M48" i="31"/>
  <c r="N48" i="31"/>
  <c r="Q48" i="31"/>
  <c r="S48" i="31"/>
  <c r="T48" i="31"/>
  <c r="X48" i="31"/>
  <c r="Y48" i="31"/>
  <c r="Z48" i="31"/>
  <c r="AA48" i="31"/>
  <c r="AC48" i="31"/>
  <c r="F53" i="31"/>
  <c r="G53" i="31"/>
  <c r="H53" i="31"/>
  <c r="I53" i="31"/>
  <c r="C53" i="31"/>
  <c r="K53" i="31"/>
  <c r="L53" i="31"/>
  <c r="M53" i="31"/>
  <c r="N53" i="31"/>
  <c r="Q53" i="31"/>
  <c r="S53" i="31"/>
  <c r="T53" i="31"/>
  <c r="X53" i="31"/>
  <c r="Y53" i="31"/>
  <c r="Z53" i="31"/>
  <c r="AA53" i="31"/>
  <c r="AC53" i="31"/>
  <c r="F58" i="31"/>
  <c r="C58" i="31"/>
  <c r="G58" i="31"/>
  <c r="H58" i="31"/>
  <c r="H91" i="31"/>
  <c r="I58" i="31"/>
  <c r="K58" i="31"/>
  <c r="L58" i="31"/>
  <c r="M58" i="31"/>
  <c r="M91" i="31"/>
  <c r="N58" i="31"/>
  <c r="Q58" i="31"/>
  <c r="S58" i="31"/>
  <c r="T58" i="31"/>
  <c r="T91" i="31"/>
  <c r="X58" i="31"/>
  <c r="Y58" i="31"/>
  <c r="Z58" i="31"/>
  <c r="AA58" i="31"/>
  <c r="AC58" i="31"/>
  <c r="F68" i="31"/>
  <c r="G68" i="31"/>
  <c r="C68" i="31"/>
  <c r="H68" i="31"/>
  <c r="I68" i="31"/>
  <c r="K68" i="31"/>
  <c r="L68" i="31"/>
  <c r="M68" i="31"/>
  <c r="N68" i="31"/>
  <c r="Q68" i="31"/>
  <c r="S68" i="31"/>
  <c r="T68" i="31"/>
  <c r="X68" i="31"/>
  <c r="Y68" i="31"/>
  <c r="Z68" i="31"/>
  <c r="AA68" i="31"/>
  <c r="AC68" i="31"/>
  <c r="F80" i="31"/>
  <c r="C80" i="31"/>
  <c r="G80" i="31"/>
  <c r="H80" i="31"/>
  <c r="I80" i="31"/>
  <c r="K80" i="31"/>
  <c r="L80" i="31"/>
  <c r="M80" i="31"/>
  <c r="N80" i="31"/>
  <c r="Q80" i="31"/>
  <c r="S80" i="31"/>
  <c r="T80" i="31"/>
  <c r="X80" i="31"/>
  <c r="Y80" i="31"/>
  <c r="Z80" i="31"/>
  <c r="AA80" i="31"/>
  <c r="AC80" i="31"/>
  <c r="F85" i="31"/>
  <c r="G85" i="31"/>
  <c r="H85" i="31"/>
  <c r="I85" i="31"/>
  <c r="C85" i="31"/>
  <c r="K85" i="31"/>
  <c r="L85" i="31"/>
  <c r="M85" i="31"/>
  <c r="N85" i="31"/>
  <c r="Q85" i="31"/>
  <c r="S85" i="31"/>
  <c r="T85" i="31"/>
  <c r="X85" i="31"/>
  <c r="X91" i="31"/>
  <c r="Y85" i="31"/>
  <c r="Z85" i="31"/>
  <c r="AA85" i="31"/>
  <c r="AC85" i="31"/>
  <c r="L87" i="31"/>
  <c r="L88" i="31"/>
  <c r="L89" i="31"/>
  <c r="F89" i="31"/>
  <c r="C89" i="31"/>
  <c r="G89" i="31"/>
  <c r="H89" i="31"/>
  <c r="I89" i="31"/>
  <c r="K89" i="31"/>
  <c r="M89" i="31"/>
  <c r="N89" i="31"/>
  <c r="Q89" i="31"/>
  <c r="Q91" i="31"/>
  <c r="X89" i="31"/>
  <c r="G91" i="31"/>
  <c r="S91" i="31"/>
  <c r="S211" i="31"/>
  <c r="Z91" i="31"/>
  <c r="Z211" i="31"/>
  <c r="L92" i="31"/>
  <c r="F95" i="31"/>
  <c r="G95" i="31"/>
  <c r="H95" i="31"/>
  <c r="I95" i="31"/>
  <c r="I197" i="31"/>
  <c r="K95" i="31"/>
  <c r="L95" i="31"/>
  <c r="M95" i="31"/>
  <c r="N95" i="31"/>
  <c r="N197" i="31"/>
  <c r="Q95" i="31"/>
  <c r="S95" i="31"/>
  <c r="T95" i="31"/>
  <c r="X95" i="31"/>
  <c r="X197" i="31"/>
  <c r="Y95" i="31"/>
  <c r="Z95" i="31"/>
  <c r="AA95" i="31"/>
  <c r="AC95" i="31"/>
  <c r="AC197" i="31"/>
  <c r="F99" i="31"/>
  <c r="C99" i="31"/>
  <c r="G99" i="31"/>
  <c r="H99" i="31"/>
  <c r="I99" i="31"/>
  <c r="K99" i="31"/>
  <c r="L99" i="31"/>
  <c r="M99" i="31"/>
  <c r="M197" i="31"/>
  <c r="N99" i="31"/>
  <c r="Q99" i="31"/>
  <c r="S99" i="31"/>
  <c r="T99" i="31"/>
  <c r="T197" i="31"/>
  <c r="X99" i="31"/>
  <c r="Y99" i="31"/>
  <c r="Z99" i="31"/>
  <c r="AA99" i="31"/>
  <c r="AA197" i="31"/>
  <c r="AC99" i="31"/>
  <c r="L101" i="31"/>
  <c r="L102" i="31"/>
  <c r="L103" i="31"/>
  <c r="L104" i="31"/>
  <c r="L105" i="31"/>
  <c r="L106" i="31"/>
  <c r="L107" i="31"/>
  <c r="L108" i="31"/>
  <c r="F110" i="31"/>
  <c r="G110" i="31"/>
  <c r="C110" i="31"/>
  <c r="H110" i="31"/>
  <c r="I110" i="31"/>
  <c r="K110" i="31"/>
  <c r="L110" i="31"/>
  <c r="M110" i="31"/>
  <c r="N110" i="31"/>
  <c r="Q110" i="31"/>
  <c r="S110" i="31"/>
  <c r="T110" i="31"/>
  <c r="X110" i="31"/>
  <c r="Y110" i="31"/>
  <c r="Z110" i="31"/>
  <c r="AA110" i="31"/>
  <c r="AC110" i="31"/>
  <c r="F117" i="31"/>
  <c r="F197" i="31"/>
  <c r="G117" i="31"/>
  <c r="H117" i="31"/>
  <c r="I117" i="31"/>
  <c r="K117" i="31"/>
  <c r="K197" i="31"/>
  <c r="L117" i="31"/>
  <c r="M117" i="31"/>
  <c r="N117" i="31"/>
  <c r="Q117" i="31"/>
  <c r="S117" i="31"/>
  <c r="T117" i="31"/>
  <c r="X117" i="31"/>
  <c r="Y117" i="31"/>
  <c r="Y197" i="31"/>
  <c r="Z117" i="31"/>
  <c r="AA117" i="31"/>
  <c r="AC117" i="31"/>
  <c r="F145" i="31"/>
  <c r="G145" i="31"/>
  <c r="H145" i="31"/>
  <c r="I145" i="31"/>
  <c r="C145" i="31"/>
  <c r="K145" i="31"/>
  <c r="L145" i="31"/>
  <c r="M145" i="31"/>
  <c r="N145" i="31"/>
  <c r="Q145" i="31"/>
  <c r="S145" i="31"/>
  <c r="T145" i="31"/>
  <c r="X145" i="31"/>
  <c r="Y145" i="31"/>
  <c r="Z145" i="31"/>
  <c r="AA145" i="31"/>
  <c r="AC145" i="31"/>
  <c r="F152" i="31"/>
  <c r="C152" i="31"/>
  <c r="G152" i="31"/>
  <c r="H152" i="31"/>
  <c r="I152" i="31"/>
  <c r="K152" i="31"/>
  <c r="L152" i="31"/>
  <c r="M152" i="31"/>
  <c r="N152" i="31"/>
  <c r="Q152" i="31"/>
  <c r="S152" i="31"/>
  <c r="T152" i="31"/>
  <c r="X152" i="31"/>
  <c r="Y152" i="31"/>
  <c r="Z152" i="31"/>
  <c r="AA152" i="31"/>
  <c r="AC152" i="31"/>
  <c r="F157" i="31"/>
  <c r="G157" i="31"/>
  <c r="C157" i="31"/>
  <c r="H157" i="31"/>
  <c r="I157" i="31"/>
  <c r="K157" i="31"/>
  <c r="L157" i="31"/>
  <c r="M157" i="31"/>
  <c r="N157" i="31"/>
  <c r="Q157" i="31"/>
  <c r="S157" i="31"/>
  <c r="T157" i="31"/>
  <c r="X157" i="31"/>
  <c r="Y157" i="31"/>
  <c r="Z157" i="31"/>
  <c r="AA157" i="31"/>
  <c r="AC157" i="31"/>
  <c r="F165" i="31"/>
  <c r="C165" i="31"/>
  <c r="G165" i="31"/>
  <c r="H165" i="31"/>
  <c r="I165" i="31"/>
  <c r="K165" i="31"/>
  <c r="L165" i="31"/>
  <c r="M165" i="31"/>
  <c r="N165" i="31"/>
  <c r="Q165" i="31"/>
  <c r="S165" i="31"/>
  <c r="T165" i="31"/>
  <c r="X165" i="31"/>
  <c r="Y165" i="31"/>
  <c r="Z165" i="31"/>
  <c r="AA165" i="31"/>
  <c r="AC165" i="31"/>
  <c r="F173" i="31"/>
  <c r="G173" i="31"/>
  <c r="H173" i="31"/>
  <c r="I173" i="31"/>
  <c r="C173" i="31"/>
  <c r="K173" i="31"/>
  <c r="L173" i="31"/>
  <c r="M173" i="31"/>
  <c r="N173" i="31"/>
  <c r="Q173" i="31"/>
  <c r="S173" i="31"/>
  <c r="T173" i="31"/>
  <c r="X173" i="31"/>
  <c r="Y173" i="31"/>
  <c r="Z173" i="31"/>
  <c r="AA173" i="31"/>
  <c r="AC173" i="31"/>
  <c r="F178" i="31"/>
  <c r="C178" i="31"/>
  <c r="G178" i="31"/>
  <c r="H178" i="31"/>
  <c r="I178" i="31"/>
  <c r="K178" i="31"/>
  <c r="L178" i="31"/>
  <c r="M178" i="31"/>
  <c r="N178" i="31"/>
  <c r="Q178" i="31"/>
  <c r="S178" i="31"/>
  <c r="T178" i="31"/>
  <c r="X178" i="31"/>
  <c r="Y178" i="31"/>
  <c r="Z178" i="31"/>
  <c r="AA178" i="31"/>
  <c r="AC178" i="31"/>
  <c r="F184" i="31"/>
  <c r="G184" i="31"/>
  <c r="C184" i="31"/>
  <c r="H184" i="31"/>
  <c r="I184" i="31"/>
  <c r="K184" i="31"/>
  <c r="L184" i="31"/>
  <c r="M184" i="31"/>
  <c r="N184" i="31"/>
  <c r="Q184" i="31"/>
  <c r="S184" i="31"/>
  <c r="T184" i="31"/>
  <c r="X184" i="31"/>
  <c r="Y184" i="31"/>
  <c r="Z184" i="31"/>
  <c r="AA184" i="31"/>
  <c r="AC184" i="31"/>
  <c r="L186" i="31"/>
  <c r="L187" i="31"/>
  <c r="L188" i="31"/>
  <c r="L197" i="31"/>
  <c r="F188" i="31"/>
  <c r="C188" i="31"/>
  <c r="G188" i="31"/>
  <c r="H188" i="31"/>
  <c r="I188" i="31"/>
  <c r="K188" i="31"/>
  <c r="M188" i="31"/>
  <c r="N188" i="31"/>
  <c r="Q188" i="31"/>
  <c r="S188" i="31"/>
  <c r="T188" i="31"/>
  <c r="X188" i="31"/>
  <c r="Y188" i="31"/>
  <c r="Z188" i="31"/>
  <c r="AA188" i="31"/>
  <c r="AC188" i="31"/>
  <c r="L190" i="31"/>
  <c r="L193" i="31"/>
  <c r="F195" i="31"/>
  <c r="G195" i="31"/>
  <c r="H195" i="31"/>
  <c r="I195" i="31"/>
  <c r="C195" i="31"/>
  <c r="K195" i="31"/>
  <c r="L195" i="31"/>
  <c r="M195" i="31"/>
  <c r="N195" i="31"/>
  <c r="Q195" i="31"/>
  <c r="S195" i="31"/>
  <c r="T195" i="31"/>
  <c r="X195" i="31"/>
  <c r="Y195" i="31"/>
  <c r="Z195" i="31"/>
  <c r="AA195" i="31"/>
  <c r="AC195" i="31"/>
  <c r="H197" i="31"/>
  <c r="J197" i="31"/>
  <c r="Q197" i="31"/>
  <c r="S197" i="31"/>
  <c r="Z197" i="31"/>
  <c r="L198" i="31"/>
  <c r="F204" i="31"/>
  <c r="G204" i="31"/>
  <c r="H204" i="31"/>
  <c r="I204" i="31"/>
  <c r="C204" i="31"/>
  <c r="K204" i="31"/>
  <c r="L204" i="31"/>
  <c r="M204" i="31"/>
  <c r="N204" i="31"/>
  <c r="N209" i="31"/>
  <c r="Q204" i="31"/>
  <c r="S204" i="31"/>
  <c r="T204" i="31"/>
  <c r="X204" i="31"/>
  <c r="X209" i="31"/>
  <c r="Y204" i="31"/>
  <c r="AA204" i="31"/>
  <c r="F207" i="31"/>
  <c r="F209" i="31"/>
  <c r="G207" i="31"/>
  <c r="H207" i="31"/>
  <c r="H209" i="31"/>
  <c r="I207" i="31"/>
  <c r="K207" i="31"/>
  <c r="K209" i="31"/>
  <c r="L207" i="31"/>
  <c r="M207" i="31"/>
  <c r="N207" i="31"/>
  <c r="Q207" i="31"/>
  <c r="Q209" i="31"/>
  <c r="Q211" i="31"/>
  <c r="S207" i="31"/>
  <c r="T207" i="31"/>
  <c r="X207" i="31"/>
  <c r="Y207" i="31"/>
  <c r="Y209" i="31"/>
  <c r="Z207" i="31"/>
  <c r="AA207" i="31"/>
  <c r="AC207" i="31"/>
  <c r="G209" i="31"/>
  <c r="I209" i="31"/>
  <c r="J209" i="31"/>
  <c r="L209" i="31"/>
  <c r="M209" i="31"/>
  <c r="S209" i="31"/>
  <c r="T209" i="31"/>
  <c r="Z209" i="31"/>
  <c r="AA209" i="31"/>
  <c r="AC209" i="31"/>
  <c r="L210" i="31"/>
  <c r="L212" i="31"/>
  <c r="J211" i="31"/>
  <c r="O24" i="26"/>
  <c r="O291" i="26"/>
  <c r="O12" i="26"/>
  <c r="G248" i="26"/>
  <c r="C248" i="26"/>
  <c r="L248" i="26"/>
  <c r="M593" i="26"/>
  <c r="M542" i="26"/>
  <c r="H539" i="26"/>
  <c r="G539" i="26"/>
  <c r="C527" i="26"/>
  <c r="J525" i="26"/>
  <c r="H525" i="26"/>
  <c r="G525" i="26"/>
  <c r="F525" i="26"/>
  <c r="F517" i="26"/>
  <c r="F511" i="26"/>
  <c r="J517" i="26"/>
  <c r="I517" i="26"/>
  <c r="H517" i="26"/>
  <c r="J511" i="26"/>
  <c r="I511" i="26"/>
  <c r="H511" i="26"/>
  <c r="H527" i="26"/>
  <c r="M509" i="26"/>
  <c r="H506" i="26"/>
  <c r="C506" i="26"/>
  <c r="G506" i="26"/>
  <c r="J502" i="26"/>
  <c r="H502" i="26"/>
  <c r="F506" i="26"/>
  <c r="F502" i="26"/>
  <c r="F495" i="26"/>
  <c r="F489" i="26"/>
  <c r="F482" i="26"/>
  <c r="F508" i="26"/>
  <c r="F478" i="26"/>
  <c r="F474" i="26"/>
  <c r="F467" i="26"/>
  <c r="M457" i="26"/>
  <c r="J362" i="26"/>
  <c r="I362" i="26"/>
  <c r="G362" i="26"/>
  <c r="M359" i="26"/>
  <c r="M337" i="26"/>
  <c r="M319" i="26"/>
  <c r="J336" i="26"/>
  <c r="H336" i="26"/>
  <c r="O590" i="26"/>
  <c r="O587" i="26"/>
  <c r="O581" i="26"/>
  <c r="O576" i="26"/>
  <c r="O561" i="26"/>
  <c r="O556" i="26"/>
  <c r="O552" i="26"/>
  <c r="O547" i="26"/>
  <c r="O544" i="26"/>
  <c r="O592" i="26"/>
  <c r="O539" i="26"/>
  <c r="O530" i="26"/>
  <c r="O511" i="26"/>
  <c r="O495" i="26"/>
  <c r="O489" i="26"/>
  <c r="O482" i="26"/>
  <c r="O508" i="26"/>
  <c r="O454" i="26"/>
  <c r="O448" i="26"/>
  <c r="O444" i="26"/>
  <c r="O432" i="26"/>
  <c r="O422" i="26"/>
  <c r="O415" i="26"/>
  <c r="O409" i="26"/>
  <c r="O401" i="26"/>
  <c r="O383" i="26"/>
  <c r="O366" i="26"/>
  <c r="O339" i="26"/>
  <c r="O334" i="26"/>
  <c r="O331" i="26"/>
  <c r="O328" i="26"/>
  <c r="O323" i="26"/>
  <c r="O319" i="26"/>
  <c r="O312" i="26"/>
  <c r="O306" i="26"/>
  <c r="O296" i="26"/>
  <c r="O289" i="26"/>
  <c r="O263" i="26"/>
  <c r="O248" i="26"/>
  <c r="O216" i="26"/>
  <c r="O123" i="26"/>
  <c r="O117" i="26"/>
  <c r="O96" i="26"/>
  <c r="O77" i="26"/>
  <c r="O67" i="26"/>
  <c r="I547" i="26"/>
  <c r="I544" i="26"/>
  <c r="G444" i="26"/>
  <c r="I30" i="26"/>
  <c r="I27" i="26"/>
  <c r="H15" i="26"/>
  <c r="G590" i="26"/>
  <c r="C590" i="26"/>
  <c r="I581" i="26"/>
  <c r="F463" i="26"/>
  <c r="I252" i="26"/>
  <c r="I77" i="26"/>
  <c r="I44" i="26"/>
  <c r="I38" i="26"/>
  <c r="AB581" i="26"/>
  <c r="Y248" i="26"/>
  <c r="N248" i="26"/>
  <c r="M248" i="26"/>
  <c r="L77" i="26"/>
  <c r="N581" i="26"/>
  <c r="M581" i="26"/>
  <c r="L581" i="26"/>
  <c r="Y581" i="26"/>
  <c r="N77" i="26"/>
  <c r="M77" i="26"/>
  <c r="AA319" i="26"/>
  <c r="AA77" i="26"/>
  <c r="AA581" i="26"/>
  <c r="Z581" i="26"/>
  <c r="Y495" i="26"/>
  <c r="Y474" i="26"/>
  <c r="Y506" i="26"/>
  <c r="Y508" i="26"/>
  <c r="Y489" i="26"/>
  <c r="AE592" i="26"/>
  <c r="AD592" i="26"/>
  <c r="AD594" i="26"/>
  <c r="X592" i="26"/>
  <c r="W592" i="26"/>
  <c r="V592" i="26"/>
  <c r="U592" i="26"/>
  <c r="S592" i="26"/>
  <c r="R592" i="26"/>
  <c r="Q592" i="26"/>
  <c r="AB590" i="26"/>
  <c r="AA590" i="26"/>
  <c r="Z590" i="26"/>
  <c r="Y590" i="26"/>
  <c r="T590" i="26"/>
  <c r="N590" i="26"/>
  <c r="M590" i="26"/>
  <c r="L590" i="26"/>
  <c r="I590" i="26"/>
  <c r="AB587" i="26"/>
  <c r="AA587" i="26"/>
  <c r="Z587" i="26"/>
  <c r="Y587" i="26"/>
  <c r="T587" i="26"/>
  <c r="N587" i="26"/>
  <c r="M587" i="26"/>
  <c r="L587" i="26"/>
  <c r="I587" i="26"/>
  <c r="G587" i="26"/>
  <c r="J581" i="26"/>
  <c r="H581" i="26"/>
  <c r="G581" i="26"/>
  <c r="AB576" i="26"/>
  <c r="AA576" i="26"/>
  <c r="Z576" i="26"/>
  <c r="Y576" i="26"/>
  <c r="T576" i="26"/>
  <c r="N576" i="26"/>
  <c r="M576" i="26"/>
  <c r="L576" i="26"/>
  <c r="J576" i="26"/>
  <c r="I576" i="26"/>
  <c r="H576" i="26"/>
  <c r="G576" i="26"/>
  <c r="C576" i="26"/>
  <c r="AB568" i="26"/>
  <c r="AA568" i="26"/>
  <c r="Z568" i="26"/>
  <c r="Y568" i="26"/>
  <c r="T568" i="26"/>
  <c r="T592" i="26"/>
  <c r="O568" i="26"/>
  <c r="N568" i="26"/>
  <c r="M568" i="26"/>
  <c r="L568" i="26"/>
  <c r="L592" i="26"/>
  <c r="J568" i="26"/>
  <c r="I568" i="26"/>
  <c r="H568" i="26"/>
  <c r="G568" i="26"/>
  <c r="C568" i="26"/>
  <c r="AB561" i="26"/>
  <c r="AA561" i="26"/>
  <c r="Z561" i="26"/>
  <c r="Y561" i="26"/>
  <c r="T561" i="26"/>
  <c r="N561" i="26"/>
  <c r="M561" i="26"/>
  <c r="L561" i="26"/>
  <c r="J561" i="26"/>
  <c r="I561" i="26"/>
  <c r="H561" i="26"/>
  <c r="C561" i="26"/>
  <c r="G561" i="26"/>
  <c r="AB556" i="26"/>
  <c r="AA556" i="26"/>
  <c r="Z556" i="26"/>
  <c r="Y556" i="26"/>
  <c r="T556" i="26"/>
  <c r="N556" i="26"/>
  <c r="M556" i="26"/>
  <c r="L556" i="26"/>
  <c r="J556" i="26"/>
  <c r="I556" i="26"/>
  <c r="H556" i="26"/>
  <c r="C556" i="26"/>
  <c r="G556" i="26"/>
  <c r="AB552" i="26"/>
  <c r="AA552" i="26"/>
  <c r="Z552" i="26"/>
  <c r="Y552" i="26"/>
  <c r="T552" i="26"/>
  <c r="N552" i="26"/>
  <c r="M552" i="26"/>
  <c r="M592" i="26"/>
  <c r="L552" i="26"/>
  <c r="J552" i="26"/>
  <c r="I552" i="26"/>
  <c r="I592" i="26"/>
  <c r="H552" i="26"/>
  <c r="G552" i="26"/>
  <c r="C552" i="26"/>
  <c r="AB547" i="26"/>
  <c r="AB592" i="26"/>
  <c r="AA547" i="26"/>
  <c r="Z547" i="26"/>
  <c r="Y547" i="26"/>
  <c r="N547" i="26"/>
  <c r="M547" i="26"/>
  <c r="L547" i="26"/>
  <c r="J547" i="26"/>
  <c r="H547" i="26"/>
  <c r="G547" i="26"/>
  <c r="G592" i="26"/>
  <c r="AB544" i="26"/>
  <c r="AA544" i="26"/>
  <c r="AA592" i="26"/>
  <c r="Z544" i="26"/>
  <c r="Z592" i="26"/>
  <c r="Y544" i="26"/>
  <c r="Y592" i="26"/>
  <c r="N544" i="26"/>
  <c r="N592" i="26"/>
  <c r="M544" i="26"/>
  <c r="L544" i="26"/>
  <c r="J544" i="26"/>
  <c r="J592" i="26"/>
  <c r="H544" i="26"/>
  <c r="G544" i="26"/>
  <c r="C544" i="26"/>
  <c r="AE541" i="26"/>
  <c r="AD541" i="26"/>
  <c r="AC541" i="26"/>
  <c r="AB539" i="26"/>
  <c r="AB541" i="26"/>
  <c r="AA539" i="26"/>
  <c r="AA541" i="26"/>
  <c r="Z539" i="26"/>
  <c r="Y539" i="26"/>
  <c r="T539" i="26"/>
  <c r="N539" i="26"/>
  <c r="N541" i="26"/>
  <c r="M539" i="26"/>
  <c r="L539" i="26"/>
  <c r="J539" i="26"/>
  <c r="I539" i="26"/>
  <c r="C539" i="26"/>
  <c r="AB530" i="26"/>
  <c r="AA530" i="26"/>
  <c r="Z530" i="26"/>
  <c r="Z541" i="26"/>
  <c r="Y530" i="26"/>
  <c r="Y541" i="26"/>
  <c r="T530" i="26"/>
  <c r="N530" i="26"/>
  <c r="M530" i="26"/>
  <c r="M541" i="26"/>
  <c r="L530" i="26"/>
  <c r="L541" i="26"/>
  <c r="J530" i="26"/>
  <c r="I530" i="26"/>
  <c r="I541" i="26"/>
  <c r="H530" i="26"/>
  <c r="G530" i="26"/>
  <c r="AE527" i="26"/>
  <c r="AD527" i="26"/>
  <c r="AA525" i="26"/>
  <c r="AA527" i="26"/>
  <c r="Z525" i="26"/>
  <c r="Y525" i="26"/>
  <c r="O525" i="26"/>
  <c r="N525" i="26"/>
  <c r="M525" i="26"/>
  <c r="M528" i="26"/>
  <c r="L525" i="26"/>
  <c r="I525" i="26"/>
  <c r="I527" i="26"/>
  <c r="AA517" i="26"/>
  <c r="Z517" i="26"/>
  <c r="Y517" i="26"/>
  <c r="O517" i="26"/>
  <c r="O527" i="26"/>
  <c r="N517" i="26"/>
  <c r="M517" i="26"/>
  <c r="M527" i="26"/>
  <c r="L517" i="26"/>
  <c r="L527" i="26"/>
  <c r="G517" i="26"/>
  <c r="AA511" i="26"/>
  <c r="Z511" i="26"/>
  <c r="Z527" i="26"/>
  <c r="Y511" i="26"/>
  <c r="Y527" i="26"/>
  <c r="N511" i="26"/>
  <c r="N527" i="26"/>
  <c r="M511" i="26"/>
  <c r="L511" i="26"/>
  <c r="G511" i="26"/>
  <c r="G527" i="26"/>
  <c r="AE508" i="26"/>
  <c r="AD508" i="26"/>
  <c r="AC508" i="26"/>
  <c r="X508" i="26"/>
  <c r="W508" i="26"/>
  <c r="V508" i="26"/>
  <c r="U508" i="26"/>
  <c r="S508" i="26"/>
  <c r="R508" i="26"/>
  <c r="Q508" i="26"/>
  <c r="AB506" i="26"/>
  <c r="AA506" i="26"/>
  <c r="Z506" i="26"/>
  <c r="O506" i="26"/>
  <c r="N506" i="26"/>
  <c r="M506" i="26"/>
  <c r="L506" i="26"/>
  <c r="J506" i="26"/>
  <c r="I506" i="26"/>
  <c r="AB502" i="26"/>
  <c r="AA502" i="26"/>
  <c r="Z502" i="26"/>
  <c r="Y502" i="26"/>
  <c r="T502" i="26"/>
  <c r="O502" i="26"/>
  <c r="N502" i="26"/>
  <c r="M502" i="26"/>
  <c r="L502" i="26"/>
  <c r="I502" i="26"/>
  <c r="G502" i="26"/>
  <c r="C502" i="26"/>
  <c r="AB495" i="26"/>
  <c r="AA495" i="26"/>
  <c r="Z495" i="26"/>
  <c r="N495" i="26"/>
  <c r="M495" i="26"/>
  <c r="L495" i="26"/>
  <c r="J495" i="26"/>
  <c r="I495" i="26"/>
  <c r="C495" i="26"/>
  <c r="H495" i="26"/>
  <c r="G495" i="26"/>
  <c r="AB489" i="26"/>
  <c r="AA489" i="26"/>
  <c r="Z489" i="26"/>
  <c r="T489" i="26"/>
  <c r="N489" i="26"/>
  <c r="M489" i="26"/>
  <c r="L489" i="26"/>
  <c r="J489" i="26"/>
  <c r="I489" i="26"/>
  <c r="H489" i="26"/>
  <c r="C489" i="26"/>
  <c r="G489" i="26"/>
  <c r="AB482" i="26"/>
  <c r="AA482" i="26"/>
  <c r="Z482" i="26"/>
  <c r="Y482" i="26"/>
  <c r="T482" i="26"/>
  <c r="N482" i="26"/>
  <c r="M482" i="26"/>
  <c r="L482" i="26"/>
  <c r="J482" i="26"/>
  <c r="J508" i="26"/>
  <c r="I482" i="26"/>
  <c r="H482" i="26"/>
  <c r="G482" i="26"/>
  <c r="AB478" i="26"/>
  <c r="AA478" i="26"/>
  <c r="Z478" i="26"/>
  <c r="Y478" i="26"/>
  <c r="T478" i="26"/>
  <c r="O478" i="26"/>
  <c r="N478" i="26"/>
  <c r="M478" i="26"/>
  <c r="L478" i="26"/>
  <c r="J478" i="26"/>
  <c r="I478" i="26"/>
  <c r="H478" i="26"/>
  <c r="G478" i="26"/>
  <c r="C478" i="26"/>
  <c r="AB474" i="26"/>
  <c r="AA474" i="26"/>
  <c r="Z474" i="26"/>
  <c r="T474" i="26"/>
  <c r="O474" i="26"/>
  <c r="N474" i="26"/>
  <c r="M474" i="26"/>
  <c r="L474" i="26"/>
  <c r="J474" i="26"/>
  <c r="I474" i="26"/>
  <c r="C474" i="26"/>
  <c r="H474" i="26"/>
  <c r="G474" i="26"/>
  <c r="AB467" i="26"/>
  <c r="AB508" i="26"/>
  <c r="AA467" i="26"/>
  <c r="Z467" i="26"/>
  <c r="Y467" i="26"/>
  <c r="T467" i="26"/>
  <c r="O467" i="26"/>
  <c r="N467" i="26"/>
  <c r="M467" i="26"/>
  <c r="L467" i="26"/>
  <c r="L508" i="26"/>
  <c r="J467" i="26"/>
  <c r="I467" i="26"/>
  <c r="H467" i="26"/>
  <c r="G467" i="26"/>
  <c r="C467" i="26"/>
  <c r="AB463" i="26"/>
  <c r="AA463" i="26"/>
  <c r="Z463" i="26"/>
  <c r="Z508" i="26"/>
  <c r="Y463" i="26"/>
  <c r="T463" i="26"/>
  <c r="O463" i="26"/>
  <c r="N463" i="26"/>
  <c r="N508" i="26"/>
  <c r="M463" i="26"/>
  <c r="M508" i="26"/>
  <c r="J463" i="26"/>
  <c r="I463" i="26"/>
  <c r="H463" i="26"/>
  <c r="H508" i="26"/>
  <c r="G463" i="26"/>
  <c r="AE456" i="26"/>
  <c r="AE594" i="26"/>
  <c r="AD456" i="26"/>
  <c r="AC456" i="26"/>
  <c r="X456" i="26"/>
  <c r="W456" i="26"/>
  <c r="V456" i="26"/>
  <c r="U456" i="26"/>
  <c r="S456" i="26"/>
  <c r="R456" i="26"/>
  <c r="Q456" i="26"/>
  <c r="P456" i="26"/>
  <c r="AB454" i="26"/>
  <c r="AA454" i="26"/>
  <c r="Z454" i="26"/>
  <c r="Y454" i="26"/>
  <c r="T454" i="26"/>
  <c r="N454" i="26"/>
  <c r="M454" i="26"/>
  <c r="L454" i="26"/>
  <c r="J454" i="26"/>
  <c r="I454" i="26"/>
  <c r="H454" i="26"/>
  <c r="G454" i="26"/>
  <c r="C454" i="26"/>
  <c r="AB448" i="26"/>
  <c r="AA448" i="26"/>
  <c r="Z448" i="26"/>
  <c r="Y448" i="26"/>
  <c r="T448" i="26"/>
  <c r="N448" i="26"/>
  <c r="M448" i="26"/>
  <c r="L448" i="26"/>
  <c r="J448" i="26"/>
  <c r="I448" i="26"/>
  <c r="H448" i="26"/>
  <c r="C448" i="26"/>
  <c r="G448" i="26"/>
  <c r="AB444" i="26"/>
  <c r="AA444" i="26"/>
  <c r="Z444" i="26"/>
  <c r="Y444" i="26"/>
  <c r="T444" i="26"/>
  <c r="N444" i="26"/>
  <c r="M444" i="26"/>
  <c r="L444" i="26"/>
  <c r="J444" i="26"/>
  <c r="I444" i="26"/>
  <c r="C444" i="26"/>
  <c r="H444" i="26"/>
  <c r="AB441" i="26"/>
  <c r="AA441" i="26"/>
  <c r="Z441" i="26"/>
  <c r="Y441" i="26"/>
  <c r="T441" i="26"/>
  <c r="O441" i="26"/>
  <c r="N441" i="26"/>
  <c r="M441" i="26"/>
  <c r="L441" i="26"/>
  <c r="J441" i="26"/>
  <c r="I441" i="26"/>
  <c r="H441" i="26"/>
  <c r="G441" i="26"/>
  <c r="AB436" i="26"/>
  <c r="AA436" i="26"/>
  <c r="Z436" i="26"/>
  <c r="Y436" i="26"/>
  <c r="T436" i="26"/>
  <c r="O436" i="26"/>
  <c r="N436" i="26"/>
  <c r="M436" i="26"/>
  <c r="L436" i="26"/>
  <c r="J436" i="26"/>
  <c r="I436" i="26"/>
  <c r="H436" i="26"/>
  <c r="G436" i="26"/>
  <c r="C436" i="26"/>
  <c r="AB432" i="26"/>
  <c r="AA432" i="26"/>
  <c r="Z432" i="26"/>
  <c r="Y432" i="26"/>
  <c r="T432" i="26"/>
  <c r="N432" i="26"/>
  <c r="M432" i="26"/>
  <c r="L432" i="26"/>
  <c r="J432" i="26"/>
  <c r="I432" i="26"/>
  <c r="H432" i="26"/>
  <c r="G432" i="26"/>
  <c r="C432" i="26"/>
  <c r="AB422" i="26"/>
  <c r="AA422" i="26"/>
  <c r="Z422" i="26"/>
  <c r="Y422" i="26"/>
  <c r="T422" i="26"/>
  <c r="N422" i="26"/>
  <c r="M422" i="26"/>
  <c r="L422" i="26"/>
  <c r="J422" i="26"/>
  <c r="I422" i="26"/>
  <c r="H422" i="26"/>
  <c r="G422" i="26"/>
  <c r="C422" i="26"/>
  <c r="AB415" i="26"/>
  <c r="AA415" i="26"/>
  <c r="Z415" i="26"/>
  <c r="Y415" i="26"/>
  <c r="T415" i="26"/>
  <c r="N415" i="26"/>
  <c r="M415" i="26"/>
  <c r="L415" i="26"/>
  <c r="J415" i="26"/>
  <c r="I415" i="26"/>
  <c r="H415" i="26"/>
  <c r="G415" i="26"/>
  <c r="C415" i="26"/>
  <c r="AB409" i="26"/>
  <c r="AA409" i="26"/>
  <c r="Z409" i="26"/>
  <c r="Y409" i="26"/>
  <c r="T409" i="26"/>
  <c r="N409" i="26"/>
  <c r="M409" i="26"/>
  <c r="L409" i="26"/>
  <c r="J409" i="26"/>
  <c r="I409" i="26"/>
  <c r="H409" i="26"/>
  <c r="C409" i="26"/>
  <c r="G409" i="26"/>
  <c r="AB401" i="26"/>
  <c r="AA401" i="26"/>
  <c r="Z401" i="26"/>
  <c r="Y401" i="26"/>
  <c r="T401" i="26"/>
  <c r="N401" i="26"/>
  <c r="M401" i="26"/>
  <c r="L401" i="26"/>
  <c r="J401" i="26"/>
  <c r="I401" i="26"/>
  <c r="C401" i="26"/>
  <c r="H401" i="26"/>
  <c r="G401" i="26"/>
  <c r="AB395" i="26"/>
  <c r="AA395" i="26"/>
  <c r="Z395" i="26"/>
  <c r="Y395" i="26"/>
  <c r="T395" i="26"/>
  <c r="O395" i="26"/>
  <c r="O456" i="26"/>
  <c r="N395" i="26"/>
  <c r="M395" i="26"/>
  <c r="L395" i="26"/>
  <c r="J395" i="26"/>
  <c r="C395" i="26"/>
  <c r="I395" i="26"/>
  <c r="H395" i="26"/>
  <c r="G395" i="26"/>
  <c r="AB387" i="26"/>
  <c r="AA387" i="26"/>
  <c r="Z387" i="26"/>
  <c r="Y387" i="26"/>
  <c r="T387" i="26"/>
  <c r="T456" i="26"/>
  <c r="O387" i="26"/>
  <c r="N387" i="26"/>
  <c r="M387" i="26"/>
  <c r="L387" i="26"/>
  <c r="J387" i="26"/>
  <c r="I387" i="26"/>
  <c r="H387" i="26"/>
  <c r="C387" i="26"/>
  <c r="G387" i="26"/>
  <c r="AB383" i="26"/>
  <c r="AA383" i="26"/>
  <c r="Z383" i="26"/>
  <c r="Y383" i="26"/>
  <c r="T383" i="26"/>
  <c r="N383" i="26"/>
  <c r="M383" i="26"/>
  <c r="L383" i="26"/>
  <c r="J383" i="26"/>
  <c r="I383" i="26"/>
  <c r="H383" i="26"/>
  <c r="G383" i="26"/>
  <c r="G456" i="26"/>
  <c r="AB370" i="26"/>
  <c r="AA370" i="26"/>
  <c r="Z370" i="26"/>
  <c r="Y370" i="26"/>
  <c r="T370" i="26"/>
  <c r="O370" i="26"/>
  <c r="N370" i="26"/>
  <c r="M370" i="26"/>
  <c r="L370" i="26"/>
  <c r="J370" i="26"/>
  <c r="I370" i="26"/>
  <c r="H370" i="26"/>
  <c r="C370" i="26"/>
  <c r="G370" i="26"/>
  <c r="AB366" i="26"/>
  <c r="AA366" i="26"/>
  <c r="Z366" i="26"/>
  <c r="Z456" i="26"/>
  <c r="Y366" i="26"/>
  <c r="T366" i="26"/>
  <c r="N366" i="26"/>
  <c r="M366" i="26"/>
  <c r="L366" i="26"/>
  <c r="J366" i="26"/>
  <c r="I366" i="26"/>
  <c r="I456" i="26"/>
  <c r="H366" i="26"/>
  <c r="G366" i="26"/>
  <c r="AB362" i="26"/>
  <c r="AB456" i="26"/>
  <c r="AA362" i="26"/>
  <c r="AA456" i="26"/>
  <c r="Z362" i="26"/>
  <c r="Y362" i="26"/>
  <c r="Y456" i="26"/>
  <c r="T362" i="26"/>
  <c r="O362" i="26"/>
  <c r="N362" i="26"/>
  <c r="N456" i="26"/>
  <c r="M362" i="26"/>
  <c r="M456" i="26"/>
  <c r="L362" i="26"/>
  <c r="L456" i="26"/>
  <c r="H362" i="26"/>
  <c r="H456" i="26"/>
  <c r="AE358" i="26"/>
  <c r="AD358" i="26"/>
  <c r="AC358" i="26"/>
  <c r="X358" i="26"/>
  <c r="X594" i="26"/>
  <c r="W358" i="26"/>
  <c r="V358" i="26"/>
  <c r="V594" i="26"/>
  <c r="U358" i="26"/>
  <c r="U594" i="26"/>
  <c r="S358" i="26"/>
  <c r="R358" i="26"/>
  <c r="Q358" i="26"/>
  <c r="AB356" i="26"/>
  <c r="AA356" i="26"/>
  <c r="Z356" i="26"/>
  <c r="Y356" i="26"/>
  <c r="T356" i="26"/>
  <c r="O356" i="26"/>
  <c r="N356" i="26"/>
  <c r="M356" i="26"/>
  <c r="L356" i="26"/>
  <c r="J356" i="26"/>
  <c r="I356" i="26"/>
  <c r="H356" i="26"/>
  <c r="C356" i="26"/>
  <c r="G356" i="26"/>
  <c r="AB348" i="26"/>
  <c r="AA348" i="26"/>
  <c r="Z348" i="26"/>
  <c r="Y348" i="26"/>
  <c r="T348" i="26"/>
  <c r="O348" i="26"/>
  <c r="N348" i="26"/>
  <c r="M348" i="26"/>
  <c r="L348" i="26"/>
  <c r="J348" i="26"/>
  <c r="I348" i="26"/>
  <c r="H348" i="26"/>
  <c r="G348" i="26"/>
  <c r="C348" i="26"/>
  <c r="AB343" i="26"/>
  <c r="AA343" i="26"/>
  <c r="Z343" i="26"/>
  <c r="Y343" i="26"/>
  <c r="T343" i="26"/>
  <c r="O343" i="26"/>
  <c r="N343" i="26"/>
  <c r="M343" i="26"/>
  <c r="L343" i="26"/>
  <c r="J343" i="26"/>
  <c r="I343" i="26"/>
  <c r="H343" i="26"/>
  <c r="G343" i="26"/>
  <c r="C343" i="26"/>
  <c r="AB339" i="26"/>
  <c r="AB358" i="26"/>
  <c r="AA339" i="26"/>
  <c r="AA358" i="26"/>
  <c r="Z339" i="26"/>
  <c r="Z358" i="26"/>
  <c r="Y339" i="26"/>
  <c r="Y358" i="26"/>
  <c r="T339" i="26"/>
  <c r="T358" i="26"/>
  <c r="N339" i="26"/>
  <c r="M339" i="26"/>
  <c r="M358" i="26"/>
  <c r="L339" i="26"/>
  <c r="J339" i="26"/>
  <c r="J358" i="26"/>
  <c r="I339" i="26"/>
  <c r="H339" i="26"/>
  <c r="G339" i="26"/>
  <c r="C339" i="26"/>
  <c r="AE336" i="26"/>
  <c r="AD336" i="26"/>
  <c r="AC336" i="26"/>
  <c r="AC594" i="26"/>
  <c r="X336" i="26"/>
  <c r="W336" i="26"/>
  <c r="W594" i="26"/>
  <c r="V336" i="26"/>
  <c r="U336" i="26"/>
  <c r="S336" i="26"/>
  <c r="S594" i="26"/>
  <c r="R336" i="26"/>
  <c r="R594" i="26"/>
  <c r="Q336" i="26"/>
  <c r="AB334" i="26"/>
  <c r="AA334" i="26"/>
  <c r="Z334" i="26"/>
  <c r="Y334" i="26"/>
  <c r="T334" i="26"/>
  <c r="N334" i="26"/>
  <c r="M334" i="26"/>
  <c r="L334" i="26"/>
  <c r="I334" i="26"/>
  <c r="C334" i="26"/>
  <c r="AB331" i="26"/>
  <c r="AA331" i="26"/>
  <c r="Z331" i="26"/>
  <c r="Y331" i="26"/>
  <c r="T331" i="26"/>
  <c r="N331" i="26"/>
  <c r="M331" i="26"/>
  <c r="L331" i="26"/>
  <c r="I331" i="26"/>
  <c r="C331" i="26"/>
  <c r="AB328" i="26"/>
  <c r="AA328" i="26"/>
  <c r="Z328" i="26"/>
  <c r="Y328" i="26"/>
  <c r="T328" i="26"/>
  <c r="N328" i="26"/>
  <c r="M328" i="26"/>
  <c r="L328" i="26"/>
  <c r="I328" i="26"/>
  <c r="C328" i="26"/>
  <c r="AB323" i="26"/>
  <c r="AA323" i="26"/>
  <c r="Z323" i="26"/>
  <c r="Y323" i="26"/>
  <c r="T323" i="26"/>
  <c r="N323" i="26"/>
  <c r="M323" i="26"/>
  <c r="L323" i="26"/>
  <c r="I323" i="26"/>
  <c r="C323" i="26"/>
  <c r="AB319" i="26"/>
  <c r="Z319" i="26"/>
  <c r="Y319" i="26"/>
  <c r="T319" i="26"/>
  <c r="N319" i="26"/>
  <c r="L319" i="26"/>
  <c r="I319" i="26"/>
  <c r="C319" i="26"/>
  <c r="AB312" i="26"/>
  <c r="AA312" i="26"/>
  <c r="Z312" i="26"/>
  <c r="Y312" i="26"/>
  <c r="Y336" i="26"/>
  <c r="T312" i="26"/>
  <c r="N312" i="26"/>
  <c r="M312" i="26"/>
  <c r="L312" i="26"/>
  <c r="G312" i="26"/>
  <c r="C312" i="26"/>
  <c r="AB306" i="26"/>
  <c r="AA306" i="26"/>
  <c r="Z306" i="26"/>
  <c r="Y306" i="26"/>
  <c r="T306" i="26"/>
  <c r="N306" i="26"/>
  <c r="M306" i="26"/>
  <c r="L306" i="26"/>
  <c r="I306" i="26"/>
  <c r="C306" i="26"/>
  <c r="AB302" i="26"/>
  <c r="AA302" i="26"/>
  <c r="Z302" i="26"/>
  <c r="Y302" i="26"/>
  <c r="T302" i="26"/>
  <c r="O302" i="26"/>
  <c r="O336" i="26"/>
  <c r="N302" i="26"/>
  <c r="M302" i="26"/>
  <c r="L302" i="26"/>
  <c r="G302" i="26"/>
  <c r="G336" i="26"/>
  <c r="AB296" i="26"/>
  <c r="AB336" i="26"/>
  <c r="AA296" i="26"/>
  <c r="AA336" i="26"/>
  <c r="Z296" i="26"/>
  <c r="Z336" i="26"/>
  <c r="Y296" i="26"/>
  <c r="T296" i="26"/>
  <c r="T336" i="26"/>
  <c r="N296" i="26"/>
  <c r="N336" i="26"/>
  <c r="M296" i="26"/>
  <c r="M336" i="26"/>
  <c r="L296" i="26"/>
  <c r="I296" i="26"/>
  <c r="C296" i="26"/>
  <c r="M292" i="26"/>
  <c r="M595" i="26"/>
  <c r="AE291" i="26"/>
  <c r="AD291" i="26"/>
  <c r="AB289" i="26"/>
  <c r="AA289" i="26"/>
  <c r="Z289" i="26"/>
  <c r="Y289" i="26"/>
  <c r="N289" i="26"/>
  <c r="M289" i="26"/>
  <c r="L289" i="26"/>
  <c r="I289" i="26"/>
  <c r="F289" i="26"/>
  <c r="F291" i="26"/>
  <c r="C289" i="26"/>
  <c r="AB276" i="26"/>
  <c r="AA276" i="26"/>
  <c r="Z276" i="26"/>
  <c r="Y276" i="26"/>
  <c r="O276" i="26"/>
  <c r="N276" i="26"/>
  <c r="M276" i="26"/>
  <c r="L276" i="26"/>
  <c r="I276" i="26"/>
  <c r="C276" i="26"/>
  <c r="AB268" i="26"/>
  <c r="AA268" i="26"/>
  <c r="Z268" i="26"/>
  <c r="Y268" i="26"/>
  <c r="O268" i="26"/>
  <c r="N268" i="26"/>
  <c r="M268" i="26"/>
  <c r="L268" i="26"/>
  <c r="I268" i="26"/>
  <c r="C268" i="26"/>
  <c r="AA263" i="26"/>
  <c r="Z263" i="26"/>
  <c r="Y263" i="26"/>
  <c r="N263" i="26"/>
  <c r="M263" i="26"/>
  <c r="L263" i="26"/>
  <c r="I263" i="26"/>
  <c r="C263" i="26"/>
  <c r="AA252" i="26"/>
  <c r="Z252" i="26"/>
  <c r="Y252" i="26"/>
  <c r="O252" i="26"/>
  <c r="N252" i="26"/>
  <c r="L252" i="26"/>
  <c r="M251" i="26"/>
  <c r="M250" i="26"/>
  <c r="M252" i="26"/>
  <c r="AA248" i="26"/>
  <c r="Z248" i="26"/>
  <c r="AA244" i="26"/>
  <c r="Z244" i="26"/>
  <c r="Y244" i="26"/>
  <c r="O244" i="26"/>
  <c r="N244" i="26"/>
  <c r="L244" i="26"/>
  <c r="I244" i="26"/>
  <c r="C244" i="26"/>
  <c r="M228" i="26"/>
  <c r="M227" i="26"/>
  <c r="AA225" i="26"/>
  <c r="Z225" i="26"/>
  <c r="Y225" i="26"/>
  <c r="O225" i="26"/>
  <c r="N225" i="26"/>
  <c r="L225" i="26"/>
  <c r="I225" i="26"/>
  <c r="C225" i="26"/>
  <c r="M224" i="26"/>
  <c r="M223" i="26"/>
  <c r="M222" i="26"/>
  <c r="M221" i="26"/>
  <c r="M225" i="26"/>
  <c r="M220" i="26"/>
  <c r="M219" i="26"/>
  <c r="M218" i="26"/>
  <c r="AA216" i="26"/>
  <c r="Z216" i="26"/>
  <c r="Y216" i="26"/>
  <c r="N216" i="26"/>
  <c r="L216" i="26"/>
  <c r="I216" i="26"/>
  <c r="C216" i="26"/>
  <c r="M215" i="26"/>
  <c r="M214" i="26"/>
  <c r="M213" i="26"/>
  <c r="M212" i="26"/>
  <c r="M211" i="26"/>
  <c r="M210" i="26"/>
  <c r="M209" i="26"/>
  <c r="M208" i="26"/>
  <c r="M207" i="26"/>
  <c r="M206" i="26"/>
  <c r="M205" i="26"/>
  <c r="M204" i="26"/>
  <c r="M199" i="26"/>
  <c r="M198" i="26"/>
  <c r="M197" i="26"/>
  <c r="M196" i="26"/>
  <c r="M195" i="26"/>
  <c r="M216" i="26"/>
  <c r="M194" i="26"/>
  <c r="AA188" i="26"/>
  <c r="Z188" i="26"/>
  <c r="Y188" i="26"/>
  <c r="O188" i="26"/>
  <c r="N188" i="26"/>
  <c r="L188" i="26"/>
  <c r="I188" i="26"/>
  <c r="C188" i="26"/>
  <c r="M187" i="26"/>
  <c r="M186" i="26"/>
  <c r="M185" i="26"/>
  <c r="M183" i="26"/>
  <c r="M181" i="26"/>
  <c r="M179" i="26"/>
  <c r="M188" i="26"/>
  <c r="M178" i="26"/>
  <c r="M176" i="26"/>
  <c r="AA168" i="26"/>
  <c r="Z168" i="26"/>
  <c r="Y168" i="26"/>
  <c r="O168" i="26"/>
  <c r="N168" i="26"/>
  <c r="M168" i="26"/>
  <c r="L168" i="26"/>
  <c r="I168" i="26"/>
  <c r="C168" i="26"/>
  <c r="AA150" i="26"/>
  <c r="Z150" i="26"/>
  <c r="Y150" i="26"/>
  <c r="O150" i="26"/>
  <c r="N150" i="26"/>
  <c r="M150" i="26"/>
  <c r="L150" i="26"/>
  <c r="I150" i="26"/>
  <c r="C150" i="26"/>
  <c r="AA141" i="26"/>
  <c r="Z141" i="26"/>
  <c r="Y141" i="26"/>
  <c r="O141" i="26"/>
  <c r="N141" i="26"/>
  <c r="M141" i="26"/>
  <c r="L141" i="26"/>
  <c r="I141" i="26"/>
  <c r="C141" i="26"/>
  <c r="AA132" i="26"/>
  <c r="Z132" i="26"/>
  <c r="Y132" i="26"/>
  <c r="O132" i="26"/>
  <c r="N132" i="26"/>
  <c r="M132" i="26"/>
  <c r="L132" i="26"/>
  <c r="I132" i="26"/>
  <c r="C132" i="26"/>
  <c r="AA123" i="26"/>
  <c r="Z123" i="26"/>
  <c r="Y123" i="26"/>
  <c r="N123" i="26"/>
  <c r="M123" i="26"/>
  <c r="L123" i="26"/>
  <c r="I123" i="26"/>
  <c r="C123" i="26"/>
  <c r="AA117" i="26"/>
  <c r="Z117" i="26"/>
  <c r="Y117" i="26"/>
  <c r="N117" i="26"/>
  <c r="M117" i="26"/>
  <c r="L117" i="26"/>
  <c r="I117" i="26"/>
  <c r="C117" i="26"/>
  <c r="AA108" i="26"/>
  <c r="Z108" i="26"/>
  <c r="Y108" i="26"/>
  <c r="O108" i="26"/>
  <c r="N108" i="26"/>
  <c r="M108" i="26"/>
  <c r="L108" i="26"/>
  <c r="I108" i="26"/>
  <c r="C108" i="26"/>
  <c r="AA101" i="26"/>
  <c r="Z101" i="26"/>
  <c r="Y101" i="26"/>
  <c r="O101" i="26"/>
  <c r="N101" i="26"/>
  <c r="M101" i="26"/>
  <c r="L101" i="26"/>
  <c r="I101" i="26"/>
  <c r="C101" i="26"/>
  <c r="AA96" i="26"/>
  <c r="Z96" i="26"/>
  <c r="Y96" i="26"/>
  <c r="N96" i="26"/>
  <c r="M96" i="26"/>
  <c r="L96" i="26"/>
  <c r="I96" i="26"/>
  <c r="C96" i="26"/>
  <c r="AB77" i="26"/>
  <c r="Z77" i="26"/>
  <c r="Y77" i="26"/>
  <c r="AB67" i="26"/>
  <c r="AA67" i="26"/>
  <c r="Z67" i="26"/>
  <c r="Y67" i="26"/>
  <c r="N67" i="26"/>
  <c r="M67" i="26"/>
  <c r="L67" i="26"/>
  <c r="J67" i="26"/>
  <c r="I67" i="26"/>
  <c r="H67" i="26"/>
  <c r="H291" i="26"/>
  <c r="C67" i="26"/>
  <c r="AA55" i="26"/>
  <c r="Z55" i="26"/>
  <c r="Y55" i="26"/>
  <c r="N55" i="26"/>
  <c r="M55" i="26"/>
  <c r="L55" i="26"/>
  <c r="G55" i="26"/>
  <c r="G291" i="26"/>
  <c r="C55" i="26"/>
  <c r="AB52" i="26"/>
  <c r="AA52" i="26"/>
  <c r="Z52" i="26"/>
  <c r="Y52" i="26"/>
  <c r="O52" i="26"/>
  <c r="N52" i="26"/>
  <c r="M52" i="26"/>
  <c r="L52" i="26"/>
  <c r="J52" i="26"/>
  <c r="J291" i="26"/>
  <c r="I52" i="26"/>
  <c r="C52" i="26"/>
  <c r="AA44" i="26"/>
  <c r="Z44" i="26"/>
  <c r="Y44" i="26"/>
  <c r="O44" i="26"/>
  <c r="N44" i="26"/>
  <c r="M44" i="26"/>
  <c r="L44" i="26"/>
  <c r="AA38" i="26"/>
  <c r="Z38" i="26"/>
  <c r="Y38" i="26"/>
  <c r="O38" i="26"/>
  <c r="N38" i="26"/>
  <c r="M38" i="26"/>
  <c r="L38" i="26"/>
  <c r="AA30" i="26"/>
  <c r="Z30" i="26"/>
  <c r="Y30" i="26"/>
  <c r="N30" i="26"/>
  <c r="M30" i="26"/>
  <c r="L30" i="26"/>
  <c r="AA27" i="26"/>
  <c r="Z27" i="26"/>
  <c r="Y27" i="26"/>
  <c r="N27" i="26"/>
  <c r="M27" i="26"/>
  <c r="L27" i="26"/>
  <c r="C27" i="26"/>
  <c r="AB24" i="26"/>
  <c r="AB291" i="26"/>
  <c r="AB594" i="26"/>
  <c r="AA24" i="26"/>
  <c r="Z24" i="26"/>
  <c r="Y24" i="26"/>
  <c r="N24" i="26"/>
  <c r="M24" i="26"/>
  <c r="L24" i="26"/>
  <c r="I24" i="26"/>
  <c r="C24" i="26"/>
  <c r="C291" i="26"/>
  <c r="AA15" i="26"/>
  <c r="Z15" i="26"/>
  <c r="Y15" i="26"/>
  <c r="N15" i="26"/>
  <c r="N291" i="26"/>
  <c r="M15" i="26"/>
  <c r="AB12" i="26"/>
  <c r="AA12" i="26"/>
  <c r="Z12" i="26"/>
  <c r="Z291" i="26"/>
  <c r="Y12" i="26"/>
  <c r="Y291" i="26"/>
  <c r="N12" i="26"/>
  <c r="M12" i="26"/>
  <c r="L12" i="26"/>
  <c r="L291" i="26"/>
  <c r="L594" i="26"/>
  <c r="I12" i="26"/>
  <c r="I291" i="26"/>
  <c r="C15" i="26"/>
  <c r="Q594" i="26"/>
  <c r="O358" i="26"/>
  <c r="AA291" i="26"/>
  <c r="I358" i="26"/>
  <c r="N358" i="26"/>
  <c r="J527" i="26"/>
  <c r="AA508" i="26"/>
  <c r="L358" i="26"/>
  <c r="C441" i="26"/>
  <c r="C581" i="26"/>
  <c r="H358" i="26"/>
  <c r="J456" i="26"/>
  <c r="O541" i="26"/>
  <c r="M244" i="26"/>
  <c r="L336" i="26"/>
  <c r="J541" i="26"/>
  <c r="C482" i="26"/>
  <c r="H592" i="26"/>
  <c r="C587" i="26"/>
  <c r="C12" i="26"/>
  <c r="C362" i="26"/>
  <c r="T211" i="31"/>
  <c r="M211" i="31"/>
  <c r="H211" i="31"/>
  <c r="AA211" i="31"/>
  <c r="X211" i="31"/>
  <c r="N211" i="31"/>
  <c r="L91" i="31"/>
  <c r="L211" i="31"/>
  <c r="Y211" i="31"/>
  <c r="K211" i="31"/>
  <c r="C91" i="31"/>
  <c r="C95" i="31"/>
  <c r="C207" i="31"/>
  <c r="C209" i="31"/>
  <c r="G197" i="31"/>
  <c r="G211" i="31"/>
  <c r="C117" i="31"/>
  <c r="F91" i="31"/>
  <c r="F211" i="31"/>
  <c r="C32" i="31"/>
  <c r="N594" i="26"/>
  <c r="T594" i="26"/>
  <c r="H594" i="26"/>
  <c r="Z594" i="26"/>
  <c r="AA594" i="26"/>
  <c r="Y594" i="26"/>
  <c r="J594" i="26"/>
  <c r="M291" i="26"/>
  <c r="M594" i="26"/>
  <c r="C358" i="26"/>
  <c r="F594" i="26"/>
  <c r="C592" i="26"/>
  <c r="O594" i="26"/>
  <c r="C366" i="26"/>
  <c r="C383" i="26"/>
  <c r="C456" i="26"/>
  <c r="I508" i="26"/>
  <c r="C530" i="26"/>
  <c r="C541" i="26"/>
  <c r="G358" i="26"/>
  <c r="G594" i="26"/>
  <c r="C463" i="26"/>
  <c r="C508" i="26"/>
  <c r="G508" i="26"/>
  <c r="C302" i="26"/>
  <c r="C336" i="26"/>
  <c r="I336" i="26"/>
  <c r="I594" i="26"/>
  <c r="C547" i="26"/>
  <c r="C197" i="31"/>
  <c r="C211" i="31"/>
  <c r="C594" i="26"/>
</calcChain>
</file>

<file path=xl/comments1.xml><?xml version="1.0" encoding="utf-8"?>
<comments xmlns="http://schemas.openxmlformats.org/spreadsheetml/2006/main">
  <authors>
    <author>宮崎県</author>
  </authors>
  <commentList>
    <comment ref="Q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小規模：１０トン以下
簡易：１０トンを超える</t>
        </r>
      </text>
    </comment>
  </commentList>
</comments>
</file>

<file path=xl/comments2.xml><?xml version="1.0" encoding="utf-8"?>
<comments xmlns="http://schemas.openxmlformats.org/spreadsheetml/2006/main">
  <authors>
    <author>比惠島 香子</author>
  </authors>
  <commentList>
    <comment ref="C124" authorId="0" shapeId="0">
      <text>
        <r>
          <rPr>
            <sz val="14"/>
            <color indexed="81"/>
            <rFont val="ＭＳ Ｐゴシック"/>
            <family val="3"/>
            <charset val="128"/>
          </rPr>
          <t>206と207を入替え</t>
        </r>
      </text>
    </comment>
    <comment ref="C154" authorId="0" shapeId="0">
      <text>
        <r>
          <rPr>
            <sz val="12"/>
            <color indexed="81"/>
            <rFont val="ＭＳ Ｐゴシック"/>
            <family val="3"/>
            <charset val="128"/>
          </rPr>
          <t>１と３を入れ替え</t>
        </r>
      </text>
    </comment>
  </commentList>
</comments>
</file>

<file path=xl/sharedStrings.xml><?xml version="1.0" encoding="utf-8"?>
<sst xmlns="http://schemas.openxmlformats.org/spreadsheetml/2006/main" count="3392" uniqueCount="565">
  <si>
    <t>団地名</t>
    <rPh sb="0" eb="2">
      <t>ダンチ</t>
    </rPh>
    <rPh sb="2" eb="3">
      <t>メイ</t>
    </rPh>
    <phoneticPr fontId="4"/>
  </si>
  <si>
    <t>棟名</t>
    <rPh sb="0" eb="1">
      <t>トウ</t>
    </rPh>
    <rPh sb="1" eb="2">
      <t>メイ</t>
    </rPh>
    <phoneticPr fontId="4"/>
  </si>
  <si>
    <t>建設年度</t>
    <rPh sb="0" eb="2">
      <t>ケンセツ</t>
    </rPh>
    <rPh sb="2" eb="4">
      <t>ネンド</t>
    </rPh>
    <phoneticPr fontId="4"/>
  </si>
  <si>
    <t>構　　　　造</t>
    <rPh sb="0" eb="6">
      <t>コウゾウ</t>
    </rPh>
    <phoneticPr fontId="4"/>
  </si>
  <si>
    <t>階数</t>
    <rPh sb="0" eb="2">
      <t>カイスウ</t>
    </rPh>
    <phoneticPr fontId="4"/>
  </si>
  <si>
    <t>簡平</t>
    <rPh sb="0" eb="2">
      <t>カンピラ</t>
    </rPh>
    <phoneticPr fontId="4"/>
  </si>
  <si>
    <t>簡二</t>
    <rPh sb="0" eb="2">
      <t>カンニ</t>
    </rPh>
    <phoneticPr fontId="4"/>
  </si>
  <si>
    <t>小戸</t>
    <rPh sb="0" eb="2">
      <t>オド</t>
    </rPh>
    <phoneticPr fontId="4"/>
  </si>
  <si>
    <t>団地計</t>
    <rPh sb="0" eb="3">
      <t>ダンチケイ</t>
    </rPh>
    <phoneticPr fontId="4"/>
  </si>
  <si>
    <t>青葉</t>
    <rPh sb="0" eb="2">
      <t>アオバ</t>
    </rPh>
    <phoneticPr fontId="4"/>
  </si>
  <si>
    <t>東町</t>
    <rPh sb="0" eb="2">
      <t>ヒガシマチ</t>
    </rPh>
    <phoneticPr fontId="4"/>
  </si>
  <si>
    <t>出来島</t>
    <rPh sb="0" eb="2">
      <t>デキ</t>
    </rPh>
    <rPh sb="2" eb="3">
      <t>シマ</t>
    </rPh>
    <phoneticPr fontId="4"/>
  </si>
  <si>
    <t>大塚Ａ</t>
    <rPh sb="0" eb="2">
      <t>オオツカ</t>
    </rPh>
    <phoneticPr fontId="4"/>
  </si>
  <si>
    <t>大塚Ｂ</t>
    <rPh sb="0" eb="2">
      <t>オオツカ</t>
    </rPh>
    <phoneticPr fontId="4"/>
  </si>
  <si>
    <t>大塚Ｃ</t>
    <rPh sb="0" eb="2">
      <t>オオツカ</t>
    </rPh>
    <phoneticPr fontId="4"/>
  </si>
  <si>
    <t>生目</t>
    <rPh sb="0" eb="2">
      <t>イキメ</t>
    </rPh>
    <phoneticPr fontId="4"/>
  </si>
  <si>
    <t>大塚台</t>
    <rPh sb="0" eb="2">
      <t>オオツカ</t>
    </rPh>
    <rPh sb="2" eb="3">
      <t>ダイ</t>
    </rPh>
    <phoneticPr fontId="4"/>
  </si>
  <si>
    <t>大塚台西</t>
    <rPh sb="0" eb="2">
      <t>オオツカ</t>
    </rPh>
    <rPh sb="2" eb="3">
      <t>ダイ</t>
    </rPh>
    <rPh sb="3" eb="4">
      <t>ニシ</t>
    </rPh>
    <phoneticPr fontId="4"/>
  </si>
  <si>
    <t>源藤</t>
    <rPh sb="0" eb="1">
      <t>ゲン</t>
    </rPh>
    <rPh sb="1" eb="2">
      <t>ドウ</t>
    </rPh>
    <phoneticPr fontId="4"/>
  </si>
  <si>
    <t>池内</t>
    <rPh sb="0" eb="2">
      <t>イケウチ</t>
    </rPh>
    <phoneticPr fontId="4"/>
  </si>
  <si>
    <t>花ヶ島東</t>
    <rPh sb="0" eb="1">
      <t>ハナ</t>
    </rPh>
    <rPh sb="1" eb="3">
      <t>ガシマ</t>
    </rPh>
    <rPh sb="3" eb="4">
      <t>ヒガシ</t>
    </rPh>
    <phoneticPr fontId="4"/>
  </si>
  <si>
    <t>江南</t>
    <rPh sb="0" eb="2">
      <t>コウナン</t>
    </rPh>
    <phoneticPr fontId="4"/>
  </si>
  <si>
    <t>住吉北</t>
    <rPh sb="0" eb="2">
      <t>スミヨシ</t>
    </rPh>
    <rPh sb="2" eb="3">
      <t>キタ</t>
    </rPh>
    <phoneticPr fontId="4"/>
  </si>
  <si>
    <t>生目台東</t>
    <rPh sb="0" eb="1">
      <t>イ</t>
    </rPh>
    <rPh sb="1" eb="2">
      <t>メ</t>
    </rPh>
    <rPh sb="2" eb="3">
      <t>ダイ</t>
    </rPh>
    <rPh sb="3" eb="4">
      <t>ヒガシ</t>
    </rPh>
    <phoneticPr fontId="4"/>
  </si>
  <si>
    <t>生目台西</t>
    <rPh sb="0" eb="2">
      <t>イキメ</t>
    </rPh>
    <rPh sb="2" eb="3">
      <t>ダイ</t>
    </rPh>
    <rPh sb="3" eb="4">
      <t>ニシ</t>
    </rPh>
    <phoneticPr fontId="4"/>
  </si>
  <si>
    <t>学園</t>
    <rPh sb="0" eb="2">
      <t>ガクエン</t>
    </rPh>
    <phoneticPr fontId="4"/>
  </si>
  <si>
    <t>木花台</t>
    <rPh sb="0" eb="2">
      <t>キバナ</t>
    </rPh>
    <rPh sb="2" eb="3">
      <t>ダイ</t>
    </rPh>
    <phoneticPr fontId="4"/>
  </si>
  <si>
    <t>本郷南</t>
    <rPh sb="0" eb="2">
      <t>ホンゴウ</t>
    </rPh>
    <rPh sb="2" eb="3">
      <t>ミナミ</t>
    </rPh>
    <phoneticPr fontId="4"/>
  </si>
  <si>
    <t>生目台北</t>
    <rPh sb="0" eb="2">
      <t>イキメ</t>
    </rPh>
    <rPh sb="2" eb="3">
      <t>ダイ</t>
    </rPh>
    <rPh sb="3" eb="4">
      <t>キタ</t>
    </rPh>
    <phoneticPr fontId="4"/>
  </si>
  <si>
    <t>横小路</t>
    <rPh sb="0" eb="1">
      <t>ヨコ</t>
    </rPh>
    <rPh sb="1" eb="3">
      <t>コウジ</t>
    </rPh>
    <phoneticPr fontId="4"/>
  </si>
  <si>
    <t>新川</t>
    <rPh sb="0" eb="2">
      <t>シンカワ</t>
    </rPh>
    <phoneticPr fontId="4"/>
  </si>
  <si>
    <t>光町</t>
    <rPh sb="0" eb="2">
      <t>ヒカリマチ</t>
    </rPh>
    <phoneticPr fontId="4"/>
  </si>
  <si>
    <t>松小路Ａ</t>
    <rPh sb="0" eb="1">
      <t>マツ</t>
    </rPh>
    <rPh sb="1" eb="3">
      <t>コウジ</t>
    </rPh>
    <phoneticPr fontId="4"/>
  </si>
  <si>
    <t>ヶ丘Ｃ</t>
    <rPh sb="1" eb="2">
      <t>オカ</t>
    </rPh>
    <phoneticPr fontId="4"/>
  </si>
  <si>
    <t>広瀬台</t>
    <rPh sb="0" eb="2">
      <t>ヒロセ</t>
    </rPh>
    <rPh sb="2" eb="3">
      <t>ダイ</t>
    </rPh>
    <phoneticPr fontId="4"/>
  </si>
  <si>
    <t>所在地</t>
    <rPh sb="0" eb="2">
      <t>ショザイ</t>
    </rPh>
    <rPh sb="2" eb="3">
      <t>チ</t>
    </rPh>
    <phoneticPr fontId="4"/>
  </si>
  <si>
    <t>宮崎市</t>
    <rPh sb="0" eb="3">
      <t>ミヤザキシ</t>
    </rPh>
    <phoneticPr fontId="4"/>
  </si>
  <si>
    <t>給水施設</t>
    <rPh sb="0" eb="2">
      <t>キュウスイ</t>
    </rPh>
    <rPh sb="2" eb="4">
      <t>シセツ</t>
    </rPh>
    <phoneticPr fontId="4"/>
  </si>
  <si>
    <t>受水槽</t>
    <rPh sb="0" eb="3">
      <t>ジュスイソウ</t>
    </rPh>
    <phoneticPr fontId="4"/>
  </si>
  <si>
    <t>高架水槽</t>
    <rPh sb="0" eb="2">
      <t>コウカ</t>
    </rPh>
    <rPh sb="2" eb="4">
      <t>スイソウ</t>
    </rPh>
    <phoneticPr fontId="4"/>
  </si>
  <si>
    <t>非常警報</t>
    <rPh sb="0" eb="2">
      <t>ヒジョウ</t>
    </rPh>
    <rPh sb="2" eb="4">
      <t>ケイホウ</t>
    </rPh>
    <phoneticPr fontId="4"/>
  </si>
  <si>
    <t>延べ面積</t>
    <rPh sb="0" eb="1">
      <t>ノ</t>
    </rPh>
    <rPh sb="2" eb="4">
      <t>メンセキ</t>
    </rPh>
    <phoneticPr fontId="4"/>
  </si>
  <si>
    <t>付属施設等</t>
    <rPh sb="0" eb="2">
      <t>フゾク</t>
    </rPh>
    <rPh sb="2" eb="4">
      <t>シセツ</t>
    </rPh>
    <rPh sb="4" eb="5">
      <t>トウ</t>
    </rPh>
    <phoneticPr fontId="4"/>
  </si>
  <si>
    <t>花ヶ島</t>
    <rPh sb="0" eb="3">
      <t>ハナガシマ</t>
    </rPh>
    <phoneticPr fontId="4"/>
  </si>
  <si>
    <t>排水施設</t>
    <rPh sb="0" eb="2">
      <t>ハイスイ</t>
    </rPh>
    <rPh sb="2" eb="4">
      <t>シセツ</t>
    </rPh>
    <phoneticPr fontId="4"/>
  </si>
  <si>
    <t>下水道</t>
    <rPh sb="0" eb="3">
      <t>ゲスイドウ</t>
    </rPh>
    <phoneticPr fontId="4"/>
  </si>
  <si>
    <t>台数</t>
    <rPh sb="0" eb="2">
      <t>ダイスウ</t>
    </rPh>
    <phoneticPr fontId="4"/>
  </si>
  <si>
    <t>戸数</t>
    <rPh sb="0" eb="1">
      <t>コ</t>
    </rPh>
    <rPh sb="1" eb="2">
      <t>スウ</t>
    </rPh>
    <phoneticPr fontId="4"/>
  </si>
  <si>
    <t>小規模・簡易の別</t>
    <rPh sb="0" eb="3">
      <t>ショウキボ</t>
    </rPh>
    <rPh sb="4" eb="6">
      <t>カンイ</t>
    </rPh>
    <rPh sb="7" eb="8">
      <t>ベツ</t>
    </rPh>
    <phoneticPr fontId="4"/>
  </si>
  <si>
    <t>構造</t>
    <rPh sb="0" eb="2">
      <t>コウゾウ</t>
    </rPh>
    <phoneticPr fontId="4"/>
  </si>
  <si>
    <t>簡易</t>
    <rPh sb="0" eb="2">
      <t>カンイ</t>
    </rPh>
    <phoneticPr fontId="4"/>
  </si>
  <si>
    <t>小規模</t>
    <rPh sb="0" eb="3">
      <t>ショウキボ</t>
    </rPh>
    <phoneticPr fontId="4"/>
  </si>
  <si>
    <t>設置数</t>
    <rPh sb="0" eb="3">
      <t>セッチスウ</t>
    </rPh>
    <phoneticPr fontId="4"/>
  </si>
  <si>
    <t>SUS2槽</t>
    <rPh sb="4" eb="5">
      <t>ソウ</t>
    </rPh>
    <phoneticPr fontId="4"/>
  </si>
  <si>
    <t>合計</t>
    <rPh sb="0" eb="2">
      <t>ゴウケイ</t>
    </rPh>
    <phoneticPr fontId="2"/>
  </si>
  <si>
    <t>倉庫2棟Ｓ造</t>
    <rPh sb="0" eb="2">
      <t>ソウコ</t>
    </rPh>
    <rPh sb="3" eb="4">
      <t>トウ</t>
    </rPh>
    <rPh sb="5" eb="6">
      <t>ゾウ</t>
    </rPh>
    <phoneticPr fontId="4"/>
  </si>
  <si>
    <t>Ｗ造平屋１棟
床面積：
　　68.59㎡</t>
    <rPh sb="1" eb="2">
      <t>ゾウ</t>
    </rPh>
    <rPh sb="2" eb="4">
      <t>ヒラヤ</t>
    </rPh>
    <rPh sb="5" eb="6">
      <t>トウ</t>
    </rPh>
    <rPh sb="7" eb="10">
      <t>ユカメンセキ</t>
    </rPh>
    <phoneticPr fontId="4"/>
  </si>
  <si>
    <t>倉庫1棟RC造</t>
    <rPh sb="0" eb="2">
      <t>ソウコ</t>
    </rPh>
    <rPh sb="3" eb="4">
      <t>トウ</t>
    </rPh>
    <rPh sb="6" eb="7">
      <t>ゾウ</t>
    </rPh>
    <phoneticPr fontId="4"/>
  </si>
  <si>
    <t>倉庫2棟S造､駐輪場１棟S造</t>
    <rPh sb="0" eb="2">
      <t>ソウコ</t>
    </rPh>
    <rPh sb="3" eb="4">
      <t>ムネ</t>
    </rPh>
    <rPh sb="4" eb="6">
      <t>sゾウ</t>
    </rPh>
    <rPh sb="7" eb="10">
      <t>チュウリンジョウ</t>
    </rPh>
    <rPh sb="11" eb="12">
      <t>ムネ</t>
    </rPh>
    <rPh sb="13" eb="14">
      <t>ゾウ</t>
    </rPh>
    <phoneticPr fontId="4"/>
  </si>
  <si>
    <t>倉庫１棟S造</t>
    <rPh sb="0" eb="2">
      <t>ソウコ</t>
    </rPh>
    <rPh sb="3" eb="4">
      <t>トウ</t>
    </rPh>
    <rPh sb="5" eb="6">
      <t>ゾウ</t>
    </rPh>
    <phoneticPr fontId="4"/>
  </si>
  <si>
    <t>倉庫１棟S造、駐輪場１棟S造</t>
    <rPh sb="0" eb="2">
      <t>ソウコ</t>
    </rPh>
    <rPh sb="3" eb="4">
      <t>トウ</t>
    </rPh>
    <rPh sb="5" eb="6">
      <t>ゾウ</t>
    </rPh>
    <phoneticPr fontId="4"/>
  </si>
  <si>
    <t>RC造平屋１棟
床面積：
　　69.12㎡
プロパン庫</t>
    <rPh sb="27" eb="28">
      <t>コ</t>
    </rPh>
    <phoneticPr fontId="4"/>
  </si>
  <si>
    <t>－</t>
  </si>
  <si>
    <t>容量(t)</t>
    <rPh sb="0" eb="2">
      <t>ヨウリョウ</t>
    </rPh>
    <phoneticPr fontId="4"/>
  </si>
  <si>
    <t>Ｗ造平屋１棟
床面積：
　　69.49㎡
プロパン庫</t>
    <rPh sb="25" eb="26">
      <t>コ</t>
    </rPh>
    <phoneticPr fontId="4"/>
  </si>
  <si>
    <t>９人</t>
    <rPh sb="1" eb="2">
      <t>ニン</t>
    </rPh>
    <phoneticPr fontId="4"/>
  </si>
  <si>
    <t>汲み取り</t>
    <rPh sb="0" eb="1">
      <t>ク</t>
    </rPh>
    <rPh sb="2" eb="3">
      <t>ト</t>
    </rPh>
    <phoneticPr fontId="4"/>
  </si>
  <si>
    <t>浄化槽等</t>
    <rPh sb="0" eb="3">
      <t>ジョウカソウ</t>
    </rPh>
    <rPh sb="3" eb="4">
      <t>トウ</t>
    </rPh>
    <phoneticPr fontId="4"/>
  </si>
  <si>
    <t>平和ヶ丘</t>
    <rPh sb="0" eb="2">
      <t>ヘイワ</t>
    </rPh>
    <rPh sb="3" eb="4">
      <t>オカ</t>
    </rPh>
    <phoneticPr fontId="4"/>
  </si>
  <si>
    <t>改良住宅</t>
    <rPh sb="0" eb="2">
      <t>カイリョウ</t>
    </rPh>
    <rPh sb="2" eb="4">
      <t>ジュウタク</t>
    </rPh>
    <phoneticPr fontId="4"/>
  </si>
  <si>
    <t>自転車置場1棟</t>
    <rPh sb="0" eb="3">
      <t>ジテンシャ</t>
    </rPh>
    <rPh sb="3" eb="4">
      <t>オ</t>
    </rPh>
    <rPh sb="4" eb="5">
      <t>バ</t>
    </rPh>
    <rPh sb="6" eb="7">
      <t>トウ</t>
    </rPh>
    <phoneticPr fontId="4"/>
  </si>
  <si>
    <t>自転車置場3棟</t>
    <rPh sb="0" eb="3">
      <t>ジテンシャ</t>
    </rPh>
    <rPh sb="3" eb="4">
      <t>オ</t>
    </rPh>
    <rPh sb="4" eb="5">
      <t>バ</t>
    </rPh>
    <rPh sb="6" eb="7">
      <t>トウ</t>
    </rPh>
    <phoneticPr fontId="4"/>
  </si>
  <si>
    <t>自転車置場2棟</t>
    <rPh sb="0" eb="3">
      <t>ジテンシャ</t>
    </rPh>
    <rPh sb="3" eb="4">
      <t>オ</t>
    </rPh>
    <rPh sb="4" eb="5">
      <t>バ</t>
    </rPh>
    <rPh sb="6" eb="7">
      <t>トウ</t>
    </rPh>
    <phoneticPr fontId="4"/>
  </si>
  <si>
    <t>倉庫RC造</t>
    <rPh sb="0" eb="2">
      <t>ソウコ</t>
    </rPh>
    <rPh sb="4" eb="5">
      <t>ゾウ</t>
    </rPh>
    <phoneticPr fontId="4"/>
  </si>
  <si>
    <t>駐輪場、倉庫(住棟内)</t>
    <rPh sb="0" eb="3">
      <t>チュウリンジョウ</t>
    </rPh>
    <rPh sb="4" eb="6">
      <t>ソウコ</t>
    </rPh>
    <rPh sb="7" eb="9">
      <t>ジュウトウ</t>
    </rPh>
    <rPh sb="9" eb="10">
      <t>ナイ</t>
    </rPh>
    <phoneticPr fontId="4"/>
  </si>
  <si>
    <t>倉庫2棟S造</t>
    <rPh sb="0" eb="2">
      <t>ソウコ</t>
    </rPh>
    <rPh sb="3" eb="4">
      <t>トウ</t>
    </rPh>
    <rPh sb="5" eb="6">
      <t>ゾウ</t>
    </rPh>
    <phoneticPr fontId="4"/>
  </si>
  <si>
    <t>倉庫3棟S造</t>
    <rPh sb="0" eb="2">
      <t>ソウコ</t>
    </rPh>
    <rPh sb="3" eb="4">
      <t>トウ</t>
    </rPh>
    <rPh sb="5" eb="6">
      <t>ゾウ</t>
    </rPh>
    <phoneticPr fontId="4"/>
  </si>
  <si>
    <t>倉庫4棟S造</t>
    <rPh sb="0" eb="2">
      <t>ソウコ</t>
    </rPh>
    <rPh sb="3" eb="4">
      <t>トウ</t>
    </rPh>
    <rPh sb="5" eb="6">
      <t>ゾウ</t>
    </rPh>
    <phoneticPr fontId="4"/>
  </si>
  <si>
    <t>倉庫1棟S造</t>
    <rPh sb="0" eb="2">
      <t>ソウコ</t>
    </rPh>
    <rPh sb="3" eb="4">
      <t>トウ</t>
    </rPh>
    <rPh sb="5" eb="6">
      <t>ゾウ</t>
    </rPh>
    <phoneticPr fontId="4"/>
  </si>
  <si>
    <t>倉庫(住棟内)</t>
    <rPh sb="0" eb="2">
      <t>ソウコ</t>
    </rPh>
    <rPh sb="3" eb="5">
      <t>ジュウトウ</t>
    </rPh>
    <rPh sb="5" eb="6">
      <t>ナイ</t>
    </rPh>
    <phoneticPr fontId="4"/>
  </si>
  <si>
    <t>駐輪場1棟、倉庫2棟</t>
    <rPh sb="0" eb="3">
      <t>チュウリンジョウ</t>
    </rPh>
    <rPh sb="4" eb="5">
      <t>ムネ</t>
    </rPh>
    <rPh sb="6" eb="8">
      <t>ソウコ</t>
    </rPh>
    <rPh sb="9" eb="10">
      <t>トウ</t>
    </rPh>
    <phoneticPr fontId="4"/>
  </si>
  <si>
    <t>駐輪場3棟、倉庫(住棟内)</t>
    <rPh sb="0" eb="3">
      <t>チュウリンジョウ</t>
    </rPh>
    <rPh sb="4" eb="5">
      <t>ムネ</t>
    </rPh>
    <rPh sb="6" eb="8">
      <t>ソウコ</t>
    </rPh>
    <rPh sb="9" eb="11">
      <t>ジュウトウ</t>
    </rPh>
    <rPh sb="11" eb="12">
      <t>ナイ</t>
    </rPh>
    <phoneticPr fontId="4"/>
  </si>
  <si>
    <t>ゴミ置場１箇所、駐輪場4棟倉庫(住棟内)</t>
    <rPh sb="2" eb="3">
      <t>オ</t>
    </rPh>
    <rPh sb="3" eb="4">
      <t>バ</t>
    </rPh>
    <rPh sb="5" eb="7">
      <t>カショ</t>
    </rPh>
    <rPh sb="8" eb="11">
      <t>チュウリンジョウ</t>
    </rPh>
    <rPh sb="12" eb="13">
      <t>ムネ</t>
    </rPh>
    <rPh sb="13" eb="15">
      <t>ソウコ</t>
    </rPh>
    <rPh sb="16" eb="18">
      <t>ジュウトウ</t>
    </rPh>
    <rPh sb="18" eb="19">
      <t>ナイ</t>
    </rPh>
    <phoneticPr fontId="4"/>
  </si>
  <si>
    <t>神宮駅東</t>
    <rPh sb="0" eb="2">
      <t>ジングウ</t>
    </rPh>
    <rPh sb="2" eb="3">
      <t>エキ</t>
    </rPh>
    <rPh sb="3" eb="4">
      <t>ヒガシ</t>
    </rPh>
    <phoneticPr fontId="4"/>
  </si>
  <si>
    <t>土地</t>
    <rPh sb="0" eb="2">
      <t>トチ</t>
    </rPh>
    <phoneticPr fontId="4"/>
  </si>
  <si>
    <t>建築（敷地）面積</t>
    <rPh sb="0" eb="2">
      <t>ケンチク</t>
    </rPh>
    <rPh sb="3" eb="5">
      <t>シキチ</t>
    </rPh>
    <rPh sb="6" eb="8">
      <t>メンセキ</t>
    </rPh>
    <phoneticPr fontId="4"/>
  </si>
  <si>
    <t>準特優賃</t>
    <rPh sb="0" eb="1">
      <t>ジュン</t>
    </rPh>
    <rPh sb="1" eb="2">
      <t>トク</t>
    </rPh>
    <rPh sb="2" eb="3">
      <t>ユウ</t>
    </rPh>
    <rPh sb="3" eb="4">
      <t>チン</t>
    </rPh>
    <phoneticPr fontId="4"/>
  </si>
  <si>
    <t>地域特賃</t>
    <rPh sb="0" eb="1">
      <t>チ</t>
    </rPh>
    <rPh sb="1" eb="2">
      <t>イキ</t>
    </rPh>
    <rPh sb="2" eb="3">
      <t>トク</t>
    </rPh>
    <rPh sb="3" eb="4">
      <t>チン</t>
    </rPh>
    <phoneticPr fontId="4"/>
  </si>
  <si>
    <t>特公賃</t>
    <rPh sb="0" eb="1">
      <t>トッコウ</t>
    </rPh>
    <rPh sb="1" eb="2">
      <t>コウ</t>
    </rPh>
    <rPh sb="2" eb="3">
      <t>チン</t>
    </rPh>
    <phoneticPr fontId="4"/>
  </si>
  <si>
    <t>204棟と共用</t>
    <rPh sb="3" eb="4">
      <t>トウ</t>
    </rPh>
    <rPh sb="5" eb="7">
      <t>キョウヨウ</t>
    </rPh>
    <phoneticPr fontId="4"/>
  </si>
  <si>
    <t>108,109棟と共用</t>
    <rPh sb="7" eb="8">
      <t>トウ</t>
    </rPh>
    <rPh sb="9" eb="11">
      <t>キョウヨウ</t>
    </rPh>
    <phoneticPr fontId="4"/>
  </si>
  <si>
    <t>RC造平屋１棟
床面積：
　　154㎡
プロパン庫2棟</t>
    <rPh sb="27" eb="28">
      <t>トウ</t>
    </rPh>
    <phoneticPr fontId="4"/>
  </si>
  <si>
    <t>駐輪場8棟
ゴミ置場1箇所
倉庫(住棟内)</t>
    <rPh sb="0" eb="3">
      <t>チュウリンジョウ</t>
    </rPh>
    <rPh sb="4" eb="5">
      <t>トウ</t>
    </rPh>
    <rPh sb="8" eb="9">
      <t>オ</t>
    </rPh>
    <rPh sb="9" eb="10">
      <t>バ</t>
    </rPh>
    <rPh sb="11" eb="13">
      <t>カショ</t>
    </rPh>
    <rPh sb="14" eb="16">
      <t>ソウコ</t>
    </rPh>
    <rPh sb="17" eb="19">
      <t>ジュウトウ</t>
    </rPh>
    <rPh sb="19" eb="20">
      <t>ナイ</t>
    </rPh>
    <phoneticPr fontId="4"/>
  </si>
  <si>
    <t>駐輪場6棟
ゴミ置場1箇所
倉庫(住棟内)</t>
    <rPh sb="0" eb="3">
      <t>チュウリンジョウ</t>
    </rPh>
    <rPh sb="4" eb="5">
      <t>トウ</t>
    </rPh>
    <rPh sb="8" eb="9">
      <t>オ</t>
    </rPh>
    <rPh sb="9" eb="10">
      <t>バ</t>
    </rPh>
    <rPh sb="11" eb="13">
      <t>カショ</t>
    </rPh>
    <rPh sb="14" eb="16">
      <t>ソウコ</t>
    </rPh>
    <rPh sb="17" eb="19">
      <t>ジュウトウ</t>
    </rPh>
    <rPh sb="19" eb="20">
      <t>ナイ</t>
    </rPh>
    <phoneticPr fontId="4"/>
  </si>
  <si>
    <t>Ｗ造平屋１棟
床面積：
　　68.59㎡
プロパン庫2棟</t>
    <rPh sb="26" eb="27">
      <t>コ</t>
    </rPh>
    <rPh sb="28" eb="29">
      <t>トウ</t>
    </rPh>
    <phoneticPr fontId="4"/>
  </si>
  <si>
    <t>消防設備</t>
    <rPh sb="0" eb="2">
      <t>ショウボウ</t>
    </rPh>
    <rPh sb="2" eb="4">
      <t>セツビ</t>
    </rPh>
    <phoneticPr fontId="2"/>
  </si>
  <si>
    <t>消火器</t>
    <rPh sb="0" eb="3">
      <t>ショウカキ</t>
    </rPh>
    <phoneticPr fontId="2"/>
  </si>
  <si>
    <t>防火
対象物</t>
    <rPh sb="0" eb="2">
      <t>ボウカ</t>
    </rPh>
    <rPh sb="3" eb="6">
      <t>タイショウブツ</t>
    </rPh>
    <phoneticPr fontId="2"/>
  </si>
  <si>
    <t>日南市</t>
    <rPh sb="0" eb="2">
      <t>ニチナン</t>
    </rPh>
    <rPh sb="2" eb="3">
      <t>シ</t>
    </rPh>
    <phoneticPr fontId="4"/>
  </si>
  <si>
    <t>H</t>
  </si>
  <si>
    <t>２槽　　ＳＵＳ製パネル型</t>
    <rPh sb="1" eb="2">
      <t>ソウ</t>
    </rPh>
    <rPh sb="7" eb="8">
      <t>セイ</t>
    </rPh>
    <rPh sb="11" eb="12">
      <t>カタ</t>
    </rPh>
    <phoneticPr fontId="4"/>
  </si>
  <si>
    <t>S</t>
  </si>
  <si>
    <t>倉庫2棟</t>
    <rPh sb="0" eb="2">
      <t>ソウコ</t>
    </rPh>
    <rPh sb="3" eb="4">
      <t>トウ</t>
    </rPh>
    <phoneticPr fontId="4"/>
  </si>
  <si>
    <t>1</t>
  </si>
  <si>
    <t>２槽　　ＳＵＳ製角型</t>
    <rPh sb="1" eb="2">
      <t>ソウ</t>
    </rPh>
    <rPh sb="7" eb="8">
      <t>セイ</t>
    </rPh>
    <rPh sb="8" eb="9">
      <t>カク</t>
    </rPh>
    <rPh sb="9" eb="10">
      <t>カタ</t>
    </rPh>
    <phoneticPr fontId="4"/>
  </si>
  <si>
    <t>2</t>
  </si>
  <si>
    <t>ゴミ置き場S造1棟</t>
    <rPh sb="2" eb="3">
      <t>オ</t>
    </rPh>
    <rPh sb="4" eb="5">
      <t>バ</t>
    </rPh>
    <rPh sb="6" eb="7">
      <t>ツク</t>
    </rPh>
    <rPh sb="8" eb="9">
      <t>トウ</t>
    </rPh>
    <phoneticPr fontId="4"/>
  </si>
  <si>
    <t>42-1</t>
  </si>
  <si>
    <t>倉庫Ｗ造16戸</t>
    <rPh sb="0" eb="2">
      <t>ソウコ</t>
    </rPh>
    <rPh sb="3" eb="4">
      <t>ツク</t>
    </rPh>
    <rPh sb="6" eb="7">
      <t>コ</t>
    </rPh>
    <phoneticPr fontId="4"/>
  </si>
  <si>
    <t>42-2</t>
  </si>
  <si>
    <t>プレハブ倉庫4戸</t>
    <rPh sb="4" eb="6">
      <t>ソウコ</t>
    </rPh>
    <rPh sb="7" eb="8">
      <t>コ</t>
    </rPh>
    <phoneticPr fontId="4"/>
  </si>
  <si>
    <t>42-3</t>
  </si>
  <si>
    <t>42-4</t>
  </si>
  <si>
    <t>1槽 SUS製 ﾊﾟﾈﾙ型</t>
    <rPh sb="1" eb="2">
      <t>ソウ</t>
    </rPh>
    <rPh sb="6" eb="7">
      <t>セイ</t>
    </rPh>
    <rPh sb="12" eb="13">
      <t>カタ</t>
    </rPh>
    <phoneticPr fontId="4"/>
  </si>
  <si>
    <t>51-2R</t>
  </si>
  <si>
    <t>プレハブ倉庫１棟</t>
    <rPh sb="4" eb="6">
      <t>ソウコ</t>
    </rPh>
    <rPh sb="7" eb="8">
      <t>トウ</t>
    </rPh>
    <phoneticPr fontId="4"/>
  </si>
  <si>
    <t>自転車置場</t>
    <rPh sb="0" eb="3">
      <t>ジテンシャ</t>
    </rPh>
    <rPh sb="3" eb="4">
      <t>オ</t>
    </rPh>
    <rPh sb="4" eb="5">
      <t>バ</t>
    </rPh>
    <phoneticPr fontId="4"/>
  </si>
  <si>
    <t>瀬貝</t>
    <rPh sb="0" eb="2">
      <t>セガイ</t>
    </rPh>
    <phoneticPr fontId="4"/>
  </si>
  <si>
    <t>61-1</t>
  </si>
  <si>
    <t>62-2</t>
  </si>
  <si>
    <t>プロパン庫3戸</t>
    <rPh sb="4" eb="5">
      <t>コ</t>
    </rPh>
    <rPh sb="6" eb="7">
      <t>コ</t>
    </rPh>
    <phoneticPr fontId="4"/>
  </si>
  <si>
    <t>53-1</t>
  </si>
  <si>
    <t>プレハブ倉庫1棟・プロパン庫</t>
    <rPh sb="4" eb="6">
      <t>ソウコ</t>
    </rPh>
    <rPh sb="7" eb="8">
      <t>トウ</t>
    </rPh>
    <rPh sb="13" eb="14">
      <t>コ</t>
    </rPh>
    <phoneticPr fontId="4"/>
  </si>
  <si>
    <t>1槽 SUS製 角型</t>
    <rPh sb="1" eb="2">
      <t>ソウ</t>
    </rPh>
    <rPh sb="6" eb="7">
      <t>セイ</t>
    </rPh>
    <rPh sb="8" eb="9">
      <t>カク</t>
    </rPh>
    <rPh sb="9" eb="10">
      <t>カタ</t>
    </rPh>
    <phoneticPr fontId="4"/>
  </si>
  <si>
    <t>83-1</t>
  </si>
  <si>
    <t>馬越</t>
    <rPh sb="0" eb="2">
      <t>マゴエ</t>
    </rPh>
    <phoneticPr fontId="2"/>
  </si>
  <si>
    <t>日南市</t>
    <rPh sb="0" eb="3">
      <t>ニチナンシ</t>
    </rPh>
    <phoneticPr fontId="2"/>
  </si>
  <si>
    <t>串間市</t>
    <rPh sb="0" eb="2">
      <t>クシマ</t>
    </rPh>
    <rPh sb="2" eb="3">
      <t>シ</t>
    </rPh>
    <phoneticPr fontId="4"/>
  </si>
  <si>
    <t>Ｗ造倉庫1棟</t>
    <rPh sb="1" eb="2">
      <t>ツク</t>
    </rPh>
    <rPh sb="2" eb="4">
      <t>ソウコ</t>
    </rPh>
    <rPh sb="5" eb="6">
      <t>トウ</t>
    </rPh>
    <phoneticPr fontId="4"/>
  </si>
  <si>
    <t>外付け風呂</t>
    <rPh sb="0" eb="2">
      <t>ソトヅ</t>
    </rPh>
    <rPh sb="3" eb="5">
      <t>フロ</t>
    </rPh>
    <phoneticPr fontId="4"/>
  </si>
  <si>
    <t>都城市</t>
    <rPh sb="0" eb="3">
      <t>ミヤコノジョウシ</t>
    </rPh>
    <phoneticPr fontId="4"/>
  </si>
  <si>
    <t>○</t>
  </si>
  <si>
    <t>ステンレス鋼板</t>
    <rPh sb="5" eb="6">
      <t>コウ</t>
    </rPh>
    <rPh sb="6" eb="7">
      <t>バン</t>
    </rPh>
    <phoneticPr fontId="4"/>
  </si>
  <si>
    <t>Ｗ造倉庫4棟</t>
    <rPh sb="1" eb="2">
      <t>ツク</t>
    </rPh>
    <rPh sb="2" eb="4">
      <t>ソウコ</t>
    </rPh>
    <rPh sb="5" eb="6">
      <t>トウ</t>
    </rPh>
    <phoneticPr fontId="4"/>
  </si>
  <si>
    <t>Ｗ造平屋
171.71㎡</t>
    <rPh sb="1" eb="2">
      <t>ツク</t>
    </rPh>
    <rPh sb="2" eb="4">
      <t>ヒラヤ</t>
    </rPh>
    <phoneticPr fontId="4"/>
  </si>
  <si>
    <t>早水</t>
    <rPh sb="0" eb="2">
      <t>ハヤミズ</t>
    </rPh>
    <phoneticPr fontId="4"/>
  </si>
  <si>
    <t>一万城Ｂ</t>
    <rPh sb="0" eb="2">
      <t>イチマン</t>
    </rPh>
    <rPh sb="2" eb="3">
      <t>シロ</t>
    </rPh>
    <phoneticPr fontId="4"/>
  </si>
  <si>
    <t>101</t>
  </si>
  <si>
    <t>ＲＣ造平屋
99.5㎡</t>
    <rPh sb="2" eb="3">
      <t>ツク</t>
    </rPh>
    <rPh sb="3" eb="5">
      <t>ヒラヤ</t>
    </rPh>
    <phoneticPr fontId="4"/>
  </si>
  <si>
    <t>201</t>
  </si>
  <si>
    <t>202</t>
  </si>
  <si>
    <t>203</t>
  </si>
  <si>
    <t>プレハブ倉庫6棟</t>
    <rPh sb="4" eb="6">
      <t>ソウコ</t>
    </rPh>
    <rPh sb="7" eb="8">
      <t>トウ</t>
    </rPh>
    <phoneticPr fontId="4"/>
  </si>
  <si>
    <t>ＲＣ造平屋
69.12㎡</t>
    <rPh sb="2" eb="3">
      <t>ツク</t>
    </rPh>
    <rPh sb="3" eb="5">
      <t>ヒラヤ</t>
    </rPh>
    <phoneticPr fontId="4"/>
  </si>
  <si>
    <t>Ｗ造平屋
69.98㎡</t>
    <rPh sb="1" eb="2">
      <t>ツク</t>
    </rPh>
    <rPh sb="2" eb="4">
      <t>ヒラヤ</t>
    </rPh>
    <phoneticPr fontId="4"/>
  </si>
  <si>
    <t>三股町</t>
    <rPh sb="0" eb="3">
      <t>ミマタチョウ</t>
    </rPh>
    <phoneticPr fontId="4"/>
  </si>
  <si>
    <t>3</t>
  </si>
  <si>
    <t>452</t>
  </si>
  <si>
    <t>453</t>
  </si>
  <si>
    <t>551</t>
  </si>
  <si>
    <t>Ｗ造倉庫2棟</t>
    <rPh sb="1" eb="2">
      <t>ツク</t>
    </rPh>
    <rPh sb="2" eb="4">
      <t>ソウコ</t>
    </rPh>
    <rPh sb="5" eb="6">
      <t>トウ</t>
    </rPh>
    <phoneticPr fontId="4"/>
  </si>
  <si>
    <t>51</t>
  </si>
  <si>
    <t>Ｗ造平屋1棟
72.87㎡</t>
    <rPh sb="1" eb="2">
      <t>ツク</t>
    </rPh>
    <rPh sb="2" eb="4">
      <t>ヒラヤ</t>
    </rPh>
    <rPh sb="5" eb="6">
      <t>トウ</t>
    </rPh>
    <phoneticPr fontId="4"/>
  </si>
  <si>
    <t>52</t>
  </si>
  <si>
    <t>53</t>
  </si>
  <si>
    <t>64</t>
  </si>
  <si>
    <t>65</t>
  </si>
  <si>
    <t>自転車置場4棟
プロパン庫3棟
ゴミ置場2棟</t>
    <rPh sb="0" eb="3">
      <t>ジテンシャ</t>
    </rPh>
    <rPh sb="3" eb="4">
      <t>オ</t>
    </rPh>
    <rPh sb="4" eb="5">
      <t>バ</t>
    </rPh>
    <rPh sb="6" eb="7">
      <t>トウ</t>
    </rPh>
    <rPh sb="12" eb="13">
      <t>コ</t>
    </rPh>
    <rPh sb="14" eb="15">
      <t>トウ</t>
    </rPh>
    <rPh sb="18" eb="19">
      <t>オ</t>
    </rPh>
    <rPh sb="19" eb="20">
      <t>バ</t>
    </rPh>
    <rPh sb="21" eb="22">
      <t>トウ</t>
    </rPh>
    <phoneticPr fontId="4"/>
  </si>
  <si>
    <t>ゴミ置場1棟</t>
  </si>
  <si>
    <t>堤</t>
    <rPh sb="0" eb="1">
      <t>ツツミ</t>
    </rPh>
    <phoneticPr fontId="4"/>
  </si>
  <si>
    <t>571</t>
  </si>
  <si>
    <t>プレハブ倉庫24戸</t>
    <rPh sb="4" eb="6">
      <t>ソウコ</t>
    </rPh>
    <rPh sb="8" eb="9">
      <t>コ</t>
    </rPh>
    <phoneticPr fontId="4"/>
  </si>
  <si>
    <t>プロパン庫2庫</t>
    <rPh sb="4" eb="5">
      <t>コ</t>
    </rPh>
    <rPh sb="6" eb="7">
      <t>コ</t>
    </rPh>
    <phoneticPr fontId="4"/>
  </si>
  <si>
    <t>えびの市</t>
    <rPh sb="3" eb="4">
      <t>シ</t>
    </rPh>
    <phoneticPr fontId="4"/>
  </si>
  <si>
    <t>京町</t>
    <rPh sb="0" eb="2">
      <t>キョウマチ</t>
    </rPh>
    <phoneticPr fontId="4"/>
  </si>
  <si>
    <t>41</t>
  </si>
  <si>
    <t>54</t>
  </si>
  <si>
    <t>561</t>
  </si>
  <si>
    <t>プロパン庫1庫</t>
    <rPh sb="4" eb="5">
      <t>コ</t>
    </rPh>
    <rPh sb="6" eb="7">
      <t>コ</t>
    </rPh>
    <phoneticPr fontId="4"/>
  </si>
  <si>
    <t>国富町</t>
    <rPh sb="0" eb="3">
      <t>クニトミチョウ</t>
    </rPh>
    <phoneticPr fontId="4"/>
  </si>
  <si>
    <t>原の坊</t>
    <rPh sb="0" eb="1">
      <t>ハラ</t>
    </rPh>
    <rPh sb="2" eb="3">
      <t>ボウ</t>
    </rPh>
    <phoneticPr fontId="4"/>
  </si>
  <si>
    <t>犬熊</t>
    <rPh sb="0" eb="1">
      <t>イヌ</t>
    </rPh>
    <rPh sb="1" eb="2">
      <t>クマ</t>
    </rPh>
    <phoneticPr fontId="4"/>
  </si>
  <si>
    <t>向陽</t>
    <rPh sb="0" eb="1">
      <t>ム</t>
    </rPh>
    <rPh sb="1" eb="2">
      <t>ヨウ</t>
    </rPh>
    <phoneticPr fontId="4"/>
  </si>
  <si>
    <t>倉庫１棟Ｓ造</t>
    <rPh sb="0" eb="2">
      <t>ソウコ</t>
    </rPh>
    <rPh sb="3" eb="4">
      <t>トウ</t>
    </rPh>
    <rPh sb="5" eb="6">
      <t>ツクリ</t>
    </rPh>
    <phoneticPr fontId="4"/>
  </si>
  <si>
    <t>ＲＣ造平家</t>
    <rPh sb="2" eb="3">
      <t>ツクリ</t>
    </rPh>
    <rPh sb="3" eb="5">
      <t>ヒラヤ</t>
    </rPh>
    <phoneticPr fontId="4"/>
  </si>
  <si>
    <t>１棟</t>
    <rPh sb="1" eb="2">
      <t>トウ</t>
    </rPh>
    <phoneticPr fontId="4"/>
  </si>
  <si>
    <t>床面積</t>
    <rPh sb="0" eb="3">
      <t>ユカメンセキ</t>
    </rPh>
    <phoneticPr fontId="4"/>
  </si>
  <si>
    <t>プレハブ倉庫1棟</t>
    <rPh sb="4" eb="6">
      <t>ソウコ</t>
    </rPh>
    <rPh sb="7" eb="8">
      <t>トウ</t>
    </rPh>
    <phoneticPr fontId="4"/>
  </si>
  <si>
    <t>西都市</t>
    <rPh sb="0" eb="3">
      <t>サイトシ</t>
    </rPh>
    <phoneticPr fontId="2"/>
  </si>
  <si>
    <t>Ｗ造倉庫4棟28.80㎡</t>
    <rPh sb="1" eb="2">
      <t>ツク</t>
    </rPh>
    <rPh sb="2" eb="4">
      <t>ソウコ</t>
    </rPh>
    <rPh sb="5" eb="6">
      <t>トウ</t>
    </rPh>
    <phoneticPr fontId="4"/>
  </si>
  <si>
    <t>自転車置場4棟48.22㎡
プロパン庫1棟20㎡
ゴミ置場2棟12㎡
ポンプ室1棟15.48㎡</t>
    <rPh sb="0" eb="3">
      <t>ジテンシャ</t>
    </rPh>
    <rPh sb="3" eb="4">
      <t>オ</t>
    </rPh>
    <rPh sb="4" eb="5">
      <t>バ</t>
    </rPh>
    <rPh sb="6" eb="7">
      <t>トウ</t>
    </rPh>
    <rPh sb="18" eb="19">
      <t>コ</t>
    </rPh>
    <rPh sb="20" eb="21">
      <t>トウ</t>
    </rPh>
    <rPh sb="27" eb="28">
      <t>オ</t>
    </rPh>
    <rPh sb="28" eb="29">
      <t>バ</t>
    </rPh>
    <rPh sb="30" eb="31">
      <t>トウ</t>
    </rPh>
    <rPh sb="38" eb="39">
      <t>シツ</t>
    </rPh>
    <rPh sb="40" eb="41">
      <t>トウ</t>
    </rPh>
    <phoneticPr fontId="4"/>
  </si>
  <si>
    <t>２槽式</t>
    <rPh sb="1" eb="2">
      <t>ソウ</t>
    </rPh>
    <rPh sb="2" eb="3">
      <t>シキ</t>
    </rPh>
    <phoneticPr fontId="4"/>
  </si>
  <si>
    <t>Ｗ造平屋
100㎡</t>
    <rPh sb="1" eb="2">
      <t>ツク</t>
    </rPh>
    <rPh sb="2" eb="4">
      <t>ヒラヤ</t>
    </rPh>
    <phoneticPr fontId="4"/>
  </si>
  <si>
    <t>天井丸</t>
    <rPh sb="0" eb="2">
      <t>テンジョウ</t>
    </rPh>
    <rPh sb="2" eb="3">
      <t>マル</t>
    </rPh>
    <phoneticPr fontId="4"/>
  </si>
  <si>
    <t>Ｗ造平屋
69.87㎡</t>
    <rPh sb="1" eb="2">
      <t>ツク</t>
    </rPh>
    <rPh sb="2" eb="4">
      <t>ヒラヤ</t>
    </rPh>
    <phoneticPr fontId="4"/>
  </si>
  <si>
    <t>411</t>
  </si>
  <si>
    <t>412</t>
  </si>
  <si>
    <t>421</t>
  </si>
  <si>
    <t>422</t>
  </si>
  <si>
    <t>Ｗ造倉庫1棟25.92㎡</t>
    <rPh sb="0" eb="2">
      <t>wツク</t>
    </rPh>
    <rPh sb="2" eb="4">
      <t>ソウコ</t>
    </rPh>
    <rPh sb="5" eb="6">
      <t>トウ</t>
    </rPh>
    <phoneticPr fontId="4"/>
  </si>
  <si>
    <t>新田麓</t>
    <rPh sb="0" eb="2">
      <t>ニュウタ</t>
    </rPh>
    <rPh sb="2" eb="3">
      <t>フモト</t>
    </rPh>
    <phoneticPr fontId="2"/>
  </si>
  <si>
    <t>都城市</t>
    <rPh sb="0" eb="3">
      <t>ミヤコノジョウシ</t>
    </rPh>
    <phoneticPr fontId="2"/>
  </si>
  <si>
    <t>三股町</t>
    <rPh sb="0" eb="3">
      <t>ミマタチョウ</t>
    </rPh>
    <phoneticPr fontId="2"/>
  </si>
  <si>
    <t>小林市</t>
    <rPh sb="0" eb="3">
      <t>コバヤシシ</t>
    </rPh>
    <phoneticPr fontId="2"/>
  </si>
  <si>
    <t>高鍋町</t>
    <rPh sb="0" eb="3">
      <t>タカナベチョウ</t>
    </rPh>
    <phoneticPr fontId="2"/>
  </si>
  <si>
    <t>宮崎土木事務所計</t>
    <rPh sb="0" eb="2">
      <t>ミヤザキ</t>
    </rPh>
    <rPh sb="2" eb="4">
      <t>ドボク</t>
    </rPh>
    <rPh sb="4" eb="6">
      <t>ジム</t>
    </rPh>
    <rPh sb="6" eb="7">
      <t>ショ</t>
    </rPh>
    <rPh sb="7" eb="8">
      <t>ケイ</t>
    </rPh>
    <phoneticPr fontId="2"/>
  </si>
  <si>
    <t>宮崎市</t>
    <rPh sb="0" eb="3">
      <t>ミヤザキシ</t>
    </rPh>
    <phoneticPr fontId="2"/>
  </si>
  <si>
    <t>火災報知
設備</t>
    <rPh sb="0" eb="2">
      <t>カサイ</t>
    </rPh>
    <rPh sb="2" eb="4">
      <t>ホウチ</t>
    </rPh>
    <rPh sb="5" eb="7">
      <t>セツビ</t>
    </rPh>
    <phoneticPr fontId="2"/>
  </si>
  <si>
    <t>日南土木事務所計</t>
    <rPh sb="0" eb="2">
      <t>ニチナン</t>
    </rPh>
    <rPh sb="2" eb="4">
      <t>ドボク</t>
    </rPh>
    <rPh sb="4" eb="6">
      <t>ジム</t>
    </rPh>
    <rPh sb="6" eb="7">
      <t>ショ</t>
    </rPh>
    <rPh sb="7" eb="8">
      <t>ケイ</t>
    </rPh>
    <phoneticPr fontId="2"/>
  </si>
  <si>
    <t>串間土木事務所計</t>
    <rPh sb="0" eb="2">
      <t>クシマ</t>
    </rPh>
    <rPh sb="2" eb="4">
      <t>ドボク</t>
    </rPh>
    <rPh sb="4" eb="6">
      <t>ジム</t>
    </rPh>
    <rPh sb="6" eb="7">
      <t>ショ</t>
    </rPh>
    <rPh sb="7" eb="8">
      <t>ケイ</t>
    </rPh>
    <phoneticPr fontId="2"/>
  </si>
  <si>
    <t>都城土木事務所計</t>
    <rPh sb="0" eb="2">
      <t>ミヤコノジョウ</t>
    </rPh>
    <rPh sb="2" eb="4">
      <t>ドボク</t>
    </rPh>
    <rPh sb="4" eb="6">
      <t>ジム</t>
    </rPh>
    <rPh sb="6" eb="7">
      <t>ショ</t>
    </rPh>
    <rPh sb="7" eb="8">
      <t>ケイ</t>
    </rPh>
    <phoneticPr fontId="2"/>
  </si>
  <si>
    <t>小林土木事務所計</t>
    <rPh sb="0" eb="2">
      <t>コバヤシ</t>
    </rPh>
    <rPh sb="2" eb="4">
      <t>ドボク</t>
    </rPh>
    <rPh sb="4" eb="6">
      <t>ジム</t>
    </rPh>
    <rPh sb="6" eb="7">
      <t>ショ</t>
    </rPh>
    <rPh sb="7" eb="8">
      <t>ケイ</t>
    </rPh>
    <phoneticPr fontId="2"/>
  </si>
  <si>
    <t>高岡土木事務所計</t>
    <rPh sb="0" eb="2">
      <t>タカオカ</t>
    </rPh>
    <rPh sb="2" eb="4">
      <t>ドボク</t>
    </rPh>
    <rPh sb="4" eb="6">
      <t>ジム</t>
    </rPh>
    <rPh sb="6" eb="7">
      <t>ショ</t>
    </rPh>
    <rPh sb="7" eb="8">
      <t>ケイ</t>
    </rPh>
    <phoneticPr fontId="2"/>
  </si>
  <si>
    <t>西都土木事務所計</t>
    <rPh sb="0" eb="2">
      <t>サイト</t>
    </rPh>
    <rPh sb="2" eb="4">
      <t>ドボク</t>
    </rPh>
    <rPh sb="4" eb="6">
      <t>ジム</t>
    </rPh>
    <rPh sb="6" eb="7">
      <t>ショ</t>
    </rPh>
    <rPh sb="7" eb="8">
      <t>ケイ</t>
    </rPh>
    <phoneticPr fontId="2"/>
  </si>
  <si>
    <t>川南町</t>
    <rPh sb="0" eb="3">
      <t>カワミナミチョウ</t>
    </rPh>
    <phoneticPr fontId="2"/>
  </si>
  <si>
    <t>都農町</t>
    <rPh sb="0" eb="3">
      <t>ツノチョウ</t>
    </rPh>
    <phoneticPr fontId="2"/>
  </si>
  <si>
    <t>高鍋土木事務所計</t>
    <rPh sb="0" eb="2">
      <t>タカナベ</t>
    </rPh>
    <rPh sb="2" eb="4">
      <t>ドボク</t>
    </rPh>
    <rPh sb="4" eb="6">
      <t>ジム</t>
    </rPh>
    <rPh sb="6" eb="7">
      <t>ショ</t>
    </rPh>
    <rPh sb="7" eb="8">
      <t>ケイ</t>
    </rPh>
    <phoneticPr fontId="2"/>
  </si>
  <si>
    <t>倉庫2棟S造
ゴミ置場1箇所</t>
    <rPh sb="0" eb="2">
      <t>ソウコ</t>
    </rPh>
    <rPh sb="3" eb="4">
      <t>トウ</t>
    </rPh>
    <rPh sb="5" eb="6">
      <t>ゾウ</t>
    </rPh>
    <rPh sb="9" eb="10">
      <t>オ</t>
    </rPh>
    <rPh sb="10" eb="11">
      <t>バ</t>
    </rPh>
    <rPh sb="12" eb="14">
      <t>カショ</t>
    </rPh>
    <phoneticPr fontId="4"/>
  </si>
  <si>
    <t>ゴミ置場,駐輪場3棟S造,倉庫（住棟内）</t>
    <rPh sb="2" eb="3">
      <t>オ</t>
    </rPh>
    <rPh sb="3" eb="4">
      <t>バ</t>
    </rPh>
    <rPh sb="5" eb="8">
      <t>チュウリンジョウ</t>
    </rPh>
    <rPh sb="9" eb="10">
      <t>トウ</t>
    </rPh>
    <rPh sb="11" eb="12">
      <t>ツク</t>
    </rPh>
    <rPh sb="13" eb="15">
      <t>ソウコ</t>
    </rPh>
    <rPh sb="16" eb="18">
      <t>ジュウトウ</t>
    </rPh>
    <rPh sb="18" eb="19">
      <t>ナイ</t>
    </rPh>
    <phoneticPr fontId="2"/>
  </si>
  <si>
    <t>直圧</t>
    <rPh sb="0" eb="1">
      <t>チョク</t>
    </rPh>
    <rPh sb="1" eb="2">
      <t>アツ</t>
    </rPh>
    <phoneticPr fontId="2"/>
  </si>
  <si>
    <t>プレハブ倉庫8棟</t>
    <rPh sb="4" eb="6">
      <t>ソウコ</t>
    </rPh>
    <rPh sb="7" eb="8">
      <t>トウ</t>
    </rPh>
    <phoneticPr fontId="4"/>
  </si>
  <si>
    <t>プレハブ倉庫5棟</t>
    <rPh sb="4" eb="6">
      <t>ソウコ</t>
    </rPh>
    <rPh sb="7" eb="8">
      <t>トウ</t>
    </rPh>
    <phoneticPr fontId="4"/>
  </si>
  <si>
    <t>Ｗ造平屋
108.91㎡</t>
    <rPh sb="1" eb="2">
      <t>ツク</t>
    </rPh>
    <rPh sb="2" eb="4">
      <t>ヒラヤ</t>
    </rPh>
    <phoneticPr fontId="4"/>
  </si>
  <si>
    <t>木造</t>
    <rPh sb="0" eb="2">
      <t>モクゾウ</t>
    </rPh>
    <phoneticPr fontId="4"/>
  </si>
  <si>
    <t>駐車場４棟
ゴミ置場
倉庫（住棟内）</t>
    <rPh sb="0" eb="3">
      <t>チュウシャジョウ</t>
    </rPh>
    <rPh sb="4" eb="5">
      <t>トウ</t>
    </rPh>
    <rPh sb="8" eb="9">
      <t>オ</t>
    </rPh>
    <rPh sb="9" eb="10">
      <t>バ</t>
    </rPh>
    <rPh sb="11" eb="13">
      <t>ソウコ</t>
    </rPh>
    <rPh sb="14" eb="16">
      <t>ジュウトウ</t>
    </rPh>
    <rPh sb="16" eb="17">
      <t>ナイ</t>
    </rPh>
    <phoneticPr fontId="2"/>
  </si>
  <si>
    <t>駐輪場２棟、ゴミ置場、
倉庫（住棟内）</t>
    <rPh sb="0" eb="3">
      <t>チュウリンジョウ</t>
    </rPh>
    <rPh sb="4" eb="5">
      <t>トウ</t>
    </rPh>
    <rPh sb="8" eb="9">
      <t>オ</t>
    </rPh>
    <rPh sb="9" eb="10">
      <t>バ</t>
    </rPh>
    <rPh sb="12" eb="14">
      <t>ソウコ</t>
    </rPh>
    <rPh sb="15" eb="17">
      <t>ジュウトウ</t>
    </rPh>
    <rPh sb="17" eb="18">
      <t>ナイ</t>
    </rPh>
    <phoneticPr fontId="2"/>
  </si>
  <si>
    <t>物置4戸</t>
    <rPh sb="0" eb="2">
      <t>モノオキ</t>
    </rPh>
    <rPh sb="3" eb="4">
      <t>コ</t>
    </rPh>
    <phoneticPr fontId="4"/>
  </si>
  <si>
    <t>物置3戸</t>
    <rPh sb="0" eb="2">
      <t>モノオキ</t>
    </rPh>
    <rPh sb="3" eb="4">
      <t>コ</t>
    </rPh>
    <phoneticPr fontId="4"/>
  </si>
  <si>
    <t>コンクリート製倉庫１戸</t>
    <rPh sb="6" eb="7">
      <t>セイ</t>
    </rPh>
    <rPh sb="7" eb="9">
      <t>ソウコ</t>
    </rPh>
    <rPh sb="10" eb="11">
      <t>コ</t>
    </rPh>
    <phoneticPr fontId="4"/>
  </si>
  <si>
    <t>ゴミ置場１棟</t>
    <rPh sb="2" eb="3">
      <t>オ</t>
    </rPh>
    <rPh sb="3" eb="4">
      <t>バ</t>
    </rPh>
    <rPh sb="5" eb="6">
      <t>トウ</t>
    </rPh>
    <phoneticPr fontId="2"/>
  </si>
  <si>
    <t>プレハブ倉庫4棟
自転車置場4棟</t>
    <rPh sb="4" eb="6">
      <t>ソウコ</t>
    </rPh>
    <rPh sb="7" eb="8">
      <t>トウ</t>
    </rPh>
    <rPh sb="9" eb="12">
      <t>ジテンシャ</t>
    </rPh>
    <rPh sb="12" eb="13">
      <t>オ</t>
    </rPh>
    <rPh sb="13" eb="14">
      <t>バ</t>
    </rPh>
    <rPh sb="15" eb="16">
      <t>トウ</t>
    </rPh>
    <phoneticPr fontId="4"/>
  </si>
  <si>
    <t>自転車倉庫２棟</t>
    <rPh sb="0" eb="3">
      <t>ジテンシャ</t>
    </rPh>
    <rPh sb="3" eb="5">
      <t>ソウコ</t>
    </rPh>
    <rPh sb="6" eb="7">
      <t>トウ</t>
    </rPh>
    <phoneticPr fontId="2"/>
  </si>
  <si>
    <t>プレハブ倉庫3棟</t>
    <rPh sb="4" eb="6">
      <t>ソウコ</t>
    </rPh>
    <rPh sb="7" eb="8">
      <t>トウ</t>
    </rPh>
    <phoneticPr fontId="4"/>
  </si>
  <si>
    <t>駐輪場９棟、ゴミ置場、倉庫（住棟内）</t>
    <rPh sb="0" eb="3">
      <t>チュウリンジョウ</t>
    </rPh>
    <rPh sb="4" eb="5">
      <t>トウ</t>
    </rPh>
    <rPh sb="8" eb="9">
      <t>オ</t>
    </rPh>
    <rPh sb="9" eb="10">
      <t>バ</t>
    </rPh>
    <rPh sb="11" eb="13">
      <t>ソウコ</t>
    </rPh>
    <rPh sb="14" eb="16">
      <t>ジュウトウ</t>
    </rPh>
    <rPh sb="16" eb="17">
      <t>ナイ</t>
    </rPh>
    <phoneticPr fontId="2"/>
  </si>
  <si>
    <t>自転車置場・ゴミ置き場1棟</t>
    <rPh sb="0" eb="3">
      <t>ジテンシャ</t>
    </rPh>
    <rPh sb="3" eb="4">
      <t>オ</t>
    </rPh>
    <rPh sb="4" eb="5">
      <t>バ</t>
    </rPh>
    <rPh sb="8" eb="9">
      <t>オ</t>
    </rPh>
    <rPh sb="10" eb="11">
      <t>バ</t>
    </rPh>
    <rPh sb="12" eb="13">
      <t>トウ</t>
    </rPh>
    <phoneticPr fontId="4"/>
  </si>
  <si>
    <t>ゴミ置場、駐輪場3棟S造、倉庫(住棟内)</t>
    <rPh sb="2" eb="3">
      <t>オ</t>
    </rPh>
    <rPh sb="3" eb="4">
      <t>バ</t>
    </rPh>
    <rPh sb="5" eb="8">
      <t>チュウリンジョウ</t>
    </rPh>
    <rPh sb="9" eb="10">
      <t>ムネ</t>
    </rPh>
    <rPh sb="11" eb="12">
      <t>ゾウ</t>
    </rPh>
    <rPh sb="13" eb="15">
      <t>ソウコ</t>
    </rPh>
    <rPh sb="16" eb="18">
      <t>ジュウトウ</t>
    </rPh>
    <rPh sb="18" eb="19">
      <t>ナイ</t>
    </rPh>
    <phoneticPr fontId="4"/>
  </si>
  <si>
    <t>ゴミ置場１箇所、駐輪場4箇所、倉庫(住棟内)</t>
    <rPh sb="2" eb="3">
      <t>オ</t>
    </rPh>
    <rPh sb="3" eb="4">
      <t>バ</t>
    </rPh>
    <rPh sb="5" eb="7">
      <t>カショ</t>
    </rPh>
    <rPh sb="8" eb="11">
      <t>チュウリンジョウ</t>
    </rPh>
    <rPh sb="12" eb="14">
      <t>カショ</t>
    </rPh>
    <rPh sb="15" eb="17">
      <t>ソウコ</t>
    </rPh>
    <rPh sb="18" eb="20">
      <t>ジュウトウ</t>
    </rPh>
    <rPh sb="20" eb="21">
      <t>ナイ</t>
    </rPh>
    <phoneticPr fontId="4"/>
  </si>
  <si>
    <t>ゴミ置場、駐輪場、倉庫(住棟内)</t>
    <rPh sb="2" eb="3">
      <t>オ</t>
    </rPh>
    <rPh sb="3" eb="4">
      <t>バ</t>
    </rPh>
    <rPh sb="5" eb="8">
      <t>チュウリンジョウ</t>
    </rPh>
    <rPh sb="9" eb="11">
      <t>ソウコ</t>
    </rPh>
    <rPh sb="12" eb="14">
      <t>ジュウトウ</t>
    </rPh>
    <rPh sb="14" eb="15">
      <t>ナイ</t>
    </rPh>
    <phoneticPr fontId="4"/>
  </si>
  <si>
    <t>ゴミ置場、駐輪場16棟、倉庫(住棟内)</t>
    <rPh sb="2" eb="3">
      <t>オ</t>
    </rPh>
    <rPh sb="3" eb="4">
      <t>バ</t>
    </rPh>
    <rPh sb="12" eb="14">
      <t>ソウコ</t>
    </rPh>
    <rPh sb="15" eb="17">
      <t>ジュウトウ</t>
    </rPh>
    <rPh sb="17" eb="18">
      <t>ナイ</t>
    </rPh>
    <phoneticPr fontId="4"/>
  </si>
  <si>
    <t>ゴミ置場１箇所、駐輪場8箇所、倉庫(住棟内)</t>
    <rPh sb="15" eb="17">
      <t>ソウコ</t>
    </rPh>
    <rPh sb="18" eb="20">
      <t>ジュウトウ</t>
    </rPh>
    <rPh sb="20" eb="21">
      <t>ナイ</t>
    </rPh>
    <phoneticPr fontId="4"/>
  </si>
  <si>
    <t>駐輪場７棟S造、ゴミ置場１箇所、倉庫(住棟内)</t>
    <rPh sb="0" eb="3">
      <t>チュウリンジョウ</t>
    </rPh>
    <rPh sb="4" eb="5">
      <t>ムネ</t>
    </rPh>
    <rPh sb="5" eb="7">
      <t>sゾウ</t>
    </rPh>
    <rPh sb="10" eb="11">
      <t>オ</t>
    </rPh>
    <rPh sb="11" eb="12">
      <t>バ</t>
    </rPh>
    <rPh sb="13" eb="15">
      <t>カショ</t>
    </rPh>
    <rPh sb="16" eb="18">
      <t>ソウコ</t>
    </rPh>
    <rPh sb="19" eb="21">
      <t>ジュウトウ</t>
    </rPh>
    <rPh sb="21" eb="22">
      <t>ナイ</t>
    </rPh>
    <phoneticPr fontId="4"/>
  </si>
  <si>
    <t>駐輪場13棟S造、ｺﾞﾐ置場１箇所、ﾎﾟﾝﾌﾟ室、倉庫(住棟内)</t>
    <rPh sb="0" eb="3">
      <t>チュウリンジョウ</t>
    </rPh>
    <rPh sb="5" eb="6">
      <t>ムネ</t>
    </rPh>
    <rPh sb="6" eb="8">
      <t>sゾウ</t>
    </rPh>
    <rPh sb="12" eb="13">
      <t>オ</t>
    </rPh>
    <rPh sb="13" eb="14">
      <t>バ</t>
    </rPh>
    <rPh sb="15" eb="17">
      <t>カショ</t>
    </rPh>
    <rPh sb="23" eb="24">
      <t>シツ</t>
    </rPh>
    <rPh sb="25" eb="27">
      <t>ソウコ</t>
    </rPh>
    <rPh sb="28" eb="30">
      <t>ジュウトウ</t>
    </rPh>
    <rPh sb="30" eb="31">
      <t>ナイ</t>
    </rPh>
    <phoneticPr fontId="4"/>
  </si>
  <si>
    <t>駐輪場棟S造、ｺﾞﾐ置場１箇所、ﾎﾟﾝﾌﾟ室、倉庫(住棟内)</t>
    <rPh sb="0" eb="3">
      <t>チュウリンジョウ</t>
    </rPh>
    <rPh sb="3" eb="4">
      <t>ムネ</t>
    </rPh>
    <rPh sb="4" eb="6">
      <t>sゾウ</t>
    </rPh>
    <rPh sb="10" eb="11">
      <t>オ</t>
    </rPh>
    <rPh sb="11" eb="12">
      <t>バ</t>
    </rPh>
    <rPh sb="13" eb="15">
      <t>カショ</t>
    </rPh>
    <rPh sb="21" eb="22">
      <t>シツ</t>
    </rPh>
    <rPh sb="23" eb="25">
      <t>ソウコ</t>
    </rPh>
    <rPh sb="26" eb="28">
      <t>ジュウトウ</t>
    </rPh>
    <rPh sb="28" eb="29">
      <t>ナイ</t>
    </rPh>
    <phoneticPr fontId="4"/>
  </si>
  <si>
    <t>自転車置場4棟、プロパン庫1棟、ゴミ置場1棟</t>
    <rPh sb="0" eb="3">
      <t>ジテンシャ</t>
    </rPh>
    <rPh sb="3" eb="4">
      <t>オ</t>
    </rPh>
    <rPh sb="4" eb="5">
      <t>バ</t>
    </rPh>
    <rPh sb="6" eb="7">
      <t>トウ</t>
    </rPh>
    <rPh sb="12" eb="13">
      <t>コ</t>
    </rPh>
    <rPh sb="14" eb="15">
      <t>トウ</t>
    </rPh>
    <rPh sb="18" eb="19">
      <t>オ</t>
    </rPh>
    <rPh sb="19" eb="20">
      <t>バ</t>
    </rPh>
    <rPh sb="21" eb="22">
      <t>トウ</t>
    </rPh>
    <phoneticPr fontId="4"/>
  </si>
  <si>
    <t>倉庫1棟(571棟用)、プロパン庫1棟、受水槽1棟</t>
    <rPh sb="0" eb="2">
      <t>ソウコ</t>
    </rPh>
    <rPh sb="3" eb="4">
      <t>トウ</t>
    </rPh>
    <rPh sb="16" eb="17">
      <t>コ</t>
    </rPh>
    <rPh sb="18" eb="19">
      <t>トウ</t>
    </rPh>
    <rPh sb="20" eb="23">
      <t>ジュスイソウ</t>
    </rPh>
    <rPh sb="24" eb="25">
      <t>トウ</t>
    </rPh>
    <phoneticPr fontId="4"/>
  </si>
  <si>
    <t>プロパン庫1棟、ポンプ室</t>
    <rPh sb="4" eb="5">
      <t>コ</t>
    </rPh>
    <rPh sb="6" eb="7">
      <t>トウ</t>
    </rPh>
    <rPh sb="11" eb="12">
      <t>シツ</t>
    </rPh>
    <phoneticPr fontId="4"/>
  </si>
  <si>
    <t>プロパン庫1棟13.32㎡
自転車置場2棟18.4㎡
ブロアー庫1棟6.21㎡
ゴミ置場3棟</t>
    <rPh sb="4" eb="5">
      <t>コ</t>
    </rPh>
    <rPh sb="6" eb="7">
      <t>トウ</t>
    </rPh>
    <rPh sb="14" eb="17">
      <t>ジテンシャ</t>
    </rPh>
    <rPh sb="17" eb="18">
      <t>オ</t>
    </rPh>
    <rPh sb="18" eb="19">
      <t>バ</t>
    </rPh>
    <rPh sb="20" eb="21">
      <t>トウ</t>
    </rPh>
    <rPh sb="31" eb="32">
      <t>コ</t>
    </rPh>
    <rPh sb="33" eb="34">
      <t>トウ</t>
    </rPh>
    <rPh sb="42" eb="43">
      <t>オ</t>
    </rPh>
    <rPh sb="43" eb="44">
      <t>バ</t>
    </rPh>
    <rPh sb="45" eb="46">
      <t>トウ</t>
    </rPh>
    <phoneticPr fontId="4"/>
  </si>
  <si>
    <t>ﾌﾟﾚﾊﾌﾞ倉庫1棟40.06㎡
プロパン庫1棟
自転車置場１棟
ポンプ室</t>
    <rPh sb="6" eb="8">
      <t>ソウコ</t>
    </rPh>
    <rPh sb="9" eb="10">
      <t>トウ</t>
    </rPh>
    <rPh sb="21" eb="22">
      <t>コ</t>
    </rPh>
    <rPh sb="23" eb="24">
      <t>トウ</t>
    </rPh>
    <rPh sb="25" eb="28">
      <t>ジテンシャ</t>
    </rPh>
    <rPh sb="28" eb="29">
      <t>オ</t>
    </rPh>
    <rPh sb="29" eb="30">
      <t>バ</t>
    </rPh>
    <rPh sb="31" eb="32">
      <t>トウ</t>
    </rPh>
    <rPh sb="36" eb="37">
      <t>シツ</t>
    </rPh>
    <phoneticPr fontId="4"/>
  </si>
  <si>
    <t>直圧</t>
    <rPh sb="0" eb="1">
      <t>チョク</t>
    </rPh>
    <rPh sb="1" eb="2">
      <t>アツ</t>
    </rPh>
    <phoneticPr fontId="4"/>
  </si>
  <si>
    <t>小規模</t>
    <rPh sb="0" eb="3">
      <t>ショウキボ</t>
    </rPh>
    <phoneticPr fontId="2"/>
  </si>
  <si>
    <t>—</t>
  </si>
  <si>
    <t>汲み取り</t>
    <rPh sb="0" eb="1">
      <t>ク</t>
    </rPh>
    <rPh sb="2" eb="3">
      <t>ト</t>
    </rPh>
    <phoneticPr fontId="2"/>
  </si>
  <si>
    <t>局圧</t>
    <rPh sb="0" eb="1">
      <t>キョク</t>
    </rPh>
    <rPh sb="1" eb="2">
      <t>アツ</t>
    </rPh>
    <phoneticPr fontId="2"/>
  </si>
  <si>
    <t>9人</t>
    <rPh sb="1" eb="2">
      <t>ニン</t>
    </rPh>
    <phoneticPr fontId="2"/>
  </si>
  <si>
    <r>
      <t xml:space="preserve">駐車場台数
</t>
    </r>
    <r>
      <rPr>
        <sz val="8"/>
        <rFont val="ＭＳ 明朝"/>
        <family val="1"/>
        <charset val="128"/>
      </rPr>
      <t>(有料化区画)</t>
    </r>
    <rPh sb="0" eb="2">
      <t>チュウシャ</t>
    </rPh>
    <rPh sb="2" eb="3">
      <t>ジョウ</t>
    </rPh>
    <rPh sb="3" eb="5">
      <t>ダイスウ</t>
    </rPh>
    <rPh sb="7" eb="10">
      <t>ユウリョウカ</t>
    </rPh>
    <rPh sb="10" eb="12">
      <t>クカク</t>
    </rPh>
    <phoneticPr fontId="4"/>
  </si>
  <si>
    <t>エレベータ</t>
    <phoneticPr fontId="4"/>
  </si>
  <si>
    <r>
      <t xml:space="preserve">集会場他
</t>
    </r>
    <r>
      <rPr>
        <sz val="8"/>
        <rFont val="ＭＳ 明朝"/>
        <family val="1"/>
        <charset val="128"/>
      </rPr>
      <t>※数値は集会場のみ</t>
    </r>
    <rPh sb="0" eb="3">
      <t>シュウカイジョウ</t>
    </rPh>
    <rPh sb="3" eb="4">
      <t>ホカ</t>
    </rPh>
    <rPh sb="6" eb="8">
      <t>スウチ</t>
    </rPh>
    <rPh sb="9" eb="12">
      <t>シュウカイジョウ</t>
    </rPh>
    <phoneticPr fontId="4"/>
  </si>
  <si>
    <t>ＲＣ</t>
    <phoneticPr fontId="4"/>
  </si>
  <si>
    <t>SRC</t>
    <phoneticPr fontId="4"/>
  </si>
  <si>
    <t>ﾀｲﾌﾟ</t>
    <phoneticPr fontId="4"/>
  </si>
  <si>
    <t>H</t>
    <phoneticPr fontId="4"/>
  </si>
  <si>
    <t>○</t>
    <phoneticPr fontId="4"/>
  </si>
  <si>
    <t>－</t>
    <phoneticPr fontId="4"/>
  </si>
  <si>
    <t>○</t>
    <phoneticPr fontId="4"/>
  </si>
  <si>
    <t>H</t>
    <phoneticPr fontId="4"/>
  </si>
  <si>
    <t>ゴミ置場、駐輪場4棟S造倉庫(住棟内)</t>
    <rPh sb="2" eb="3">
      <t>オ</t>
    </rPh>
    <rPh sb="3" eb="4">
      <t>バ</t>
    </rPh>
    <rPh sb="5" eb="8">
      <t>チュウリンジョウ</t>
    </rPh>
    <rPh sb="9" eb="10">
      <t>トウ</t>
    </rPh>
    <rPh sb="11" eb="12">
      <t>ゾウ</t>
    </rPh>
    <rPh sb="12" eb="14">
      <t>ソウコ</t>
    </rPh>
    <rPh sb="15" eb="17">
      <t>ジュウトウ</t>
    </rPh>
    <rPh sb="17" eb="18">
      <t>ナイ</t>
    </rPh>
    <phoneticPr fontId="4"/>
  </si>
  <si>
    <t>H</t>
    <phoneticPr fontId="2"/>
  </si>
  <si>
    <t>○</t>
    <phoneticPr fontId="2"/>
  </si>
  <si>
    <t>S</t>
    <phoneticPr fontId="4"/>
  </si>
  <si>
    <t>鶴ノ島</t>
    <rPh sb="0" eb="1">
      <t>ツル</t>
    </rPh>
    <rPh sb="2" eb="3">
      <t>シマ</t>
    </rPh>
    <phoneticPr fontId="4"/>
  </si>
  <si>
    <t>S</t>
    <phoneticPr fontId="2"/>
  </si>
  <si>
    <t>○</t>
    <phoneticPr fontId="4"/>
  </si>
  <si>
    <t>－</t>
    <phoneticPr fontId="4"/>
  </si>
  <si>
    <t>無</t>
    <rPh sb="0" eb="1">
      <t>ナ</t>
    </rPh>
    <phoneticPr fontId="2"/>
  </si>
  <si>
    <t>H</t>
    <phoneticPr fontId="4"/>
  </si>
  <si>
    <t>○</t>
    <phoneticPr fontId="4"/>
  </si>
  <si>
    <t>SUS</t>
    <phoneticPr fontId="4"/>
  </si>
  <si>
    <t>FRP</t>
    <phoneticPr fontId="4"/>
  </si>
  <si>
    <t>S</t>
    <phoneticPr fontId="4"/>
  </si>
  <si>
    <t>○</t>
    <phoneticPr fontId="2"/>
  </si>
  <si>
    <t>S</t>
    <phoneticPr fontId="4"/>
  </si>
  <si>
    <t>○</t>
    <phoneticPr fontId="4"/>
  </si>
  <si>
    <t>H</t>
    <phoneticPr fontId="4"/>
  </si>
  <si>
    <t>Ｗ造平屋１棟
床面積：
　　69.35㎡</t>
    <phoneticPr fontId="4"/>
  </si>
  <si>
    <t>SUS</t>
    <phoneticPr fontId="4"/>
  </si>
  <si>
    <t>Ｗ造平屋１棟
床面積：
　　66.07㎡</t>
    <phoneticPr fontId="4"/>
  </si>
  <si>
    <t>Ｗ造平屋１棟
床面積：
　　79.66㎡</t>
    <phoneticPr fontId="4"/>
  </si>
  <si>
    <t>—</t>
    <phoneticPr fontId="2"/>
  </si>
  <si>
    <t>S</t>
    <phoneticPr fontId="4"/>
  </si>
  <si>
    <t>○</t>
    <phoneticPr fontId="4"/>
  </si>
  <si>
    <t>—</t>
    <phoneticPr fontId="2"/>
  </si>
  <si>
    <t>駐輪場棟S造、ｺﾞﾐ置場1箇所、ﾎﾟﾝﾌﾟ室、倉庫(住棟内)</t>
    <rPh sb="0" eb="3">
      <t>チュウリンジョウ</t>
    </rPh>
    <rPh sb="3" eb="4">
      <t>ムネ</t>
    </rPh>
    <rPh sb="4" eb="6">
      <t>sゾウ</t>
    </rPh>
    <rPh sb="10" eb="11">
      <t>オ</t>
    </rPh>
    <rPh sb="11" eb="12">
      <t>バ</t>
    </rPh>
    <rPh sb="13" eb="15">
      <t>カショ</t>
    </rPh>
    <rPh sb="21" eb="22">
      <t>シツ</t>
    </rPh>
    <rPh sb="23" eb="25">
      <t>ソウコ</t>
    </rPh>
    <rPh sb="26" eb="28">
      <t>ジュウトウ</t>
    </rPh>
    <rPh sb="28" eb="29">
      <t>ナイ</t>
    </rPh>
    <phoneticPr fontId="4"/>
  </si>
  <si>
    <t>駐輪場棟S造、ゴミ置場1箇所、ポンプ室,倉庫（住棟内）</t>
    <rPh sb="0" eb="3">
      <t>チュウリンジョウ</t>
    </rPh>
    <rPh sb="3" eb="4">
      <t>トウ</t>
    </rPh>
    <rPh sb="5" eb="6">
      <t>ツク</t>
    </rPh>
    <rPh sb="9" eb="10">
      <t>オ</t>
    </rPh>
    <rPh sb="10" eb="11">
      <t>バ</t>
    </rPh>
    <rPh sb="12" eb="14">
      <t>カショ</t>
    </rPh>
    <rPh sb="18" eb="19">
      <t>シツ</t>
    </rPh>
    <rPh sb="20" eb="22">
      <t>ソウコ</t>
    </rPh>
    <rPh sb="23" eb="25">
      <t>ジュウトウ</t>
    </rPh>
    <rPh sb="25" eb="26">
      <t>ナイ</t>
    </rPh>
    <phoneticPr fontId="2"/>
  </si>
  <si>
    <t>駐輪場棟S造、ゴミ置場1箇所、倉庫（住棟内）</t>
    <rPh sb="0" eb="3">
      <t>チュウリンジョウ</t>
    </rPh>
    <rPh sb="3" eb="4">
      <t>トウ</t>
    </rPh>
    <rPh sb="5" eb="6">
      <t>ツク</t>
    </rPh>
    <rPh sb="9" eb="10">
      <t>オ</t>
    </rPh>
    <rPh sb="10" eb="11">
      <t>バ</t>
    </rPh>
    <rPh sb="12" eb="14">
      <t>カショ</t>
    </rPh>
    <rPh sb="15" eb="17">
      <t>ソウコ</t>
    </rPh>
    <rPh sb="18" eb="20">
      <t>ジュウトウ</t>
    </rPh>
    <rPh sb="20" eb="21">
      <t>ナイ</t>
    </rPh>
    <phoneticPr fontId="2"/>
  </si>
  <si>
    <t>簡易</t>
    <rPh sb="0" eb="2">
      <t>カンイ</t>
    </rPh>
    <phoneticPr fontId="2"/>
  </si>
  <si>
    <t>RC造平屋１棟
床面積：
　　196.28㎡</t>
    <phoneticPr fontId="4"/>
  </si>
  <si>
    <t>S</t>
    <phoneticPr fontId="4"/>
  </si>
  <si>
    <t>○</t>
    <phoneticPr fontId="4"/>
  </si>
  <si>
    <t>RC造平屋１棟
床面積：
　　69.12㎡</t>
    <phoneticPr fontId="4"/>
  </si>
  <si>
    <t>RC造平屋１棟
床面積：
　　70.00㎡</t>
    <phoneticPr fontId="4"/>
  </si>
  <si>
    <t xml:space="preserve">RC造平屋１棟
床面積：
　　69.12㎡
</t>
    <phoneticPr fontId="4"/>
  </si>
  <si>
    <t xml:space="preserve">W造平屋１棟
床面積：
　117.77㎡
</t>
    <phoneticPr fontId="4"/>
  </si>
  <si>
    <t>○</t>
    <phoneticPr fontId="4"/>
  </si>
  <si>
    <t>－</t>
    <phoneticPr fontId="4"/>
  </si>
  <si>
    <t>－</t>
    <phoneticPr fontId="4"/>
  </si>
  <si>
    <t xml:space="preserve">W造平屋１棟
床面積：
　142.43㎡
</t>
    <phoneticPr fontId="4"/>
  </si>
  <si>
    <t>—</t>
    <phoneticPr fontId="2"/>
  </si>
  <si>
    <t>Ｗ造平屋１棟
床面積：
　　99.99㎡</t>
    <phoneticPr fontId="4"/>
  </si>
  <si>
    <t>H</t>
    <phoneticPr fontId="4"/>
  </si>
  <si>
    <t xml:space="preserve">Ｗ造平屋１棟
床面積：
　　73.95㎡ 
</t>
    <phoneticPr fontId="4"/>
  </si>
  <si>
    <t>—</t>
    <phoneticPr fontId="2"/>
  </si>
  <si>
    <t>ﾌﾟﾛﾊﾟﾝ庫</t>
    <phoneticPr fontId="4"/>
  </si>
  <si>
    <t>54-1</t>
    <phoneticPr fontId="4"/>
  </si>
  <si>
    <t>54-2</t>
    <phoneticPr fontId="4"/>
  </si>
  <si>
    <t>55-1</t>
    <phoneticPr fontId="4"/>
  </si>
  <si>
    <t>56-1</t>
    <phoneticPr fontId="4"/>
  </si>
  <si>
    <t>ひかり</t>
    <phoneticPr fontId="4"/>
  </si>
  <si>
    <t>○</t>
    <phoneticPr fontId="2"/>
  </si>
  <si>
    <t>-</t>
    <phoneticPr fontId="2"/>
  </si>
  <si>
    <t>平部ヶ下</t>
    <phoneticPr fontId="4"/>
  </si>
  <si>
    <t>W造平屋1棟
87.99㎡</t>
    <rPh sb="1" eb="2">
      <t>ツク</t>
    </rPh>
    <rPh sb="2" eb="4">
      <t>ヒラヤ</t>
    </rPh>
    <rPh sb="5" eb="6">
      <t>トウ</t>
    </rPh>
    <phoneticPr fontId="4"/>
  </si>
  <si>
    <t>寺田</t>
    <phoneticPr fontId="4"/>
  </si>
  <si>
    <t>見法寺</t>
    <phoneticPr fontId="4"/>
  </si>
  <si>
    <t>２槽SUS製角型</t>
    <rPh sb="1" eb="2">
      <t>ソウ</t>
    </rPh>
    <rPh sb="5" eb="6">
      <t>セイ</t>
    </rPh>
    <rPh sb="6" eb="7">
      <t>カク</t>
    </rPh>
    <rPh sb="7" eb="8">
      <t>カタ</t>
    </rPh>
    <phoneticPr fontId="4"/>
  </si>
  <si>
    <t>益安</t>
    <phoneticPr fontId="4"/>
  </si>
  <si>
    <t>○</t>
    <phoneticPr fontId="4"/>
  </si>
  <si>
    <t>1槽SUS製ﾊﾟﾈﾙ型</t>
    <rPh sb="1" eb="2">
      <t>ソウ</t>
    </rPh>
    <rPh sb="5" eb="6">
      <t>セイ</t>
    </rPh>
    <rPh sb="10" eb="11">
      <t>カタ</t>
    </rPh>
    <phoneticPr fontId="4"/>
  </si>
  <si>
    <t>Ｗ造　平屋1棟
166.24㎡</t>
    <rPh sb="1" eb="2">
      <t>ゾウ</t>
    </rPh>
    <rPh sb="3" eb="5">
      <t>ヒラヤ</t>
    </rPh>
    <rPh sb="6" eb="7">
      <t>トウ</t>
    </rPh>
    <phoneticPr fontId="4"/>
  </si>
  <si>
    <t>2槽SUS製 ﾊﾟﾈﾙ型</t>
    <rPh sb="1" eb="2">
      <t>ソウ</t>
    </rPh>
    <rPh sb="5" eb="6">
      <t>セイ</t>
    </rPh>
    <rPh sb="11" eb="12">
      <t>カタ</t>
    </rPh>
    <phoneticPr fontId="4"/>
  </si>
  <si>
    <t>○</t>
    <phoneticPr fontId="4"/>
  </si>
  <si>
    <t>—</t>
    <phoneticPr fontId="2"/>
  </si>
  <si>
    <t>—</t>
    <phoneticPr fontId="2"/>
  </si>
  <si>
    <t>栄松</t>
    <phoneticPr fontId="4"/>
  </si>
  <si>
    <t>目井津ヶ丘</t>
    <phoneticPr fontId="4"/>
  </si>
  <si>
    <t>新開</t>
    <phoneticPr fontId="4"/>
  </si>
  <si>
    <t>西小路</t>
    <phoneticPr fontId="4"/>
  </si>
  <si>
    <t>1</t>
    <phoneticPr fontId="4"/>
  </si>
  <si>
    <t>-</t>
    <phoneticPr fontId="4"/>
  </si>
  <si>
    <t>汲み取り</t>
    <phoneticPr fontId="4"/>
  </si>
  <si>
    <t>上浜田</t>
    <phoneticPr fontId="4"/>
  </si>
  <si>
    <t>2</t>
    <phoneticPr fontId="4"/>
  </si>
  <si>
    <t>-</t>
    <phoneticPr fontId="4"/>
  </si>
  <si>
    <t>みどりヶ丘</t>
    <phoneticPr fontId="4"/>
  </si>
  <si>
    <t>3</t>
    <phoneticPr fontId="4"/>
  </si>
  <si>
    <t>ひばりヶ丘</t>
    <phoneticPr fontId="4"/>
  </si>
  <si>
    <t>A</t>
    <phoneticPr fontId="4"/>
  </si>
  <si>
    <t>プロパン庫ＡＢＣで１棟</t>
    <phoneticPr fontId="4"/>
  </si>
  <si>
    <t>B</t>
    <phoneticPr fontId="4"/>
  </si>
  <si>
    <t>プロパン庫101で１棟</t>
    <phoneticPr fontId="4"/>
  </si>
  <si>
    <t>C</t>
    <phoneticPr fontId="4"/>
  </si>
  <si>
    <t>プロパン庫201･202で１棟</t>
    <phoneticPr fontId="4"/>
  </si>
  <si>
    <t>101</t>
    <phoneticPr fontId="4"/>
  </si>
  <si>
    <t>S</t>
    <phoneticPr fontId="4"/>
  </si>
  <si>
    <t>○</t>
    <phoneticPr fontId="4"/>
  </si>
  <si>
    <t>201</t>
    <phoneticPr fontId="4"/>
  </si>
  <si>
    <t>S</t>
    <phoneticPr fontId="4"/>
  </si>
  <si>
    <t>○</t>
    <phoneticPr fontId="4"/>
  </si>
  <si>
    <t>202</t>
    <phoneticPr fontId="4"/>
  </si>
  <si>
    <t>千町</t>
    <phoneticPr fontId="4"/>
  </si>
  <si>
    <t>年見</t>
    <phoneticPr fontId="4"/>
  </si>
  <si>
    <t>プレハブ倉庫2棟,自転車倉庫2棟</t>
    <rPh sb="4" eb="6">
      <t>ソウコ</t>
    </rPh>
    <rPh sb="7" eb="8">
      <t>トウ</t>
    </rPh>
    <rPh sb="9" eb="12">
      <t>ジテンシャ</t>
    </rPh>
    <rPh sb="12" eb="14">
      <t>ソウコ</t>
    </rPh>
    <rPh sb="15" eb="16">
      <t>トウ</t>
    </rPh>
    <phoneticPr fontId="4"/>
  </si>
  <si>
    <t>SUS鋼板</t>
    <rPh sb="3" eb="4">
      <t>コウ</t>
    </rPh>
    <rPh sb="4" eb="5">
      <t>バン</t>
    </rPh>
    <phoneticPr fontId="4"/>
  </si>
  <si>
    <t>南畑</t>
    <phoneticPr fontId="4"/>
  </si>
  <si>
    <t>一万城南</t>
    <phoneticPr fontId="4"/>
  </si>
  <si>
    <t>50.0</t>
    <phoneticPr fontId="2"/>
  </si>
  <si>
    <t>準特優賃</t>
    <phoneticPr fontId="2"/>
  </si>
  <si>
    <t>14.0</t>
    <phoneticPr fontId="2"/>
  </si>
  <si>
    <t>Ｗ造平屋
48.85㎡</t>
    <rPh sb="0" eb="2">
      <t>wツク</t>
    </rPh>
    <rPh sb="2" eb="4">
      <t>ヒラヤ</t>
    </rPh>
    <phoneticPr fontId="4"/>
  </si>
  <si>
    <t>都北</t>
    <phoneticPr fontId="4"/>
  </si>
  <si>
    <t>北原</t>
    <phoneticPr fontId="4"/>
  </si>
  <si>
    <t>36.0</t>
    <phoneticPr fontId="2"/>
  </si>
  <si>
    <t>30.0</t>
    <phoneticPr fontId="2"/>
  </si>
  <si>
    <t>川東</t>
    <phoneticPr fontId="4"/>
  </si>
  <si>
    <t>都原</t>
    <phoneticPr fontId="4"/>
  </si>
  <si>
    <t>プロパン庫１棟</t>
    <phoneticPr fontId="4"/>
  </si>
  <si>
    <t>一万城北</t>
    <phoneticPr fontId="4"/>
  </si>
  <si>
    <t>花木</t>
    <phoneticPr fontId="4"/>
  </si>
  <si>
    <t>松川</t>
    <phoneticPr fontId="4"/>
  </si>
  <si>
    <t>榎堀</t>
    <phoneticPr fontId="4"/>
  </si>
  <si>
    <t>沖水原Ａ</t>
    <phoneticPr fontId="4"/>
  </si>
  <si>
    <t>沖水原Ｂ</t>
    <phoneticPr fontId="4"/>
  </si>
  <si>
    <t>プロパン庫2棟,ゴミ置場2棟</t>
    <rPh sb="4" eb="5">
      <t>コ</t>
    </rPh>
    <rPh sb="6" eb="7">
      <t>トウ</t>
    </rPh>
    <rPh sb="10" eb="11">
      <t>オ</t>
    </rPh>
    <rPh sb="11" eb="12">
      <t>バ</t>
    </rPh>
    <rPh sb="13" eb="14">
      <t>トウ</t>
    </rPh>
    <phoneticPr fontId="4"/>
  </si>
  <si>
    <t>堅田原</t>
    <phoneticPr fontId="4"/>
  </si>
  <si>
    <t>倉庫S造1棟,　プロパン庫（用途廃止）</t>
    <rPh sb="0" eb="2">
      <t>ソウコ</t>
    </rPh>
    <rPh sb="3" eb="4">
      <t>ツク</t>
    </rPh>
    <rPh sb="5" eb="6">
      <t>トウ</t>
    </rPh>
    <rPh sb="12" eb="13">
      <t>コ</t>
    </rPh>
    <rPh sb="14" eb="16">
      <t>ヨウト</t>
    </rPh>
    <rPh sb="16" eb="18">
      <t>ハイシ</t>
    </rPh>
    <phoneticPr fontId="4"/>
  </si>
  <si>
    <t>ＲＣ</t>
    <phoneticPr fontId="4"/>
  </si>
  <si>
    <t>FRP</t>
    <phoneticPr fontId="4"/>
  </si>
  <si>
    <t>上原</t>
    <phoneticPr fontId="4"/>
  </si>
  <si>
    <t>南小林原</t>
    <phoneticPr fontId="4"/>
  </si>
  <si>
    <t>SUS鋼板</t>
    <rPh sb="3" eb="4">
      <t>コウ</t>
    </rPh>
    <rPh sb="4" eb="5">
      <t>イタ</t>
    </rPh>
    <phoneticPr fontId="4"/>
  </si>
  <si>
    <t>城山</t>
    <phoneticPr fontId="4"/>
  </si>
  <si>
    <t>三松</t>
    <phoneticPr fontId="4"/>
  </si>
  <si>
    <t>○</t>
    <phoneticPr fontId="4"/>
  </si>
  <si>
    <t>—</t>
    <phoneticPr fontId="2"/>
  </si>
  <si>
    <t>ゴミ置場1棟 プロパン庫2棟</t>
    <phoneticPr fontId="4"/>
  </si>
  <si>
    <t>柳水流</t>
    <phoneticPr fontId="4"/>
  </si>
  <si>
    <t>永山</t>
    <phoneticPr fontId="4"/>
  </si>
  <si>
    <t>214㎡</t>
    <phoneticPr fontId="4"/>
  </si>
  <si>
    <t>石貫</t>
    <phoneticPr fontId="4"/>
  </si>
  <si>
    <t>ステンレス</t>
    <phoneticPr fontId="4"/>
  </si>
  <si>
    <t>久保鶴</t>
    <phoneticPr fontId="4"/>
  </si>
  <si>
    <t>東平原</t>
    <phoneticPr fontId="4"/>
  </si>
  <si>
    <t>平原</t>
    <phoneticPr fontId="4"/>
  </si>
  <si>
    <t>下屋敷</t>
    <phoneticPr fontId="4"/>
  </si>
  <si>
    <t>畑田</t>
    <phoneticPr fontId="4"/>
  </si>
  <si>
    <t>1(2)</t>
    <phoneticPr fontId="4"/>
  </si>
  <si>
    <t>2(1)</t>
    <phoneticPr fontId="4"/>
  </si>
  <si>
    <t>持田</t>
    <phoneticPr fontId="4"/>
  </si>
  <si>
    <t>三納代</t>
    <phoneticPr fontId="4"/>
  </si>
  <si>
    <t>2(372)</t>
    <phoneticPr fontId="4"/>
  </si>
  <si>
    <t>3(383)</t>
    <phoneticPr fontId="4"/>
  </si>
  <si>
    <t>5(385)</t>
    <phoneticPr fontId="4"/>
  </si>
  <si>
    <t>7(397)</t>
    <phoneticPr fontId="4"/>
  </si>
  <si>
    <t>8(408)</t>
    <phoneticPr fontId="4"/>
  </si>
  <si>
    <t>A(101)</t>
    <phoneticPr fontId="4"/>
  </si>
  <si>
    <t>B(102)</t>
    <phoneticPr fontId="4"/>
  </si>
  <si>
    <t>D(103)</t>
    <phoneticPr fontId="4"/>
  </si>
  <si>
    <t>C(104)</t>
    <phoneticPr fontId="4"/>
  </si>
  <si>
    <t>F(105)</t>
    <phoneticPr fontId="4"/>
  </si>
  <si>
    <t>E(106)</t>
    <phoneticPr fontId="4"/>
  </si>
  <si>
    <t>H</t>
    <phoneticPr fontId="2"/>
  </si>
  <si>
    <t>－</t>
    <phoneticPr fontId="2"/>
  </si>
  <si>
    <t>９人</t>
    <rPh sb="1" eb="2">
      <t>ニン</t>
    </rPh>
    <phoneticPr fontId="2"/>
  </si>
  <si>
    <t>番野地</t>
    <phoneticPr fontId="4"/>
  </si>
  <si>
    <t>都農</t>
    <phoneticPr fontId="4"/>
  </si>
  <si>
    <t>(改良)
RC造平屋１棟
床面積：
　　99.5㎡
(公営)
木造平屋１棟
床面積：
　　69.91㎡</t>
    <rPh sb="1" eb="3">
      <t>カイリョウ</t>
    </rPh>
    <rPh sb="27" eb="29">
      <t>コウエイ</t>
    </rPh>
    <rPh sb="31" eb="32">
      <t>モク</t>
    </rPh>
    <phoneticPr fontId="4"/>
  </si>
  <si>
    <t>(北)
W造平屋建1棟
床面積：151.62㎡　
(南)
RC造平屋建1棟
床面積：99.2㎡</t>
    <rPh sb="1" eb="2">
      <t>キタ</t>
    </rPh>
    <rPh sb="5" eb="6">
      <t>ゾウ</t>
    </rPh>
    <rPh sb="6" eb="8">
      <t>ヒラヤ</t>
    </rPh>
    <rPh sb="8" eb="9">
      <t>タ</t>
    </rPh>
    <rPh sb="10" eb="11">
      <t>トウ</t>
    </rPh>
    <rPh sb="12" eb="15">
      <t>ユカメンセキ</t>
    </rPh>
    <rPh sb="27" eb="28">
      <t>ミナミ</t>
    </rPh>
    <rPh sb="32" eb="33">
      <t>ゾウ</t>
    </rPh>
    <rPh sb="33" eb="35">
      <t>ヒラヤ</t>
    </rPh>
    <rPh sb="35" eb="36">
      <t>ダ</t>
    </rPh>
    <rPh sb="37" eb="38">
      <t>トウ</t>
    </rPh>
    <rPh sb="39" eb="42">
      <t>ユカメンセキ</t>
    </rPh>
    <phoneticPr fontId="2"/>
  </si>
  <si>
    <t>W造平屋１棟
床面積：
　　75.35㎡
プロパン庫</t>
    <phoneticPr fontId="4"/>
  </si>
  <si>
    <t>Ｗ造一部RC造平屋１棟
床面積：
　179.52㎡
プロパン庫</t>
    <rPh sb="2" eb="4">
      <t>イチブ</t>
    </rPh>
    <rPh sb="6" eb="7">
      <t>ゾウ</t>
    </rPh>
    <phoneticPr fontId="4"/>
  </si>
  <si>
    <t>RC造平屋１棟
床面積：69.12㎡
プロパン庫</t>
    <phoneticPr fontId="4"/>
  </si>
  <si>
    <t>Ｗ造平屋1棟
68.61㎡</t>
    <rPh sb="1" eb="2">
      <t>ツク</t>
    </rPh>
    <rPh sb="2" eb="4">
      <t>ヒラヤ</t>
    </rPh>
    <rPh sb="5" eb="6">
      <t>トウ</t>
    </rPh>
    <phoneticPr fontId="4"/>
  </si>
  <si>
    <t>Ｗ造平屋
49.47㎡</t>
    <rPh sb="1" eb="2">
      <t>ツク</t>
    </rPh>
    <rPh sb="2" eb="4">
      <t>ヒラヤ</t>
    </rPh>
    <phoneticPr fontId="4"/>
  </si>
  <si>
    <t>Ｗ造平屋
72.04㎡</t>
    <rPh sb="1" eb="2">
      <t>ツク</t>
    </rPh>
    <rPh sb="2" eb="4">
      <t>ヒラヤ</t>
    </rPh>
    <phoneticPr fontId="4"/>
  </si>
  <si>
    <t>Ｗ造平屋
69.49㎡</t>
    <rPh sb="1" eb="2">
      <t>ツク</t>
    </rPh>
    <rPh sb="2" eb="4">
      <t>ヒラヤ</t>
    </rPh>
    <phoneticPr fontId="4"/>
  </si>
  <si>
    <t>Ｗ造平屋
69.35㎡</t>
    <rPh sb="1" eb="2">
      <t>ツク</t>
    </rPh>
    <rPh sb="2" eb="4">
      <t>ヒラヤ</t>
    </rPh>
    <phoneticPr fontId="4"/>
  </si>
  <si>
    <t>Ｒ4</t>
    <phoneticPr fontId="2"/>
  </si>
  <si>
    <t>(東)</t>
    <rPh sb="1" eb="2">
      <t>ヒガシ</t>
    </rPh>
    <phoneticPr fontId="2"/>
  </si>
  <si>
    <t>Ｓ造平屋１棟</t>
    <rPh sb="1" eb="2">
      <t>ゾウ</t>
    </rPh>
    <rPh sb="2" eb="4">
      <t>ヒラヤ</t>
    </rPh>
    <rPh sb="5" eb="6">
      <t>トウ</t>
    </rPh>
    <phoneticPr fontId="2"/>
  </si>
  <si>
    <t>床面積：60.00㎡</t>
    <rPh sb="0" eb="3">
      <t>ユカメンセキ</t>
    </rPh>
    <phoneticPr fontId="2"/>
  </si>
  <si>
    <t>○</t>
    <phoneticPr fontId="2"/>
  </si>
  <si>
    <t>Ｒ5</t>
  </si>
  <si>
    <t>Ｒ6</t>
  </si>
  <si>
    <t>Ｒ7</t>
  </si>
  <si>
    <t>倉庫1棟CB造</t>
    <rPh sb="0" eb="2">
      <t>ソウコ</t>
    </rPh>
    <rPh sb="3" eb="4">
      <t>トウ</t>
    </rPh>
    <rPh sb="6" eb="7">
      <t>ゾウ</t>
    </rPh>
    <phoneticPr fontId="4"/>
  </si>
  <si>
    <t>無</t>
    <phoneticPr fontId="2"/>
  </si>
  <si>
    <t>15.00　　11.25</t>
    <phoneticPr fontId="4"/>
  </si>
  <si>
    <t>プレハブ倉庫3棟・プロパン庫</t>
    <rPh sb="4" eb="6">
      <t>ソウコ</t>
    </rPh>
    <rPh sb="7" eb="8">
      <t>トウ</t>
    </rPh>
    <rPh sb="13" eb="14">
      <t>コ</t>
    </rPh>
    <phoneticPr fontId="4"/>
  </si>
  <si>
    <t>1槽 SUS製 ﾊﾟﾈﾙ型</t>
    <phoneticPr fontId="2"/>
  </si>
  <si>
    <t>○</t>
    <phoneticPr fontId="4"/>
  </si>
  <si>
    <t>SUS鋼板</t>
    <phoneticPr fontId="2"/>
  </si>
  <si>
    <t>SUS鋼板</t>
    <phoneticPr fontId="2"/>
  </si>
  <si>
    <t>ステンレス　　　　２槽式</t>
    <rPh sb="10" eb="11">
      <t>ソウ</t>
    </rPh>
    <rPh sb="11" eb="12">
      <t>シキ</t>
    </rPh>
    <phoneticPr fontId="4"/>
  </si>
  <si>
    <t>自転車置場S造2棟</t>
    <phoneticPr fontId="2"/>
  </si>
  <si>
    <t xml:space="preserve"> </t>
    <phoneticPr fontId="2"/>
  </si>
  <si>
    <t xml:space="preserve"> </t>
    <phoneticPr fontId="4"/>
  </si>
  <si>
    <t>平成３１年４月１日現在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</si>
  <si>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西臼杵支庁計</t>
    <rPh sb="0" eb="3">
      <t>ニシウスキ</t>
    </rPh>
    <rPh sb="3" eb="5">
      <t>シチョウ</t>
    </rPh>
    <rPh sb="5" eb="6">
      <t>ケイ</t>
    </rPh>
    <phoneticPr fontId="4"/>
  </si>
  <si>
    <t>○</t>
    <phoneticPr fontId="16"/>
  </si>
  <si>
    <t>ｽﾃﾝﾚｽ</t>
  </si>
  <si>
    <t>西町</t>
    <rPh sb="0" eb="2">
      <t>ニシマチ</t>
    </rPh>
    <phoneticPr fontId="4"/>
  </si>
  <si>
    <t>集会場</t>
    <rPh sb="0" eb="3">
      <t>シュウカイジョウ</t>
    </rPh>
    <phoneticPr fontId="4"/>
  </si>
  <si>
    <t>田口野</t>
    <rPh sb="0" eb="2">
      <t>タグチ</t>
    </rPh>
    <rPh sb="2" eb="3">
      <t>ノ</t>
    </rPh>
    <phoneticPr fontId="4"/>
  </si>
  <si>
    <t>FRP</t>
    <phoneticPr fontId="16"/>
  </si>
  <si>
    <t>高千穂町</t>
    <rPh sb="0" eb="4">
      <t>タカチホチョウ</t>
    </rPh>
    <phoneticPr fontId="16"/>
  </si>
  <si>
    <t>延岡土木事務所計</t>
    <rPh sb="0" eb="2">
      <t>ノベオカ</t>
    </rPh>
    <rPh sb="2" eb="4">
      <t>ドボク</t>
    </rPh>
    <rPh sb="4" eb="7">
      <t>ジムショ</t>
    </rPh>
    <rPh sb="7" eb="8">
      <t>ケイ</t>
    </rPh>
    <phoneticPr fontId="2"/>
  </si>
  <si>
    <t>集会場</t>
    <rPh sb="0" eb="3">
      <t>シュウカイジョウ</t>
    </rPh>
    <phoneticPr fontId="2"/>
  </si>
  <si>
    <t>倉庫2棟S造、
ゴミ置場1箇所</t>
    <rPh sb="0" eb="2">
      <t>ソウコ</t>
    </rPh>
    <rPh sb="3" eb="4">
      <t>トウ</t>
    </rPh>
    <rPh sb="5" eb="6">
      <t>ゾウ</t>
    </rPh>
    <rPh sb="10" eb="11">
      <t>オ</t>
    </rPh>
    <rPh sb="11" eb="12">
      <t>バ</t>
    </rPh>
    <rPh sb="13" eb="15">
      <t>カショ</t>
    </rPh>
    <phoneticPr fontId="4"/>
  </si>
  <si>
    <t>塩浜西</t>
    <rPh sb="0" eb="2">
      <t>シオハマ</t>
    </rPh>
    <rPh sb="2" eb="3">
      <t>ニシ</t>
    </rPh>
    <phoneticPr fontId="4"/>
  </si>
  <si>
    <t>倉庫2棟S造、
駐輪場1棟</t>
    <rPh sb="0" eb="2">
      <t>ソウコ</t>
    </rPh>
    <rPh sb="3" eb="4">
      <t>トウ</t>
    </rPh>
    <rPh sb="5" eb="6">
      <t>ゾウ</t>
    </rPh>
    <rPh sb="8" eb="11">
      <t>チュウリンジョウ</t>
    </rPh>
    <rPh sb="12" eb="13">
      <t>トウ</t>
    </rPh>
    <phoneticPr fontId="4"/>
  </si>
  <si>
    <t>塩浜南</t>
    <rPh sb="0" eb="2">
      <t>シオハマ</t>
    </rPh>
    <rPh sb="2" eb="3">
      <t>ミナミ</t>
    </rPh>
    <phoneticPr fontId="4"/>
  </si>
  <si>
    <t>倉庫3棟S造、
ゴミ置場1箇所</t>
    <rPh sb="0" eb="2">
      <t>ソウコ</t>
    </rPh>
    <rPh sb="3" eb="4">
      <t>トウ</t>
    </rPh>
    <rPh sb="5" eb="6">
      <t>ゾウ</t>
    </rPh>
    <rPh sb="10" eb="11">
      <t>オ</t>
    </rPh>
    <rPh sb="11" eb="12">
      <t>バ</t>
    </rPh>
    <rPh sb="13" eb="15">
      <t>カショ</t>
    </rPh>
    <phoneticPr fontId="4"/>
  </si>
  <si>
    <t>希望ヶ丘</t>
    <rPh sb="0" eb="4">
      <t>キボウガオカ</t>
    </rPh>
    <phoneticPr fontId="4"/>
  </si>
  <si>
    <t>倉庫4棟S造
ゴミ置場1箇所</t>
    <rPh sb="0" eb="2">
      <t>ソウコ</t>
    </rPh>
    <rPh sb="3" eb="4">
      <t>トウ</t>
    </rPh>
    <rPh sb="5" eb="6">
      <t>ゾウ</t>
    </rPh>
    <phoneticPr fontId="4"/>
  </si>
  <si>
    <t>土々呂</t>
    <rPh sb="0" eb="3">
      <t>トトロ</t>
    </rPh>
    <phoneticPr fontId="4"/>
  </si>
  <si>
    <t>倉庫6棟S造、プロパン庫1棟RC造、ゴミ置場1箇所</t>
    <rPh sb="0" eb="2">
      <t>ソウコ</t>
    </rPh>
    <rPh sb="3" eb="4">
      <t>トウ</t>
    </rPh>
    <rPh sb="5" eb="6">
      <t>ゾウ</t>
    </rPh>
    <rPh sb="11" eb="12">
      <t>コ</t>
    </rPh>
    <rPh sb="13" eb="14">
      <t>トウ</t>
    </rPh>
    <rPh sb="16" eb="17">
      <t>ゾウ</t>
    </rPh>
    <rPh sb="20" eb="21">
      <t>オ</t>
    </rPh>
    <rPh sb="21" eb="22">
      <t>バ</t>
    </rPh>
    <rPh sb="23" eb="25">
      <t>カショ</t>
    </rPh>
    <phoneticPr fontId="4"/>
  </si>
  <si>
    <t>大貫東</t>
    <rPh sb="0" eb="2">
      <t>オオヌキ</t>
    </rPh>
    <rPh sb="2" eb="3">
      <t>ヒガシ</t>
    </rPh>
    <phoneticPr fontId="4"/>
  </si>
  <si>
    <t>浜町</t>
    <rPh sb="0" eb="1">
      <t>ハマ</t>
    </rPh>
    <rPh sb="1" eb="2">
      <t>マチ</t>
    </rPh>
    <phoneticPr fontId="4"/>
  </si>
  <si>
    <t>合併</t>
  </si>
  <si>
    <t>昭和</t>
    <rPh sb="0" eb="2">
      <t>ショウワ</t>
    </rPh>
    <phoneticPr fontId="4"/>
  </si>
  <si>
    <t>倉庫1棟S造、
ゴミ置場1箇所</t>
    <rPh sb="0" eb="2">
      <t>ソウコ</t>
    </rPh>
    <rPh sb="3" eb="4">
      <t>トウ</t>
    </rPh>
    <rPh sb="5" eb="6">
      <t>ゾウ</t>
    </rPh>
    <rPh sb="10" eb="11">
      <t>オ</t>
    </rPh>
    <rPh sb="11" eb="12">
      <t>バ</t>
    </rPh>
    <rPh sb="13" eb="15">
      <t>カショ</t>
    </rPh>
    <phoneticPr fontId="4"/>
  </si>
  <si>
    <t>共栄</t>
    <rPh sb="0" eb="2">
      <t>キョウエイ</t>
    </rPh>
    <phoneticPr fontId="4"/>
  </si>
  <si>
    <t>延岡市</t>
    <rPh sb="0" eb="3">
      <t>ノベオカシ</t>
    </rPh>
    <phoneticPr fontId="16"/>
  </si>
  <si>
    <t>15-4</t>
    <phoneticPr fontId="4"/>
  </si>
  <si>
    <t>一ヶ岡</t>
    <rPh sb="0" eb="3">
      <t>ヒトツガオカ</t>
    </rPh>
    <phoneticPr fontId="4"/>
  </si>
  <si>
    <t>15-3</t>
    <phoneticPr fontId="4"/>
  </si>
  <si>
    <t>15-2</t>
    <phoneticPr fontId="4"/>
  </si>
  <si>
    <t>15-1</t>
    <phoneticPr fontId="4"/>
  </si>
  <si>
    <t>14-4</t>
    <phoneticPr fontId="4"/>
  </si>
  <si>
    <t>14-3</t>
    <phoneticPr fontId="4"/>
  </si>
  <si>
    <t>14-2</t>
    <phoneticPr fontId="4"/>
  </si>
  <si>
    <t>プロパン庫1棟、
倉庫8棟S造、
駐輪場12箇所、
ゴミ置場</t>
    <rPh sb="4" eb="5">
      <t>コ</t>
    </rPh>
    <rPh sb="6" eb="7">
      <t>トウ</t>
    </rPh>
    <rPh sb="9" eb="11">
      <t>ソウコ</t>
    </rPh>
    <rPh sb="12" eb="13">
      <t>トウ</t>
    </rPh>
    <rPh sb="14" eb="15">
      <t>ゾウ</t>
    </rPh>
    <rPh sb="17" eb="20">
      <t>チュウリンジョウ</t>
    </rPh>
    <rPh sb="22" eb="24">
      <t>カショ</t>
    </rPh>
    <rPh sb="28" eb="29">
      <t>オ</t>
    </rPh>
    <rPh sb="29" eb="30">
      <t>バ</t>
    </rPh>
    <phoneticPr fontId="4"/>
  </si>
  <si>
    <t>14-1</t>
    <phoneticPr fontId="4"/>
  </si>
  <si>
    <t>13-7</t>
    <phoneticPr fontId="4"/>
  </si>
  <si>
    <t>13-6</t>
    <phoneticPr fontId="4"/>
  </si>
  <si>
    <t>13-5</t>
    <phoneticPr fontId="4"/>
  </si>
  <si>
    <t>13-4</t>
    <phoneticPr fontId="4"/>
  </si>
  <si>
    <t>13-3</t>
    <phoneticPr fontId="4"/>
  </si>
  <si>
    <t>13-2</t>
    <phoneticPr fontId="4"/>
  </si>
  <si>
    <t>プロパン庫1棟、
倉庫7棟CB造、
駐輪場11箇所、
ゴミ置場</t>
    <rPh sb="4" eb="5">
      <t>コ</t>
    </rPh>
    <rPh sb="6" eb="7">
      <t>トウ</t>
    </rPh>
    <rPh sb="9" eb="11">
      <t>ソウコ</t>
    </rPh>
    <rPh sb="12" eb="13">
      <t>トウ</t>
    </rPh>
    <rPh sb="15" eb="16">
      <t>ゾウ</t>
    </rPh>
    <rPh sb="18" eb="21">
      <t>チュウリンジョウ</t>
    </rPh>
    <rPh sb="23" eb="25">
      <t>カショ</t>
    </rPh>
    <rPh sb="29" eb="30">
      <t>オ</t>
    </rPh>
    <rPh sb="30" eb="31">
      <t>バ</t>
    </rPh>
    <phoneticPr fontId="4"/>
  </si>
  <si>
    <t>13-1</t>
    <phoneticPr fontId="4"/>
  </si>
  <si>
    <t>倉庫1棟、ゴミ置場、駐輪場1棟</t>
    <rPh sb="0" eb="2">
      <t>ソウコ</t>
    </rPh>
    <rPh sb="3" eb="4">
      <t>トウ</t>
    </rPh>
    <rPh sb="7" eb="8">
      <t>オ</t>
    </rPh>
    <rPh sb="8" eb="9">
      <t>バ</t>
    </rPh>
    <rPh sb="10" eb="13">
      <t>チュウリンジョウ</t>
    </rPh>
    <rPh sb="14" eb="15">
      <t>トウ</t>
    </rPh>
    <phoneticPr fontId="4"/>
  </si>
  <si>
    <t>倉庫1棟、ゴミ置場、駐輪場(住棟内)</t>
    <rPh sb="0" eb="2">
      <t>ソウコ</t>
    </rPh>
    <rPh sb="3" eb="4">
      <t>トウ</t>
    </rPh>
    <rPh sb="7" eb="8">
      <t>オ</t>
    </rPh>
    <rPh sb="8" eb="9">
      <t>バ</t>
    </rPh>
    <rPh sb="10" eb="13">
      <t>チュウリンジョウ</t>
    </rPh>
    <rPh sb="14" eb="16">
      <t>ジュウトウ</t>
    </rPh>
    <rPh sb="16" eb="17">
      <t>ナイ</t>
    </rPh>
    <phoneticPr fontId="4"/>
  </si>
  <si>
    <t>ｽﾃﾝﾚｽ</t>
    <phoneticPr fontId="4"/>
  </si>
  <si>
    <t>駐輪場1棟、ゴミ置場、倉庫(住棟内)</t>
    <rPh sb="0" eb="3">
      <t>チュウリンジョウ</t>
    </rPh>
    <rPh sb="4" eb="5">
      <t>トウ</t>
    </rPh>
    <rPh sb="8" eb="9">
      <t>オ</t>
    </rPh>
    <rPh sb="9" eb="10">
      <t>バ</t>
    </rPh>
    <rPh sb="11" eb="13">
      <t>ソウコ</t>
    </rPh>
    <rPh sb="14" eb="15">
      <t>ジュウ</t>
    </rPh>
    <rPh sb="15" eb="16">
      <t>ムネ</t>
    </rPh>
    <rPh sb="16" eb="17">
      <t>ナイ</t>
    </rPh>
    <phoneticPr fontId="4"/>
  </si>
  <si>
    <t>野田第２</t>
    <rPh sb="0" eb="2">
      <t>ノダ</t>
    </rPh>
    <rPh sb="2" eb="3">
      <t>ダイ</t>
    </rPh>
    <phoneticPr fontId="4"/>
  </si>
  <si>
    <t>塩浜</t>
    <rPh sb="0" eb="2">
      <t>シオハマ</t>
    </rPh>
    <phoneticPr fontId="4"/>
  </si>
  <si>
    <t>倉庫(住戸内)、
ゴミ置場、
駐輪場36箇所</t>
    <rPh sb="0" eb="2">
      <t>ソウコ</t>
    </rPh>
    <rPh sb="3" eb="5">
      <t>ジュウコ</t>
    </rPh>
    <rPh sb="5" eb="6">
      <t>ナイ</t>
    </rPh>
    <rPh sb="11" eb="12">
      <t>オ</t>
    </rPh>
    <rPh sb="12" eb="13">
      <t>バ</t>
    </rPh>
    <rPh sb="15" eb="18">
      <t>チュウリンジョウ</t>
    </rPh>
    <rPh sb="20" eb="22">
      <t>カショ</t>
    </rPh>
    <phoneticPr fontId="4"/>
  </si>
  <si>
    <t>ＦＲＰ</t>
    <phoneticPr fontId="4"/>
  </si>
  <si>
    <t>野田</t>
    <rPh sb="0" eb="2">
      <t>ノダ</t>
    </rPh>
    <phoneticPr fontId="4"/>
  </si>
  <si>
    <t>47-2</t>
    <phoneticPr fontId="4"/>
  </si>
  <si>
    <t>三ツ瀬</t>
    <rPh sb="0" eb="3">
      <t>ミツセ</t>
    </rPh>
    <phoneticPr fontId="4"/>
  </si>
  <si>
    <t>－</t>
    <phoneticPr fontId="16"/>
  </si>
  <si>
    <t>47-1</t>
    <phoneticPr fontId="4"/>
  </si>
  <si>
    <t>延岡市</t>
    <rPh sb="0" eb="2">
      <t>ノベオカ</t>
    </rPh>
    <rPh sb="2" eb="3">
      <t>シ</t>
    </rPh>
    <phoneticPr fontId="4"/>
  </si>
  <si>
    <t>日向土木事務所計</t>
    <rPh sb="0" eb="2">
      <t>ヒュウガ</t>
    </rPh>
    <rPh sb="2" eb="4">
      <t>ドボク</t>
    </rPh>
    <rPh sb="4" eb="7">
      <t>ジムショ</t>
    </rPh>
    <rPh sb="7" eb="8">
      <t>ケイ</t>
    </rPh>
    <phoneticPr fontId="4"/>
  </si>
  <si>
    <t>宮ヶ原</t>
    <rPh sb="0" eb="1">
      <t>ミヤ</t>
    </rPh>
    <rPh sb="2" eb="3">
      <t>ハラ</t>
    </rPh>
    <phoneticPr fontId="4"/>
  </si>
  <si>
    <t>ｽﾃﾝﾚｽ</t>
    <phoneticPr fontId="16"/>
  </si>
  <si>
    <t>簡易</t>
    <rPh sb="0" eb="2">
      <t>カンイ</t>
    </rPh>
    <phoneticPr fontId="16"/>
  </si>
  <si>
    <t>加草</t>
    <rPh sb="0" eb="1">
      <t>カ</t>
    </rPh>
    <rPh sb="1" eb="2">
      <t>グサ</t>
    </rPh>
    <phoneticPr fontId="4"/>
  </si>
  <si>
    <t>小規模</t>
    <rPh sb="0" eb="3">
      <t>ショウキボ</t>
    </rPh>
    <phoneticPr fontId="16"/>
  </si>
  <si>
    <t>平城</t>
    <rPh sb="0" eb="1">
      <t>ヒラ</t>
    </rPh>
    <rPh sb="1" eb="2">
      <t>ジョウ</t>
    </rPh>
    <phoneticPr fontId="4"/>
  </si>
  <si>
    <t>合併</t>
    <rPh sb="0" eb="2">
      <t>ガッペイ</t>
    </rPh>
    <phoneticPr fontId="16"/>
  </si>
  <si>
    <t>FRP</t>
  </si>
  <si>
    <t>汲み取り</t>
  </si>
  <si>
    <t>倉庫1棟木造</t>
    <rPh sb="0" eb="2">
      <t>ソウコ</t>
    </rPh>
    <rPh sb="3" eb="4">
      <t>トウ</t>
    </rPh>
    <rPh sb="4" eb="5">
      <t>モク</t>
    </rPh>
    <rPh sb="5" eb="6">
      <t>ゾウ</t>
    </rPh>
    <phoneticPr fontId="4"/>
  </si>
  <si>
    <r>
      <t>○</t>
    </r>
    <r>
      <rPr>
        <sz val="8"/>
        <rFont val="ＭＳ 明朝"/>
        <family val="1"/>
        <charset val="128"/>
      </rPr>
      <t>木</t>
    </r>
    <rPh sb="1" eb="2">
      <t>モク</t>
    </rPh>
    <phoneticPr fontId="4"/>
  </si>
  <si>
    <t>８</t>
    <phoneticPr fontId="4"/>
  </si>
  <si>
    <t>本村</t>
    <rPh sb="0" eb="2">
      <t>ホンムラ</t>
    </rPh>
    <phoneticPr fontId="4"/>
  </si>
  <si>
    <t>７</t>
    <phoneticPr fontId="4"/>
  </si>
  <si>
    <t>６</t>
    <phoneticPr fontId="4"/>
  </si>
  <si>
    <t>５</t>
    <phoneticPr fontId="4"/>
  </si>
  <si>
    <t>４</t>
    <phoneticPr fontId="4"/>
  </si>
  <si>
    <t>３</t>
    <phoneticPr fontId="4"/>
  </si>
  <si>
    <t>２</t>
    <phoneticPr fontId="4"/>
  </si>
  <si>
    <t>１</t>
    <phoneticPr fontId="4"/>
  </si>
  <si>
    <t>下水流</t>
    <rPh sb="0" eb="3">
      <t>シモズル</t>
    </rPh>
    <phoneticPr fontId="4"/>
  </si>
  <si>
    <t>39-3</t>
    <phoneticPr fontId="4"/>
  </si>
  <si>
    <t>土橋</t>
    <rPh sb="0" eb="2">
      <t>ドバシ</t>
    </rPh>
    <phoneticPr fontId="4"/>
  </si>
  <si>
    <t>39-2</t>
    <phoneticPr fontId="4"/>
  </si>
  <si>
    <t>39-1</t>
    <phoneticPr fontId="4"/>
  </si>
  <si>
    <t>門川町</t>
    <rPh sb="0" eb="3">
      <t>カドガワチョウ</t>
    </rPh>
    <phoneticPr fontId="16"/>
  </si>
  <si>
    <t>９人</t>
    <rPh sb="1" eb="2">
      <t>ニン</t>
    </rPh>
    <phoneticPr fontId="16"/>
  </si>
  <si>
    <t>E</t>
    <phoneticPr fontId="4"/>
  </si>
  <si>
    <t>川路</t>
    <rPh sb="0" eb="2">
      <t>カワジ</t>
    </rPh>
    <phoneticPr fontId="4"/>
  </si>
  <si>
    <t>D</t>
    <phoneticPr fontId="4"/>
  </si>
  <si>
    <t>日知屋東</t>
    <rPh sb="0" eb="1">
      <t>ヒ</t>
    </rPh>
    <rPh sb="1" eb="2">
      <t>チ</t>
    </rPh>
    <rPh sb="2" eb="3">
      <t>ヤ</t>
    </rPh>
    <rPh sb="3" eb="4">
      <t>ヒガシ</t>
    </rPh>
    <phoneticPr fontId="4"/>
  </si>
  <si>
    <t>48-4</t>
    <phoneticPr fontId="4"/>
  </si>
  <si>
    <t>塩見川西</t>
    <rPh sb="0" eb="2">
      <t>シオミ</t>
    </rPh>
    <rPh sb="2" eb="3">
      <t>ガワ</t>
    </rPh>
    <rPh sb="3" eb="4">
      <t>ニシ</t>
    </rPh>
    <phoneticPr fontId="4"/>
  </si>
  <si>
    <t>47-3</t>
    <phoneticPr fontId="4"/>
  </si>
  <si>
    <t>46-2
47-2</t>
    <phoneticPr fontId="4"/>
  </si>
  <si>
    <t>46-1</t>
    <phoneticPr fontId="4"/>
  </si>
  <si>
    <t>42-6</t>
    <phoneticPr fontId="4"/>
  </si>
  <si>
    <t>古城ヶ鼻</t>
    <rPh sb="0" eb="2">
      <t>コジョウ</t>
    </rPh>
    <rPh sb="3" eb="4">
      <t>ハナ</t>
    </rPh>
    <phoneticPr fontId="4"/>
  </si>
  <si>
    <t>40-5</t>
    <phoneticPr fontId="4"/>
  </si>
  <si>
    <t>42-3</t>
    <phoneticPr fontId="4"/>
  </si>
  <si>
    <t>40-2</t>
    <phoneticPr fontId="4"/>
  </si>
  <si>
    <t>40-1</t>
    <phoneticPr fontId="4"/>
  </si>
  <si>
    <t>９</t>
    <phoneticPr fontId="4"/>
  </si>
  <si>
    <t>三ツ枝Ｂ</t>
    <rPh sb="0" eb="3">
      <t>ミツエ</t>
    </rPh>
    <phoneticPr fontId="4"/>
  </si>
  <si>
    <t>RC半地下式</t>
  </si>
  <si>
    <t>60-7</t>
    <phoneticPr fontId="4"/>
  </si>
  <si>
    <t>59-6</t>
    <phoneticPr fontId="4"/>
  </si>
  <si>
    <t>58-5</t>
    <phoneticPr fontId="4"/>
  </si>
  <si>
    <t>57-4</t>
    <phoneticPr fontId="4"/>
  </si>
  <si>
    <t>55-3</t>
    <phoneticPr fontId="4"/>
  </si>
  <si>
    <t>合併</t>
    <phoneticPr fontId="16"/>
  </si>
  <si>
    <t>53-1</t>
    <phoneticPr fontId="4"/>
  </si>
  <si>
    <t>49-1</t>
    <phoneticPr fontId="4"/>
  </si>
  <si>
    <t>沖の下Ｂ</t>
    <rPh sb="0" eb="1">
      <t>オキ</t>
    </rPh>
    <rPh sb="2" eb="3">
      <t>シタ</t>
    </rPh>
    <phoneticPr fontId="4"/>
  </si>
  <si>
    <t>日向市</t>
    <rPh sb="0" eb="2">
      <t>ヒュウガ</t>
    </rPh>
    <rPh sb="2" eb="3">
      <t>シ</t>
    </rPh>
    <phoneticPr fontId="4"/>
  </si>
  <si>
    <t>木造
・簡平</t>
    <rPh sb="0" eb="2">
      <t>モクゾウ</t>
    </rPh>
    <rPh sb="4" eb="6">
      <t>カンピラ</t>
    </rPh>
    <phoneticPr fontId="4"/>
  </si>
  <si>
    <t>集会場他</t>
    <rPh sb="0" eb="3">
      <t>シュウカイジョウ</t>
    </rPh>
    <rPh sb="3" eb="4">
      <t>ホカ</t>
    </rPh>
    <phoneticPr fontId="4"/>
  </si>
  <si>
    <t>小規模・
簡易の別</t>
    <rPh sb="0" eb="3">
      <t>ショウキボ</t>
    </rPh>
    <rPh sb="5" eb="7">
      <t>カンイ</t>
    </rPh>
    <rPh sb="8" eb="9">
      <t>ベツ</t>
    </rPh>
    <phoneticPr fontId="4"/>
  </si>
  <si>
    <t>駐車場
台数</t>
    <rPh sb="0" eb="2">
      <t>チュウシャ</t>
    </rPh>
    <rPh sb="2" eb="3">
      <t>ジョウ</t>
    </rPh>
    <rPh sb="4" eb="6">
      <t>ダイスウ</t>
    </rPh>
    <phoneticPr fontId="4"/>
  </si>
  <si>
    <t>建築
（敷地）
面積</t>
    <rPh sb="0" eb="2">
      <t>ケンチク</t>
    </rPh>
    <rPh sb="4" eb="6">
      <t>シキチ</t>
    </rPh>
    <rPh sb="8" eb="10">
      <t>メンセキ</t>
    </rPh>
    <phoneticPr fontId="4"/>
  </si>
  <si>
    <t>平成31年4月1日現在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</si>
</sst>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.0;[Red]\-#,##0.0"/>
    <numFmt numFmtId="178" formatCode="0.00_ "/>
    <numFmt numFmtId="179" formatCode="#,##0.00_);[Red]\(#,##0.00\)"/>
    <numFmt numFmtId="180" formatCode="#,##0.0_ "/>
    <numFmt numFmtId="183" formatCode="#,##0_);[Red]\(#,##0\)"/>
    <numFmt numFmtId="184" formatCode="0.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trike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797">
    <xf numFmtId="0" fontId="0" fillId="0" borderId="0" xfId="0">
      <alignment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3" xfId="3" quotePrefix="1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3" xfId="3" applyFont="1" applyBorder="1" applyAlignment="1">
      <alignment vertical="center"/>
    </xf>
    <xf numFmtId="0" fontId="7" fillId="0" borderId="2" xfId="3" applyFont="1" applyFill="1" applyBorder="1" applyAlignment="1">
      <alignment horizontal="center" vertical="center"/>
    </xf>
    <xf numFmtId="0" fontId="3" fillId="0" borderId="3" xfId="3" applyFont="1" applyFill="1" applyBorder="1" applyAlignment="1">
      <alignment vertical="center"/>
    </xf>
    <xf numFmtId="0" fontId="7" fillId="0" borderId="4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vertical="center"/>
    </xf>
    <xf numFmtId="0" fontId="7" fillId="2" borderId="2" xfId="3" applyFont="1" applyFill="1" applyBorder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6" xfId="3" applyFont="1" applyBorder="1" applyAlignment="1">
      <alignment vertical="center"/>
    </xf>
    <xf numFmtId="0" fontId="3" fillId="0" borderId="2" xfId="3" applyFont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vertical="center"/>
    </xf>
    <xf numFmtId="0" fontId="3" fillId="3" borderId="3" xfId="3" applyFont="1" applyFill="1" applyBorder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7" xfId="3" applyFont="1" applyBorder="1" applyAlignment="1">
      <alignment vertical="center"/>
    </xf>
    <xf numFmtId="0" fontId="3" fillId="0" borderId="2" xfId="3" applyFont="1" applyFill="1" applyBorder="1" applyAlignment="1">
      <alignment vertical="center"/>
    </xf>
    <xf numFmtId="0" fontId="3" fillId="0" borderId="6" xfId="3" applyFont="1" applyFill="1" applyBorder="1" applyAlignment="1">
      <alignment vertical="center"/>
    </xf>
    <xf numFmtId="0" fontId="3" fillId="0" borderId="7" xfId="3" applyFont="1" applyFill="1" applyBorder="1" applyAlignment="1">
      <alignment vertical="center"/>
    </xf>
    <xf numFmtId="0" fontId="3" fillId="0" borderId="4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vertical="center"/>
    </xf>
    <xf numFmtId="0" fontId="3" fillId="2" borderId="6" xfId="3" applyFont="1" applyFill="1" applyBorder="1" applyAlignment="1">
      <alignment vertical="center"/>
    </xf>
    <xf numFmtId="0" fontId="3" fillId="2" borderId="3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vertical="center"/>
    </xf>
    <xf numFmtId="0" fontId="3" fillId="3" borderId="6" xfId="3" applyFont="1" applyFill="1" applyBorder="1" applyAlignment="1">
      <alignment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7" fillId="2" borderId="8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0" fontId="3" fillId="0" borderId="8" xfId="3" quotePrefix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179" fontId="7" fillId="2" borderId="2" xfId="3" applyNumberFormat="1" applyFont="1" applyFill="1" applyBorder="1" applyAlignment="1">
      <alignment horizontal="right" vertical="center" shrinkToFit="1"/>
    </xf>
    <xf numFmtId="179" fontId="7" fillId="2" borderId="2" xfId="3" applyNumberFormat="1" applyFont="1" applyFill="1" applyBorder="1" applyAlignment="1">
      <alignment horizontal="center" vertical="center" shrinkToFit="1"/>
    </xf>
    <xf numFmtId="180" fontId="7" fillId="0" borderId="2" xfId="3" applyNumberFormat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vertical="center"/>
    </xf>
    <xf numFmtId="0" fontId="7" fillId="2" borderId="6" xfId="3" applyFont="1" applyFill="1" applyBorder="1" applyAlignment="1">
      <alignment vertical="center"/>
    </xf>
    <xf numFmtId="179" fontId="7" fillId="2" borderId="2" xfId="3" applyNumberFormat="1" applyFont="1" applyFill="1" applyBorder="1" applyAlignment="1">
      <alignment vertical="center" shrinkToFit="1"/>
    </xf>
    <xf numFmtId="0" fontId="7" fillId="0" borderId="2" xfId="3" applyFont="1" applyFill="1" applyBorder="1" applyAlignment="1">
      <alignment horizontal="center" vertical="center" shrinkToFit="1"/>
    </xf>
    <xf numFmtId="0" fontId="7" fillId="2" borderId="3" xfId="3" applyFont="1" applyFill="1" applyBorder="1" applyAlignment="1">
      <alignment horizontal="center" vertical="center" wrapText="1"/>
    </xf>
    <xf numFmtId="0" fontId="3" fillId="0" borderId="6" xfId="3" applyFont="1" applyBorder="1" applyAlignment="1">
      <alignment horizontal="right" vertical="center"/>
    </xf>
    <xf numFmtId="0" fontId="3" fillId="0" borderId="1" xfId="3" applyFont="1" applyBorder="1" applyAlignment="1">
      <alignment vertical="center"/>
    </xf>
    <xf numFmtId="179" fontId="7" fillId="2" borderId="2" xfId="3" applyNumberFormat="1" applyFont="1" applyFill="1" applyBorder="1" applyAlignment="1">
      <alignment horizontal="right" vertical="center" wrapText="1" shrinkToFit="1"/>
    </xf>
    <xf numFmtId="183" fontId="7" fillId="2" borderId="2" xfId="3" applyNumberFormat="1" applyFont="1" applyFill="1" applyBorder="1" applyAlignment="1">
      <alignment horizontal="center" vertical="center" shrinkToFit="1"/>
    </xf>
    <xf numFmtId="184" fontId="7" fillId="0" borderId="2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wrapText="1"/>
    </xf>
    <xf numFmtId="0" fontId="3" fillId="0" borderId="10" xfId="3" applyFont="1" applyFill="1" applyBorder="1" applyAlignment="1">
      <alignment horizontal="center" vertical="center"/>
    </xf>
    <xf numFmtId="0" fontId="3" fillId="0" borderId="2" xfId="3" applyFont="1" applyBorder="1"/>
    <xf numFmtId="0" fontId="3" fillId="2" borderId="2" xfId="3" applyFont="1" applyFill="1" applyBorder="1" applyAlignment="1">
      <alignment vertical="center" shrinkToFit="1"/>
    </xf>
    <xf numFmtId="0" fontId="3" fillId="2" borderId="2" xfId="3" applyFont="1" applyFill="1" applyBorder="1" applyAlignment="1">
      <alignment horizontal="center"/>
    </xf>
    <xf numFmtId="0" fontId="3" fillId="2" borderId="2" xfId="3" applyFont="1" applyFill="1" applyBorder="1"/>
    <xf numFmtId="0" fontId="7" fillId="2" borderId="11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shrinkToFit="1"/>
    </xf>
    <xf numFmtId="0" fontId="3" fillId="2" borderId="8" xfId="3" quotePrefix="1" applyFont="1" applyFill="1" applyBorder="1" applyAlignment="1">
      <alignment horizontal="center" vertical="center"/>
    </xf>
    <xf numFmtId="0" fontId="3" fillId="2" borderId="8" xfId="3" applyFont="1" applyFill="1" applyBorder="1"/>
    <xf numFmtId="0" fontId="7" fillId="0" borderId="2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vertical="center" shrinkToFit="1"/>
    </xf>
    <xf numFmtId="0" fontId="3" fillId="2" borderId="2" xfId="3" quotePrefix="1" applyFont="1" applyFill="1" applyBorder="1" applyAlignment="1">
      <alignment horizontal="center" vertical="center"/>
    </xf>
    <xf numFmtId="0" fontId="3" fillId="0" borderId="13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38" fontId="3" fillId="2" borderId="6" xfId="1" applyFont="1" applyFill="1" applyBorder="1" applyAlignment="1">
      <alignment vertical="center"/>
    </xf>
    <xf numFmtId="0" fontId="3" fillId="0" borderId="0" xfId="3" applyFont="1" applyBorder="1" applyAlignment="1">
      <alignment vertical="center"/>
    </xf>
    <xf numFmtId="0" fontId="7" fillId="2" borderId="10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vertical="center"/>
    </xf>
    <xf numFmtId="0" fontId="7" fillId="2" borderId="10" xfId="3" applyFont="1" applyFill="1" applyBorder="1" applyAlignment="1">
      <alignment vertical="center"/>
    </xf>
    <xf numFmtId="0" fontId="3" fillId="2" borderId="8" xfId="3" applyFont="1" applyFill="1" applyBorder="1" applyAlignment="1">
      <alignment vertical="center"/>
    </xf>
    <xf numFmtId="0" fontId="3" fillId="2" borderId="12" xfId="3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3" fillId="2" borderId="12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3" fillId="4" borderId="15" xfId="3" applyFont="1" applyFill="1" applyBorder="1" applyAlignment="1">
      <alignment vertical="center"/>
    </xf>
    <xf numFmtId="0" fontId="7" fillId="2" borderId="15" xfId="3" applyFont="1" applyFill="1" applyBorder="1" applyAlignment="1">
      <alignment horizontal="center" vertical="center"/>
    </xf>
    <xf numFmtId="0" fontId="3" fillId="0" borderId="16" xfId="3" applyFont="1" applyBorder="1" applyAlignment="1">
      <alignment vertical="center"/>
    </xf>
    <xf numFmtId="178" fontId="5" fillId="0" borderId="17" xfId="3" applyNumberFormat="1" applyFont="1" applyFill="1" applyBorder="1" applyAlignment="1">
      <alignment horizontal="center" shrinkToFit="1"/>
    </xf>
    <xf numFmtId="0" fontId="5" fillId="0" borderId="17" xfId="3" applyFont="1" applyFill="1" applyBorder="1" applyAlignment="1">
      <alignment horizontal="center" shrinkToFit="1"/>
    </xf>
    <xf numFmtId="0" fontId="5" fillId="0" borderId="17" xfId="3" applyFont="1" applyFill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17" fontId="3" fillId="0" borderId="6" xfId="3" quotePrefix="1" applyNumberFormat="1" applyFont="1" applyBorder="1" applyAlignment="1">
      <alignment horizontal="right" vertical="center"/>
    </xf>
    <xf numFmtId="0" fontId="3" fillId="0" borderId="6" xfId="3" quotePrefix="1" applyFont="1" applyBorder="1" applyAlignment="1">
      <alignment horizontal="right" vertical="center"/>
    </xf>
    <xf numFmtId="0" fontId="3" fillId="0" borderId="6" xfId="3" quotePrefix="1" applyNumberFormat="1" applyFont="1" applyBorder="1" applyAlignment="1">
      <alignment horizontal="right" vertical="center"/>
    </xf>
    <xf numFmtId="0" fontId="3" fillId="3" borderId="6" xfId="3" applyFont="1" applyFill="1" applyBorder="1" applyAlignment="1">
      <alignment horizontal="right" vertical="center"/>
    </xf>
    <xf numFmtId="0" fontId="3" fillId="2" borderId="11" xfId="3" applyFont="1" applyFill="1" applyBorder="1" applyAlignment="1">
      <alignment vertical="center"/>
    </xf>
    <xf numFmtId="0" fontId="3" fillId="2" borderId="14" xfId="3" applyFont="1" applyFill="1" applyBorder="1" applyAlignment="1">
      <alignment vertical="center"/>
    </xf>
    <xf numFmtId="0" fontId="3" fillId="3" borderId="13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0" fontId="3" fillId="0" borderId="13" xfId="3" applyFont="1" applyBorder="1" applyAlignment="1">
      <alignment horizontal="center" vertical="center"/>
    </xf>
    <xf numFmtId="0" fontId="3" fillId="2" borderId="13" xfId="3" applyFont="1" applyFill="1" applyBorder="1" applyAlignment="1">
      <alignment vertical="center"/>
    </xf>
    <xf numFmtId="0" fontId="3" fillId="2" borderId="10" xfId="3" applyFont="1" applyFill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3" fillId="0" borderId="18" xfId="3" applyFont="1" applyBorder="1" applyAlignment="1">
      <alignment vertical="center"/>
    </xf>
    <xf numFmtId="0" fontId="3" fillId="0" borderId="19" xfId="3" applyFont="1" applyBorder="1" applyAlignment="1">
      <alignment horizontal="center" vertical="center"/>
    </xf>
    <xf numFmtId="0" fontId="3" fillId="0" borderId="19" xfId="3" applyFont="1" applyBorder="1" applyAlignment="1">
      <alignment vertical="center"/>
    </xf>
    <xf numFmtId="0" fontId="3" fillId="0" borderId="20" xfId="3" applyFont="1" applyBorder="1" applyAlignment="1">
      <alignment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3" fillId="0" borderId="18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vertical="center"/>
    </xf>
    <xf numFmtId="0" fontId="3" fillId="0" borderId="0" xfId="3" applyFont="1"/>
    <xf numFmtId="0" fontId="3" fillId="0" borderId="19" xfId="3" applyFont="1" applyFill="1" applyBorder="1" applyAlignment="1">
      <alignment horizontal="center" vertical="center"/>
    </xf>
    <xf numFmtId="0" fontId="3" fillId="0" borderId="21" xfId="3" applyFont="1" applyBorder="1" applyAlignment="1">
      <alignment vertical="center"/>
    </xf>
    <xf numFmtId="179" fontId="3" fillId="2" borderId="11" xfId="3" applyNumberFormat="1" applyFont="1" applyFill="1" applyBorder="1" applyAlignment="1">
      <alignment horizontal="right" vertical="center" shrinkToFit="1"/>
    </xf>
    <xf numFmtId="0" fontId="3" fillId="0" borderId="21" xfId="3" applyFont="1" applyBorder="1" applyAlignment="1">
      <alignment horizontal="right" vertical="center"/>
    </xf>
    <xf numFmtId="0" fontId="3" fillId="0" borderId="2" xfId="3" applyFont="1" applyBorder="1" applyAlignment="1">
      <alignment horizontal="right" vertical="center"/>
    </xf>
    <xf numFmtId="0" fontId="3" fillId="2" borderId="2" xfId="3" applyFont="1" applyFill="1" applyBorder="1" applyAlignment="1"/>
    <xf numFmtId="0" fontId="3" fillId="0" borderId="19" xfId="3" applyFont="1" applyFill="1" applyBorder="1" applyAlignment="1">
      <alignment vertical="center"/>
    </xf>
    <xf numFmtId="0" fontId="7" fillId="0" borderId="22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3" fillId="0" borderId="10" xfId="3" applyFont="1" applyBorder="1" applyAlignment="1">
      <alignment vertical="top"/>
    </xf>
    <xf numFmtId="0" fontId="3" fillId="0" borderId="18" xfId="3" applyFont="1" applyBorder="1" applyAlignment="1">
      <alignment vertical="top"/>
    </xf>
    <xf numFmtId="40" fontId="7" fillId="0" borderId="1" xfId="3" applyNumberFormat="1" applyFont="1" applyFill="1" applyBorder="1" applyAlignment="1">
      <alignment vertical="center" shrinkToFit="1"/>
    </xf>
    <xf numFmtId="40" fontId="7" fillId="2" borderId="2" xfId="1" applyNumberFormat="1" applyFont="1" applyFill="1" applyBorder="1" applyAlignment="1">
      <alignment vertical="center"/>
    </xf>
    <xf numFmtId="40" fontId="7" fillId="2" borderId="3" xfId="3" applyNumberFormat="1" applyFont="1" applyFill="1" applyBorder="1" applyAlignment="1">
      <alignment vertical="center"/>
    </xf>
    <xf numFmtId="40" fontId="7" fillId="2" borderId="2" xfId="3" applyNumberFormat="1" applyFont="1" applyFill="1" applyBorder="1" applyAlignment="1">
      <alignment vertical="center" shrinkToFit="1"/>
    </xf>
    <xf numFmtId="40" fontId="7" fillId="2" borderId="3" xfId="3" applyNumberFormat="1" applyFont="1" applyFill="1" applyBorder="1" applyAlignment="1">
      <alignment vertical="center" shrinkToFit="1"/>
    </xf>
    <xf numFmtId="40" fontId="7" fillId="0" borderId="1" xfId="1" applyNumberFormat="1" applyFont="1" applyFill="1" applyBorder="1" applyAlignment="1">
      <alignment vertical="center"/>
    </xf>
    <xf numFmtId="40" fontId="7" fillId="0" borderId="2" xfId="1" applyNumberFormat="1" applyFont="1" applyFill="1" applyBorder="1" applyAlignment="1">
      <alignment vertical="center"/>
    </xf>
    <xf numFmtId="40" fontId="7" fillId="2" borderId="1" xfId="1" applyNumberFormat="1" applyFont="1" applyFill="1" applyBorder="1" applyAlignment="1">
      <alignment vertical="center"/>
    </xf>
    <xf numFmtId="40" fontId="7" fillId="0" borderId="0" xfId="1" applyNumberFormat="1" applyFont="1" applyBorder="1" applyAlignment="1">
      <alignment vertical="center"/>
    </xf>
    <xf numFmtId="40" fontId="7" fillId="2" borderId="8" xfId="1" applyNumberFormat="1" applyFont="1" applyFill="1" applyBorder="1" applyAlignment="1">
      <alignment vertical="center"/>
    </xf>
    <xf numFmtId="40" fontId="7" fillId="0" borderId="19" xfId="3" applyNumberFormat="1" applyFont="1" applyFill="1" applyBorder="1" applyAlignment="1">
      <alignment vertical="center" shrinkToFit="1"/>
    </xf>
    <xf numFmtId="40" fontId="7" fillId="2" borderId="1" xfId="3" applyNumberFormat="1" applyFont="1" applyFill="1" applyBorder="1" applyAlignment="1">
      <alignment vertical="center" shrinkToFit="1"/>
    </xf>
    <xf numFmtId="40" fontId="7" fillId="0" borderId="2" xfId="3" applyNumberFormat="1" applyFont="1" applyFill="1" applyBorder="1" applyAlignment="1">
      <alignment vertical="center" shrinkToFit="1"/>
    </xf>
    <xf numFmtId="40" fontId="7" fillId="0" borderId="2" xfId="3" applyNumberFormat="1" applyFont="1" applyFill="1" applyBorder="1" applyAlignment="1">
      <alignment vertical="center"/>
    </xf>
    <xf numFmtId="40" fontId="7" fillId="2" borderId="2" xfId="3" applyNumberFormat="1" applyFont="1" applyFill="1" applyBorder="1" applyAlignment="1">
      <alignment vertical="center"/>
    </xf>
    <xf numFmtId="40" fontId="7" fillId="2" borderId="8" xfId="3" applyNumberFormat="1" applyFont="1" applyFill="1" applyBorder="1" applyAlignment="1">
      <alignment vertical="center"/>
    </xf>
    <xf numFmtId="183" fontId="3" fillId="2" borderId="2" xfId="3" applyNumberFormat="1" applyFont="1" applyFill="1" applyBorder="1" applyAlignment="1">
      <alignment vertical="center" shrinkToFit="1"/>
    </xf>
    <xf numFmtId="0" fontId="7" fillId="0" borderId="19" xfId="3" applyFont="1" applyFill="1" applyBorder="1" applyAlignment="1">
      <alignment vertical="center"/>
    </xf>
    <xf numFmtId="0" fontId="3" fillId="2" borderId="23" xfId="3" applyFont="1" applyFill="1" applyBorder="1" applyAlignment="1">
      <alignment vertical="center"/>
    </xf>
    <xf numFmtId="49" fontId="3" fillId="0" borderId="3" xfId="3" applyNumberFormat="1" applyFont="1" applyBorder="1" applyAlignment="1">
      <alignment vertical="center"/>
    </xf>
    <xf numFmtId="178" fontId="3" fillId="0" borderId="8" xfId="3" applyNumberFormat="1" applyFont="1" applyFill="1" applyBorder="1" applyAlignment="1">
      <alignment vertical="center"/>
    </xf>
    <xf numFmtId="178" fontId="3" fillId="0" borderId="2" xfId="3" applyNumberFormat="1" applyFont="1" applyFill="1" applyBorder="1" applyAlignment="1">
      <alignment vertical="center"/>
    </xf>
    <xf numFmtId="178" fontId="7" fillId="0" borderId="3" xfId="3" applyNumberFormat="1" applyFont="1" applyFill="1" applyBorder="1" applyAlignment="1">
      <alignment vertical="center"/>
    </xf>
    <xf numFmtId="178" fontId="3" fillId="0" borderId="3" xfId="3" applyNumberFormat="1" applyFont="1" applyBorder="1" applyAlignment="1">
      <alignment vertical="center"/>
    </xf>
    <xf numFmtId="180" fontId="7" fillId="0" borderId="2" xfId="3" applyNumberFormat="1" applyFont="1" applyFill="1" applyBorder="1" applyAlignment="1">
      <alignment vertical="center"/>
    </xf>
    <xf numFmtId="184" fontId="7" fillId="0" borderId="2" xfId="3" applyNumberFormat="1" applyFont="1" applyFill="1" applyBorder="1" applyAlignment="1">
      <alignment vertical="center"/>
    </xf>
    <xf numFmtId="0" fontId="7" fillId="0" borderId="24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shrinkToFit="1"/>
    </xf>
    <xf numFmtId="0" fontId="7" fillId="0" borderId="12" xfId="3" applyFont="1" applyFill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4" borderId="25" xfId="3" applyFont="1" applyFill="1" applyBorder="1" applyAlignment="1">
      <alignment vertical="center"/>
    </xf>
    <xf numFmtId="0" fontId="3" fillId="4" borderId="26" xfId="3" applyFont="1" applyFill="1" applyBorder="1" applyAlignment="1">
      <alignment vertical="center"/>
    </xf>
    <xf numFmtId="0" fontId="3" fillId="4" borderId="27" xfId="3" applyFont="1" applyFill="1" applyBorder="1" applyAlignment="1">
      <alignment vertical="center"/>
    </xf>
    <xf numFmtId="38" fontId="3" fillId="4" borderId="28" xfId="1" applyFont="1" applyFill="1" applyBorder="1" applyAlignment="1">
      <alignment vertical="center"/>
    </xf>
    <xf numFmtId="0" fontId="3" fillId="4" borderId="28" xfId="3" applyFont="1" applyFill="1" applyBorder="1" applyAlignment="1">
      <alignment vertical="center"/>
    </xf>
    <xf numFmtId="0" fontId="7" fillId="4" borderId="28" xfId="3" applyFont="1" applyFill="1" applyBorder="1" applyAlignment="1">
      <alignment vertical="center" wrapText="1"/>
    </xf>
    <xf numFmtId="0" fontId="7" fillId="4" borderId="28" xfId="3" applyFont="1" applyFill="1" applyBorder="1" applyAlignment="1">
      <alignment vertical="center"/>
    </xf>
    <xf numFmtId="0" fontId="3" fillId="4" borderId="29" xfId="3" applyFont="1" applyFill="1" applyBorder="1" applyAlignment="1">
      <alignment vertical="center"/>
    </xf>
    <xf numFmtId="0" fontId="3" fillId="4" borderId="30" xfId="3" applyFont="1" applyFill="1" applyBorder="1" applyAlignment="1">
      <alignment vertical="center"/>
    </xf>
    <xf numFmtId="0" fontId="3" fillId="4" borderId="31" xfId="3" applyFont="1" applyFill="1" applyBorder="1" applyAlignment="1">
      <alignment vertical="center"/>
    </xf>
    <xf numFmtId="0" fontId="3" fillId="4" borderId="17" xfId="3" applyFont="1" applyFill="1" applyBorder="1" applyAlignment="1">
      <alignment vertical="center"/>
    </xf>
    <xf numFmtId="38" fontId="3" fillId="4" borderId="17" xfId="1" applyFont="1" applyFill="1" applyBorder="1" applyAlignment="1">
      <alignment vertical="center"/>
    </xf>
    <xf numFmtId="40" fontId="7" fillId="4" borderId="17" xfId="1" applyNumberFormat="1" applyFont="1" applyFill="1" applyBorder="1" applyAlignment="1">
      <alignment vertical="center"/>
    </xf>
    <xf numFmtId="0" fontId="7" fillId="4" borderId="17" xfId="3" applyFont="1" applyFill="1" applyBorder="1" applyAlignment="1">
      <alignment vertical="center" wrapText="1"/>
    </xf>
    <xf numFmtId="0" fontId="7" fillId="4" borderId="17" xfId="3" applyFont="1" applyFill="1" applyBorder="1" applyAlignment="1">
      <alignment vertical="center"/>
    </xf>
    <xf numFmtId="40" fontId="7" fillId="4" borderId="28" xfId="1" applyNumberFormat="1" applyFont="1" applyFill="1" applyBorder="1" applyAlignment="1">
      <alignment vertical="center" shrinkToFit="1"/>
    </xf>
    <xf numFmtId="38" fontId="3" fillId="4" borderId="28" xfId="1" applyFont="1" applyFill="1" applyBorder="1" applyAlignment="1">
      <alignment horizontal="center" vertical="center"/>
    </xf>
    <xf numFmtId="38" fontId="3" fillId="4" borderId="25" xfId="1" applyFont="1" applyFill="1" applyBorder="1" applyAlignment="1">
      <alignment vertical="center"/>
    </xf>
    <xf numFmtId="0" fontId="3" fillId="4" borderId="32" xfId="3" applyFont="1" applyFill="1" applyBorder="1" applyAlignment="1">
      <alignment vertical="center"/>
    </xf>
    <xf numFmtId="0" fontId="3" fillId="4" borderId="33" xfId="3" applyFont="1" applyFill="1" applyBorder="1" applyAlignment="1">
      <alignment vertical="center"/>
    </xf>
    <xf numFmtId="0" fontId="3" fillId="4" borderId="34" xfId="3" applyFont="1" applyFill="1" applyBorder="1" applyAlignment="1">
      <alignment vertical="center"/>
    </xf>
    <xf numFmtId="0" fontId="3" fillId="4" borderId="35" xfId="3" applyFont="1" applyFill="1" applyBorder="1" applyAlignment="1">
      <alignment vertical="center"/>
    </xf>
    <xf numFmtId="0" fontId="3" fillId="4" borderId="35" xfId="3" applyFont="1" applyFill="1" applyBorder="1" applyAlignment="1">
      <alignment horizontal="center" vertical="center"/>
    </xf>
    <xf numFmtId="38" fontId="3" fillId="4" borderId="35" xfId="1" applyFont="1" applyFill="1" applyBorder="1" applyAlignment="1">
      <alignment horizontal="center" vertical="center"/>
    </xf>
    <xf numFmtId="40" fontId="7" fillId="4" borderId="35" xfId="3" applyNumberFormat="1" applyFont="1" applyFill="1" applyBorder="1" applyAlignment="1">
      <alignment vertical="center" shrinkToFit="1"/>
    </xf>
    <xf numFmtId="38" fontId="3" fillId="4" borderId="35" xfId="1" applyFont="1" applyFill="1" applyBorder="1" applyAlignment="1">
      <alignment vertical="center"/>
    </xf>
    <xf numFmtId="38" fontId="3" fillId="4" borderId="32" xfId="1" applyFont="1" applyFill="1" applyBorder="1" applyAlignment="1">
      <alignment vertical="center"/>
    </xf>
    <xf numFmtId="38" fontId="7" fillId="4" borderId="28" xfId="1" applyFont="1" applyFill="1" applyBorder="1" applyAlignment="1">
      <alignment horizontal="center" vertical="center"/>
    </xf>
    <xf numFmtId="38" fontId="3" fillId="4" borderId="28" xfId="1" applyFont="1" applyFill="1" applyBorder="1" applyAlignment="1">
      <alignment horizontal="right" vertical="center"/>
    </xf>
    <xf numFmtId="0" fontId="3" fillId="4" borderId="17" xfId="3" applyFont="1" applyFill="1" applyBorder="1" applyAlignment="1">
      <alignment horizontal="center" vertical="center"/>
    </xf>
    <xf numFmtId="38" fontId="3" fillId="4" borderId="17" xfId="1" applyFont="1" applyFill="1" applyBorder="1" applyAlignment="1">
      <alignment horizontal="center" vertical="center"/>
    </xf>
    <xf numFmtId="40" fontId="7" fillId="4" borderId="17" xfId="3" applyNumberFormat="1" applyFont="1" applyFill="1" applyBorder="1" applyAlignment="1">
      <alignment vertical="center" shrinkToFit="1"/>
    </xf>
    <xf numFmtId="38" fontId="3" fillId="4" borderId="29" xfId="1" applyFont="1" applyFill="1" applyBorder="1" applyAlignment="1">
      <alignment horizontal="center" vertical="center"/>
    </xf>
    <xf numFmtId="38" fontId="3" fillId="4" borderId="32" xfId="1" applyFont="1" applyFill="1" applyBorder="1" applyAlignment="1">
      <alignment horizontal="center" vertical="center"/>
    </xf>
    <xf numFmtId="38" fontId="7" fillId="4" borderId="28" xfId="1" applyFont="1" applyFill="1" applyBorder="1" applyAlignment="1">
      <alignment vertical="center"/>
    </xf>
    <xf numFmtId="0" fontId="3" fillId="4" borderId="28" xfId="3" applyNumberFormat="1" applyFont="1" applyFill="1" applyBorder="1" applyAlignment="1">
      <alignment vertical="center"/>
    </xf>
    <xf numFmtId="40" fontId="7" fillId="4" borderId="28" xfId="3" applyNumberFormat="1" applyFont="1" applyFill="1" applyBorder="1" applyAlignment="1">
      <alignment vertical="center" shrinkToFit="1"/>
    </xf>
    <xf numFmtId="0" fontId="7" fillId="4" borderId="28" xfId="3" applyFont="1" applyFill="1" applyBorder="1" applyAlignment="1">
      <alignment horizontal="center"/>
    </xf>
    <xf numFmtId="0" fontId="3" fillId="4" borderId="28" xfId="3" applyFont="1" applyFill="1" applyBorder="1" applyAlignment="1"/>
    <xf numFmtId="0" fontId="3" fillId="4" borderId="28" xfId="3" applyFont="1" applyFill="1" applyBorder="1" applyAlignment="1">
      <alignment horizontal="center"/>
    </xf>
    <xf numFmtId="0" fontId="3" fillId="4" borderId="10" xfId="3" applyFont="1" applyFill="1" applyBorder="1" applyAlignment="1">
      <alignment vertical="center"/>
    </xf>
    <xf numFmtId="0" fontId="3" fillId="4" borderId="12" xfId="3" applyFont="1" applyFill="1" applyBorder="1" applyAlignment="1">
      <alignment vertical="center"/>
    </xf>
    <xf numFmtId="0" fontId="3" fillId="4" borderId="8" xfId="3" applyFont="1" applyFill="1" applyBorder="1" applyAlignment="1">
      <alignment vertical="center"/>
    </xf>
    <xf numFmtId="38" fontId="3" fillId="4" borderId="8" xfId="1" applyFont="1" applyFill="1" applyBorder="1" applyAlignment="1">
      <alignment vertical="center"/>
    </xf>
    <xf numFmtId="40" fontId="7" fillId="4" borderId="8" xfId="3" applyNumberFormat="1" applyFont="1" applyFill="1" applyBorder="1" applyAlignment="1">
      <alignment vertical="center" shrinkToFit="1"/>
    </xf>
    <xf numFmtId="38" fontId="3" fillId="4" borderId="8" xfId="1" applyFont="1" applyFill="1" applyBorder="1" applyAlignment="1">
      <alignment horizontal="center" vertical="center"/>
    </xf>
    <xf numFmtId="38" fontId="3" fillId="4" borderId="10" xfId="1" applyFont="1" applyFill="1" applyBorder="1" applyAlignment="1">
      <alignment vertical="center"/>
    </xf>
    <xf numFmtId="0" fontId="3" fillId="5" borderId="36" xfId="3" applyFont="1" applyFill="1" applyBorder="1" applyAlignment="1">
      <alignment vertical="center"/>
    </xf>
    <xf numFmtId="0" fontId="3" fillId="5" borderId="21" xfId="3" applyFont="1" applyFill="1" applyBorder="1" applyAlignment="1">
      <alignment vertical="center"/>
    </xf>
    <xf numFmtId="0" fontId="3" fillId="5" borderId="20" xfId="3" applyFont="1" applyFill="1" applyBorder="1" applyAlignment="1">
      <alignment vertical="center"/>
    </xf>
    <xf numFmtId="38" fontId="3" fillId="5" borderId="19" xfId="1" applyFont="1" applyFill="1" applyBorder="1" applyAlignment="1">
      <alignment vertical="center"/>
    </xf>
    <xf numFmtId="38" fontId="3" fillId="5" borderId="19" xfId="1" applyFont="1" applyFill="1" applyBorder="1" applyAlignment="1">
      <alignment horizontal="center" vertical="center"/>
    </xf>
    <xf numFmtId="38" fontId="3" fillId="5" borderId="36" xfId="1" applyFont="1" applyFill="1" applyBorder="1" applyAlignment="1">
      <alignment vertical="center"/>
    </xf>
    <xf numFmtId="0" fontId="3" fillId="5" borderId="29" xfId="3" applyFont="1" applyFill="1" applyBorder="1" applyAlignment="1">
      <alignment vertical="center"/>
    </xf>
    <xf numFmtId="0" fontId="3" fillId="5" borderId="30" xfId="3" applyFont="1" applyFill="1" applyBorder="1" applyAlignment="1">
      <alignment vertical="center"/>
    </xf>
    <xf numFmtId="0" fontId="3" fillId="5" borderId="31" xfId="3" applyFont="1" applyFill="1" applyBorder="1" applyAlignment="1">
      <alignment vertical="center"/>
    </xf>
    <xf numFmtId="0" fontId="3" fillId="5" borderId="17" xfId="3" applyFont="1" applyFill="1" applyBorder="1" applyAlignment="1">
      <alignment vertical="center"/>
    </xf>
    <xf numFmtId="0" fontId="3" fillId="5" borderId="17" xfId="3" applyFont="1" applyFill="1" applyBorder="1" applyAlignment="1">
      <alignment horizontal="center" vertical="center"/>
    </xf>
    <xf numFmtId="38" fontId="3" fillId="5" borderId="17" xfId="1" applyFont="1" applyFill="1" applyBorder="1" applyAlignment="1">
      <alignment horizontal="center" vertical="center"/>
    </xf>
    <xf numFmtId="40" fontId="7" fillId="5" borderId="35" xfId="1" applyNumberFormat="1" applyFont="1" applyFill="1" applyBorder="1" applyAlignment="1">
      <alignment vertical="center"/>
    </xf>
    <xf numFmtId="40" fontId="7" fillId="5" borderId="17" xfId="3" applyNumberFormat="1" applyFont="1" applyFill="1" applyBorder="1" applyAlignment="1">
      <alignment vertical="center" shrinkToFit="1"/>
    </xf>
    <xf numFmtId="38" fontId="3" fillId="5" borderId="17" xfId="1" applyFont="1" applyFill="1" applyBorder="1" applyAlignment="1">
      <alignment vertical="center"/>
    </xf>
    <xf numFmtId="38" fontId="3" fillId="5" borderId="29" xfId="1" applyFont="1" applyFill="1" applyBorder="1" applyAlignment="1">
      <alignment vertical="center"/>
    </xf>
    <xf numFmtId="40" fontId="7" fillId="0" borderId="3" xfId="3" applyNumberFormat="1" applyFont="1" applyFill="1" applyBorder="1" applyAlignment="1">
      <alignment vertical="center" shrinkToFit="1"/>
    </xf>
    <xf numFmtId="0" fontId="3" fillId="0" borderId="13" xfId="3" applyFont="1" applyBorder="1" applyAlignment="1">
      <alignment vertical="top"/>
    </xf>
    <xf numFmtId="0" fontId="3" fillId="0" borderId="14" xfId="3" applyFont="1" applyBorder="1" applyAlignment="1">
      <alignment vertical="top"/>
    </xf>
    <xf numFmtId="0" fontId="3" fillId="0" borderId="15" xfId="3" applyFont="1" applyBorder="1" applyAlignment="1">
      <alignment vertical="center"/>
    </xf>
    <xf numFmtId="0" fontId="3" fillId="0" borderId="6" xfId="3" applyFont="1" applyBorder="1" applyAlignment="1">
      <alignment horizontal="center" vertical="center"/>
    </xf>
    <xf numFmtId="0" fontId="3" fillId="6" borderId="6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right" vertical="center"/>
    </xf>
    <xf numFmtId="0" fontId="7" fillId="6" borderId="3" xfId="3" applyFont="1" applyFill="1" applyBorder="1" applyAlignment="1">
      <alignment horizontal="center" vertical="center"/>
    </xf>
    <xf numFmtId="176" fontId="7" fillId="6" borderId="3" xfId="3" applyNumberFormat="1" applyFont="1" applyFill="1" applyBorder="1" applyAlignment="1">
      <alignment vertical="center"/>
    </xf>
    <xf numFmtId="0" fontId="3" fillId="2" borderId="10" xfId="3" applyFont="1" applyFill="1" applyBorder="1" applyAlignment="1">
      <alignment horizontal="center" vertical="center"/>
    </xf>
    <xf numFmtId="0" fontId="3" fillId="6" borderId="37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3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horizontal="center" vertical="center"/>
    </xf>
    <xf numFmtId="176" fontId="7" fillId="0" borderId="2" xfId="3" applyNumberFormat="1" applyFont="1" applyFill="1" applyBorder="1" applyAlignment="1">
      <alignment vertical="center"/>
    </xf>
    <xf numFmtId="178" fontId="3" fillId="0" borderId="0" xfId="3" applyNumberFormat="1" applyFont="1"/>
    <xf numFmtId="0" fontId="1" fillId="0" borderId="0" xfId="0" applyFont="1">
      <alignment vertical="center"/>
    </xf>
    <xf numFmtId="0" fontId="14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178" fontId="3" fillId="2" borderId="2" xfId="3" applyNumberFormat="1" applyFont="1" applyFill="1" applyBorder="1" applyAlignment="1">
      <alignment vertical="center"/>
    </xf>
    <xf numFmtId="178" fontId="3" fillId="2" borderId="8" xfId="3" applyNumberFormat="1" applyFont="1" applyFill="1" applyBorder="1" applyAlignment="1">
      <alignment vertical="center"/>
    </xf>
    <xf numFmtId="0" fontId="3" fillId="2" borderId="1" xfId="3" applyFont="1" applyFill="1" applyBorder="1" applyAlignment="1">
      <alignment horizontal="center" vertical="center"/>
    </xf>
    <xf numFmtId="0" fontId="3" fillId="0" borderId="2" xfId="3" applyFont="1" applyBorder="1" applyAlignment="1">
      <alignment vertical="center" shrinkToFit="1"/>
    </xf>
    <xf numFmtId="0" fontId="3" fillId="2" borderId="3" xfId="3" applyFont="1" applyFill="1" applyBorder="1" applyAlignment="1">
      <alignment horizontal="right" vertical="center"/>
    </xf>
    <xf numFmtId="178" fontId="3" fillId="4" borderId="28" xfId="3" applyNumberFormat="1" applyFont="1" applyFill="1" applyBorder="1" applyAlignment="1">
      <alignment vertical="center"/>
    </xf>
    <xf numFmtId="178" fontId="3" fillId="4" borderId="17" xfId="3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3" fillId="0" borderId="21" xfId="3" applyNumberFormat="1" applyFont="1" applyBorder="1" applyAlignment="1">
      <alignment horizontal="right" vertical="center"/>
    </xf>
    <xf numFmtId="49" fontId="3" fillId="0" borderId="20" xfId="3" applyNumberFormat="1" applyFont="1" applyBorder="1" applyAlignment="1">
      <alignment vertical="center"/>
    </xf>
    <xf numFmtId="49" fontId="3" fillId="0" borderId="6" xfId="3" applyNumberFormat="1" applyFont="1" applyBorder="1" applyAlignment="1">
      <alignment horizontal="right" vertical="center"/>
    </xf>
    <xf numFmtId="0" fontId="9" fillId="0" borderId="2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49" fontId="3" fillId="0" borderId="21" xfId="3" applyNumberFormat="1" applyFont="1" applyBorder="1" applyAlignment="1">
      <alignment horizontal="right" vertical="center"/>
    </xf>
    <xf numFmtId="183" fontId="3" fillId="2" borderId="2" xfId="3" applyNumberFormat="1" applyFont="1" applyFill="1" applyBorder="1" applyAlignment="1">
      <alignment horizontal="right" vertical="center" shrinkToFit="1"/>
    </xf>
    <xf numFmtId="0" fontId="3" fillId="0" borderId="6" xfId="3" applyNumberFormat="1" applyFont="1" applyBorder="1" applyAlignment="1">
      <alignment horizontal="right" vertical="center"/>
    </xf>
    <xf numFmtId="0" fontId="7" fillId="0" borderId="2" xfId="3" applyFont="1" applyFill="1" applyBorder="1" applyAlignment="1">
      <alignment horizontal="left" vertical="center" wrapText="1"/>
    </xf>
    <xf numFmtId="0" fontId="12" fillId="0" borderId="2" xfId="3" applyFont="1" applyFill="1" applyBorder="1" applyAlignment="1">
      <alignment horizontal="center" vertical="center"/>
    </xf>
    <xf numFmtId="0" fontId="3" fillId="4" borderId="28" xfId="3" applyFont="1" applyFill="1" applyBorder="1" applyAlignment="1">
      <alignment horizontal="center" vertical="center"/>
    </xf>
    <xf numFmtId="0" fontId="3" fillId="4" borderId="28" xfId="3" applyFont="1" applyFill="1" applyBorder="1"/>
    <xf numFmtId="0" fontId="9" fillId="0" borderId="19" xfId="3" applyFont="1" applyFill="1" applyBorder="1" applyAlignment="1">
      <alignment horizontal="center" vertical="center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7" fillId="0" borderId="22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17" fontId="3" fillId="0" borderId="3" xfId="3" applyNumberFormat="1" applyFont="1" applyBorder="1" applyAlignment="1">
      <alignment horizontal="left" vertical="center"/>
    </xf>
    <xf numFmtId="0" fontId="3" fillId="0" borderId="3" xfId="3" applyFont="1" applyBorder="1" applyAlignment="1">
      <alignment horizontal="left" vertical="center"/>
    </xf>
    <xf numFmtId="40" fontId="7" fillId="2" borderId="3" xfId="1" applyNumberFormat="1" applyFont="1" applyFill="1" applyBorder="1" applyAlignment="1">
      <alignment vertical="center"/>
    </xf>
    <xf numFmtId="49" fontId="3" fillId="0" borderId="3" xfId="3" applyNumberFormat="1" applyFont="1" applyBorder="1" applyAlignment="1">
      <alignment horizontal="left" vertical="center"/>
    </xf>
    <xf numFmtId="176" fontId="7" fillId="0" borderId="2" xfId="3" applyNumberFormat="1" applyFont="1" applyFill="1" applyBorder="1" applyAlignment="1">
      <alignment horizontal="center" vertical="center"/>
    </xf>
    <xf numFmtId="0" fontId="3" fillId="0" borderId="38" xfId="3" applyFont="1" applyBorder="1" applyAlignment="1">
      <alignment vertical="center"/>
    </xf>
    <xf numFmtId="2" fontId="7" fillId="2" borderId="3" xfId="3" applyNumberFormat="1" applyFont="1" applyFill="1" applyBorder="1" applyAlignment="1">
      <alignment vertical="center"/>
    </xf>
    <xf numFmtId="0" fontId="7" fillId="0" borderId="6" xfId="3" applyFont="1" applyFill="1" applyBorder="1" applyAlignment="1">
      <alignment horizontal="center" vertical="center"/>
    </xf>
    <xf numFmtId="0" fontId="9" fillId="0" borderId="5" xfId="3" applyFont="1" applyFill="1" applyBorder="1" applyAlignment="1">
      <alignment horizontal="center" vertical="center"/>
    </xf>
    <xf numFmtId="0" fontId="3" fillId="6" borderId="6" xfId="3" applyFont="1" applyFill="1" applyBorder="1" applyAlignment="1">
      <alignment vertical="center"/>
    </xf>
    <xf numFmtId="0" fontId="3" fillId="6" borderId="3" xfId="3" applyFont="1" applyFill="1" applyBorder="1" applyAlignment="1">
      <alignment vertical="center"/>
    </xf>
    <xf numFmtId="0" fontId="3" fillId="6" borderId="2" xfId="3" applyFont="1" applyFill="1" applyBorder="1" applyAlignment="1">
      <alignment vertical="center"/>
    </xf>
    <xf numFmtId="0" fontId="3" fillId="6" borderId="8" xfId="3" applyFont="1" applyFill="1" applyBorder="1" applyAlignment="1">
      <alignment vertical="center"/>
    </xf>
    <xf numFmtId="0" fontId="7" fillId="6" borderId="12" xfId="3" applyFont="1" applyFill="1" applyBorder="1" applyAlignment="1">
      <alignment horizontal="center" vertical="center"/>
    </xf>
    <xf numFmtId="178" fontId="3" fillId="6" borderId="8" xfId="3" applyNumberFormat="1" applyFont="1" applyFill="1" applyBorder="1" applyAlignment="1">
      <alignment vertical="center"/>
    </xf>
    <xf numFmtId="0" fontId="3" fillId="6" borderId="2" xfId="3" applyFont="1" applyFill="1" applyBorder="1" applyAlignment="1">
      <alignment horizontal="center" vertical="center"/>
    </xf>
    <xf numFmtId="0" fontId="7" fillId="6" borderId="13" xfId="3" applyFont="1" applyFill="1" applyBorder="1" applyAlignment="1">
      <alignment horizontal="center" vertical="center"/>
    </xf>
    <xf numFmtId="0" fontId="3" fillId="6" borderId="6" xfId="3" applyFont="1" applyFill="1" applyBorder="1" applyAlignment="1">
      <alignment horizontal="right" vertical="center"/>
    </xf>
    <xf numFmtId="40" fontId="7" fillId="6" borderId="2" xfId="3" applyNumberFormat="1" applyFont="1" applyFill="1" applyBorder="1" applyAlignment="1">
      <alignment vertical="center" shrinkToFit="1"/>
    </xf>
    <xf numFmtId="176" fontId="7" fillId="6" borderId="2" xfId="3" applyNumberFormat="1" applyFont="1" applyFill="1" applyBorder="1" applyAlignment="1">
      <alignment vertical="center"/>
    </xf>
    <xf numFmtId="176" fontId="7" fillId="6" borderId="2" xfId="3" applyNumberFormat="1" applyFont="1" applyFill="1" applyBorder="1" applyAlignment="1">
      <alignment horizontal="center" vertical="center"/>
    </xf>
    <xf numFmtId="40" fontId="7" fillId="4" borderId="28" xfId="1" applyNumberFormat="1" applyFont="1" applyFill="1" applyBorder="1" applyAlignment="1">
      <alignment vertical="center"/>
    </xf>
    <xf numFmtId="38" fontId="3" fillId="0" borderId="0" xfId="1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0" fontId="3" fillId="0" borderId="39" xfId="3" applyFont="1" applyBorder="1" applyAlignment="1">
      <alignment horizontal="right" vertical="center"/>
    </xf>
    <xf numFmtId="38" fontId="3" fillId="0" borderId="39" xfId="3" applyNumberFormat="1" applyFont="1" applyBorder="1" applyAlignment="1">
      <alignment horizontal="right" vertical="center"/>
    </xf>
    <xf numFmtId="38" fontId="3" fillId="0" borderId="39" xfId="1" applyFont="1" applyBorder="1" applyAlignment="1">
      <alignment horizontal="right" vertical="center"/>
    </xf>
    <xf numFmtId="38" fontId="3" fillId="0" borderId="40" xfId="3" applyNumberFormat="1" applyFont="1" applyBorder="1" applyAlignment="1">
      <alignment horizontal="right" vertical="center"/>
    </xf>
    <xf numFmtId="0" fontId="7" fillId="6" borderId="22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3" fillId="6" borderId="8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0" fontId="3" fillId="2" borderId="2" xfId="3" applyFont="1" applyFill="1" applyBorder="1" applyAlignment="1">
      <alignment horizontal="right" vertical="center"/>
    </xf>
    <xf numFmtId="38" fontId="3" fillId="5" borderId="21" xfId="3" applyNumberFormat="1" applyFont="1" applyFill="1" applyBorder="1" applyAlignment="1">
      <alignment vertical="center"/>
    </xf>
    <xf numFmtId="40" fontId="7" fillId="5" borderId="19" xfId="1" applyNumberFormat="1" applyFont="1" applyFill="1" applyBorder="1" applyAlignment="1">
      <alignment vertical="center"/>
    </xf>
    <xf numFmtId="40" fontId="7" fillId="5" borderId="19" xfId="1" applyNumberFormat="1" applyFont="1" applyFill="1" applyBorder="1" applyAlignment="1">
      <alignment vertical="center" shrinkToFit="1"/>
    </xf>
    <xf numFmtId="0" fontId="3" fillId="0" borderId="0" xfId="2">
      <alignment vertical="center"/>
    </xf>
    <xf numFmtId="0" fontId="3" fillId="0" borderId="0" xfId="3"/>
    <xf numFmtId="177" fontId="3" fillId="0" borderId="0" xfId="1" applyNumberFormat="1" applyFont="1" applyAlignment="1"/>
    <xf numFmtId="38" fontId="3" fillId="0" borderId="0" xfId="1" applyFont="1" applyAlignment="1">
      <alignment horizontal="right"/>
    </xf>
    <xf numFmtId="40" fontId="3" fillId="0" borderId="0" xfId="1" applyNumberFormat="1" applyFont="1" applyAlignment="1"/>
    <xf numFmtId="0" fontId="3" fillId="0" borderId="0" xfId="3" applyAlignment="1">
      <alignment horizontal="center"/>
    </xf>
    <xf numFmtId="0" fontId="3" fillId="0" borderId="0" xfId="3" applyAlignment="1">
      <alignment shrinkToFit="1"/>
    </xf>
    <xf numFmtId="38" fontId="3" fillId="8" borderId="29" xfId="1" applyFont="1" applyFill="1" applyBorder="1" applyAlignment="1">
      <alignment horizontal="center" vertical="center"/>
    </xf>
    <xf numFmtId="38" fontId="3" fillId="8" borderId="17" xfId="1" applyFont="1" applyFill="1" applyBorder="1" applyAlignment="1">
      <alignment horizontal="center" vertical="center"/>
    </xf>
    <xf numFmtId="177" fontId="3" fillId="8" borderId="17" xfId="1" applyNumberFormat="1" applyFont="1" applyFill="1" applyBorder="1">
      <alignment vertical="center"/>
    </xf>
    <xf numFmtId="38" fontId="3" fillId="8" borderId="17" xfId="1" applyFont="1" applyFill="1" applyBorder="1" applyAlignment="1">
      <alignment horizontal="right" vertical="center"/>
    </xf>
    <xf numFmtId="40" fontId="3" fillId="8" borderId="17" xfId="1" applyNumberFormat="1" applyFont="1" applyFill="1" applyBorder="1" applyAlignment="1">
      <alignment horizontal="center" vertical="center" shrinkToFit="1"/>
    </xf>
    <xf numFmtId="40" fontId="3" fillId="8" borderId="35" xfId="1" applyNumberFormat="1" applyFont="1" applyFill="1" applyBorder="1">
      <alignment vertical="center"/>
    </xf>
    <xf numFmtId="0" fontId="3" fillId="8" borderId="17" xfId="3" applyFill="1" applyBorder="1" applyAlignment="1">
      <alignment vertical="center"/>
    </xf>
    <xf numFmtId="0" fontId="3" fillId="8" borderId="17" xfId="3" applyFill="1" applyBorder="1" applyAlignment="1">
      <alignment horizontal="center" vertical="center"/>
    </xf>
    <xf numFmtId="0" fontId="3" fillId="8" borderId="30" xfId="3" applyFill="1" applyBorder="1" applyAlignment="1">
      <alignment vertical="center"/>
    </xf>
    <xf numFmtId="0" fontId="3" fillId="8" borderId="31" xfId="3" applyFill="1" applyBorder="1" applyAlignment="1">
      <alignment vertical="center"/>
    </xf>
    <xf numFmtId="0" fontId="3" fillId="8" borderId="29" xfId="3" applyFill="1" applyBorder="1" applyAlignment="1">
      <alignment vertical="center"/>
    </xf>
    <xf numFmtId="38" fontId="3" fillId="8" borderId="36" xfId="1" applyFont="1" applyFill="1" applyBorder="1">
      <alignment vertical="center"/>
    </xf>
    <xf numFmtId="38" fontId="3" fillId="8" borderId="19" xfId="1" applyFont="1" applyFill="1" applyBorder="1">
      <alignment vertical="center"/>
    </xf>
    <xf numFmtId="177" fontId="3" fillId="8" borderId="19" xfId="1" applyNumberFormat="1" applyFont="1" applyFill="1" applyBorder="1">
      <alignment vertical="center"/>
    </xf>
    <xf numFmtId="38" fontId="3" fillId="8" borderId="19" xfId="1" applyFont="1" applyFill="1" applyBorder="1" applyAlignment="1">
      <alignment horizontal="center" vertical="center"/>
    </xf>
    <xf numFmtId="38" fontId="3" fillId="8" borderId="19" xfId="1" applyFont="1" applyFill="1" applyBorder="1" applyAlignment="1">
      <alignment horizontal="right" vertical="center"/>
    </xf>
    <xf numFmtId="40" fontId="3" fillId="8" borderId="19" xfId="1" applyNumberFormat="1" applyFont="1" applyFill="1" applyBorder="1">
      <alignment vertical="center"/>
    </xf>
    <xf numFmtId="0" fontId="3" fillId="8" borderId="21" xfId="3" applyFill="1" applyBorder="1" applyAlignment="1">
      <alignment vertical="center"/>
    </xf>
    <xf numFmtId="0" fontId="3" fillId="8" borderId="20" xfId="3" applyFill="1" applyBorder="1" applyAlignment="1">
      <alignment vertical="center"/>
    </xf>
    <xf numFmtId="0" fontId="3" fillId="8" borderId="36" xfId="3" applyFill="1" applyBorder="1" applyAlignment="1">
      <alignment vertical="center"/>
    </xf>
    <xf numFmtId="38" fontId="3" fillId="9" borderId="10" xfId="1" applyFont="1" applyFill="1" applyBorder="1" applyAlignment="1">
      <alignment horizontal="center" vertical="center"/>
    </xf>
    <xf numFmtId="38" fontId="3" fillId="9" borderId="8" xfId="1" applyFont="1" applyFill="1" applyBorder="1" applyAlignment="1">
      <alignment horizontal="center" vertical="center"/>
    </xf>
    <xf numFmtId="177" fontId="3" fillId="9" borderId="8" xfId="1" applyNumberFormat="1" applyFont="1" applyFill="1" applyBorder="1">
      <alignment vertical="center"/>
    </xf>
    <xf numFmtId="38" fontId="3" fillId="9" borderId="8" xfId="1" applyFont="1" applyFill="1" applyBorder="1" applyAlignment="1">
      <alignment horizontal="right" vertical="center"/>
    </xf>
    <xf numFmtId="40" fontId="3" fillId="9" borderId="8" xfId="1" applyNumberFormat="1" applyFont="1" applyFill="1" applyBorder="1" applyAlignment="1">
      <alignment horizontal="center" vertical="center" shrinkToFit="1"/>
    </xf>
    <xf numFmtId="40" fontId="3" fillId="9" borderId="8" xfId="1" applyNumberFormat="1" applyFont="1" applyFill="1" applyBorder="1" applyAlignment="1">
      <alignment vertical="center" shrinkToFit="1"/>
    </xf>
    <xf numFmtId="0" fontId="3" fillId="9" borderId="8" xfId="3" applyFill="1" applyBorder="1" applyAlignment="1">
      <alignment vertical="center"/>
    </xf>
    <xf numFmtId="0" fontId="3" fillId="9" borderId="8" xfId="3" applyFill="1" applyBorder="1" applyAlignment="1">
      <alignment horizontal="center" vertical="center"/>
    </xf>
    <xf numFmtId="0" fontId="3" fillId="9" borderId="15" xfId="3" applyFill="1" applyBorder="1" applyAlignment="1">
      <alignment vertical="center"/>
    </xf>
    <xf numFmtId="0" fontId="3" fillId="9" borderId="12" xfId="3" applyFill="1" applyBorder="1" applyAlignment="1">
      <alignment vertical="center"/>
    </xf>
    <xf numFmtId="0" fontId="3" fillId="9" borderId="10" xfId="3" applyFill="1" applyBorder="1" applyAlignment="1">
      <alignment vertical="center"/>
    </xf>
    <xf numFmtId="38" fontId="3" fillId="9" borderId="25" xfId="1" applyFont="1" applyFill="1" applyBorder="1">
      <alignment vertical="center"/>
    </xf>
    <xf numFmtId="38" fontId="3" fillId="9" borderId="28" xfId="1" applyFont="1" applyFill="1" applyBorder="1">
      <alignment vertical="center"/>
    </xf>
    <xf numFmtId="177" fontId="3" fillId="9" borderId="28" xfId="1" applyNumberFormat="1" applyFont="1" applyFill="1" applyBorder="1">
      <alignment vertical="center"/>
    </xf>
    <xf numFmtId="38" fontId="3" fillId="9" borderId="28" xfId="1" applyFont="1" applyFill="1" applyBorder="1" applyAlignment="1">
      <alignment horizontal="center" vertical="center"/>
    </xf>
    <xf numFmtId="38" fontId="3" fillId="9" borderId="28" xfId="1" applyFont="1" applyFill="1" applyBorder="1" applyAlignment="1">
      <alignment horizontal="right" vertical="center"/>
    </xf>
    <xf numFmtId="40" fontId="3" fillId="9" borderId="28" xfId="1" applyNumberFormat="1" applyFont="1" applyFill="1" applyBorder="1" applyAlignment="1">
      <alignment vertical="center" shrinkToFit="1"/>
    </xf>
    <xf numFmtId="0" fontId="3" fillId="9" borderId="26" xfId="3" applyFill="1" applyBorder="1" applyAlignment="1">
      <alignment vertical="center"/>
    </xf>
    <xf numFmtId="0" fontId="3" fillId="9" borderId="27" xfId="3" applyFill="1" applyBorder="1" applyAlignment="1">
      <alignment vertical="center"/>
    </xf>
    <xf numFmtId="0" fontId="3" fillId="9" borderId="25" xfId="3" applyFill="1" applyBorder="1" applyAlignment="1">
      <alignment vertical="center"/>
    </xf>
    <xf numFmtId="0" fontId="3" fillId="2" borderId="11" xfId="3" applyFill="1" applyBorder="1" applyAlignment="1">
      <alignment horizontal="center" vertical="center"/>
    </xf>
    <xf numFmtId="0" fontId="3" fillId="2" borderId="2" xfId="3" applyFill="1" applyBorder="1" applyAlignment="1">
      <alignment horizontal="center" vertical="center"/>
    </xf>
    <xf numFmtId="177" fontId="3" fillId="2" borderId="2" xfId="1" applyNumberFormat="1" applyFont="1" applyFill="1" applyBorder="1">
      <alignment vertical="center"/>
    </xf>
    <xf numFmtId="38" fontId="3" fillId="2" borderId="2" xfId="1" applyFont="1" applyFill="1" applyBorder="1" applyAlignment="1">
      <alignment horizontal="right" vertical="center"/>
    </xf>
    <xf numFmtId="40" fontId="3" fillId="2" borderId="2" xfId="1" applyNumberFormat="1" applyFont="1" applyFill="1" applyBorder="1" applyAlignment="1">
      <alignment horizontal="right" vertical="center" shrinkToFit="1"/>
    </xf>
    <xf numFmtId="0" fontId="3" fillId="2" borderId="2" xfId="3" applyFill="1" applyBorder="1" applyAlignment="1">
      <alignment vertical="center"/>
    </xf>
    <xf numFmtId="0" fontId="3" fillId="2" borderId="6" xfId="3" applyFill="1" applyBorder="1" applyAlignment="1">
      <alignment vertical="center"/>
    </xf>
    <xf numFmtId="0" fontId="3" fillId="2" borderId="3" xfId="3" applyFill="1" applyBorder="1" applyAlignment="1">
      <alignment horizontal="center" vertical="center"/>
    </xf>
    <xf numFmtId="0" fontId="3" fillId="2" borderId="11" xfId="3" applyFill="1" applyBorder="1" applyAlignment="1">
      <alignment vertical="center"/>
    </xf>
    <xf numFmtId="177" fontId="3" fillId="2" borderId="2" xfId="1" applyNumberFormat="1" applyFont="1" applyFill="1" applyBorder="1" applyAlignment="1">
      <alignment horizontal="right" vertical="center"/>
    </xf>
    <xf numFmtId="0" fontId="3" fillId="0" borderId="11" xfId="3" applyBorder="1" applyAlignment="1">
      <alignment horizontal="center" vertical="center"/>
    </xf>
    <xf numFmtId="0" fontId="3" fillId="0" borderId="2" xfId="3" applyBorder="1" applyAlignment="1">
      <alignment vertical="center"/>
    </xf>
    <xf numFmtId="0" fontId="3" fillId="0" borderId="2" xfId="3" applyBorder="1" applyAlignment="1">
      <alignment horizontal="center" vertical="center"/>
    </xf>
    <xf numFmtId="177" fontId="3" fillId="0" borderId="2" xfId="1" applyNumberFormat="1" applyFont="1" applyBorder="1">
      <alignment vertical="center"/>
    </xf>
    <xf numFmtId="38" fontId="3" fillId="0" borderId="2" xfId="1" applyFont="1" applyBorder="1" applyAlignment="1">
      <alignment horizontal="right" vertical="center"/>
    </xf>
    <xf numFmtId="40" fontId="3" fillId="0" borderId="2" xfId="1" applyNumberFormat="1" applyFont="1" applyBorder="1">
      <alignment vertical="center"/>
    </xf>
    <xf numFmtId="0" fontId="3" fillId="0" borderId="2" xfId="3" applyBorder="1" applyAlignment="1">
      <alignment horizontal="right" vertical="center"/>
    </xf>
    <xf numFmtId="0" fontId="3" fillId="0" borderId="6" xfId="3" applyBorder="1" applyAlignment="1">
      <alignment vertical="center"/>
    </xf>
    <xf numFmtId="0" fontId="3" fillId="0" borderId="3" xfId="3" applyBorder="1" applyAlignment="1">
      <alignment vertical="center"/>
    </xf>
    <xf numFmtId="0" fontId="3" fillId="0" borderId="11" xfId="3" applyBorder="1" applyAlignment="1">
      <alignment vertical="center" shrinkToFit="1"/>
    </xf>
    <xf numFmtId="0" fontId="3" fillId="0" borderId="14" xfId="3" applyBorder="1" applyAlignment="1">
      <alignment horizontal="center" vertical="center"/>
    </xf>
    <xf numFmtId="0" fontId="3" fillId="6" borderId="2" xfId="3" applyFill="1" applyBorder="1" applyAlignment="1">
      <alignment vertical="center"/>
    </xf>
    <xf numFmtId="0" fontId="3" fillId="0" borderId="1" xfId="3" applyBorder="1" applyAlignment="1">
      <alignment horizontal="center" vertical="center"/>
    </xf>
    <xf numFmtId="0" fontId="3" fillId="0" borderId="1" xfId="3" applyBorder="1" applyAlignment="1">
      <alignment horizontal="left" vertical="center"/>
    </xf>
    <xf numFmtId="38" fontId="3" fillId="0" borderId="1" xfId="1" applyFont="1" applyBorder="1" applyAlignment="1">
      <alignment horizontal="right" vertical="center"/>
    </xf>
    <xf numFmtId="0" fontId="3" fillId="0" borderId="1" xfId="3" applyBorder="1" applyAlignment="1">
      <alignment vertical="center"/>
    </xf>
    <xf numFmtId="177" fontId="3" fillId="0" borderId="1" xfId="1" applyNumberFormat="1" applyFont="1" applyBorder="1">
      <alignment vertical="center"/>
    </xf>
    <xf numFmtId="40" fontId="3" fillId="0" borderId="1" xfId="1" applyNumberFormat="1" applyFont="1" applyBorder="1">
      <alignment vertical="center"/>
    </xf>
    <xf numFmtId="0" fontId="3" fillId="0" borderId="1" xfId="3" applyBorder="1" applyAlignment="1">
      <alignment horizontal="right" vertical="center"/>
    </xf>
    <xf numFmtId="0" fontId="3" fillId="0" borderId="16" xfId="3" applyBorder="1" applyAlignment="1">
      <alignment vertical="center"/>
    </xf>
    <xf numFmtId="0" fontId="3" fillId="0" borderId="7" xfId="3" applyBorder="1" applyAlignment="1">
      <alignment vertical="center"/>
    </xf>
    <xf numFmtId="0" fontId="3" fillId="0" borderId="14" xfId="3" applyBorder="1" applyAlignment="1">
      <alignment vertical="center" shrinkToFit="1"/>
    </xf>
    <xf numFmtId="38" fontId="3" fillId="9" borderId="29" xfId="1" applyFont="1" applyFill="1" applyBorder="1" applyAlignment="1">
      <alignment horizontal="center" vertical="center"/>
    </xf>
    <xf numFmtId="38" fontId="3" fillId="9" borderId="17" xfId="1" applyFont="1" applyFill="1" applyBorder="1" applyAlignment="1">
      <alignment horizontal="center" vertical="center"/>
    </xf>
    <xf numFmtId="177" fontId="3" fillId="9" borderId="17" xfId="1" applyNumberFormat="1" applyFont="1" applyFill="1" applyBorder="1">
      <alignment vertical="center"/>
    </xf>
    <xf numFmtId="38" fontId="3" fillId="9" borderId="17" xfId="1" applyFont="1" applyFill="1" applyBorder="1" applyAlignment="1">
      <alignment horizontal="right" vertical="center"/>
    </xf>
    <xf numFmtId="40" fontId="3" fillId="9" borderId="17" xfId="1" applyNumberFormat="1" applyFont="1" applyFill="1" applyBorder="1" applyAlignment="1">
      <alignment vertical="center" shrinkToFit="1"/>
    </xf>
    <xf numFmtId="0" fontId="3" fillId="9" borderId="17" xfId="3" applyFill="1" applyBorder="1" applyAlignment="1">
      <alignment vertical="center"/>
    </xf>
    <xf numFmtId="0" fontId="3" fillId="9" borderId="17" xfId="3" applyFill="1" applyBorder="1" applyAlignment="1">
      <alignment horizontal="center" vertical="center"/>
    </xf>
    <xf numFmtId="0" fontId="3" fillId="9" borderId="30" xfId="3" applyFill="1" applyBorder="1" applyAlignment="1">
      <alignment vertical="center"/>
    </xf>
    <xf numFmtId="0" fontId="3" fillId="9" borderId="31" xfId="3" applyFill="1" applyBorder="1" applyAlignment="1">
      <alignment vertical="center"/>
    </xf>
    <xf numFmtId="0" fontId="3" fillId="9" borderId="29" xfId="3" applyFill="1" applyBorder="1" applyAlignment="1">
      <alignment vertical="center"/>
    </xf>
    <xf numFmtId="0" fontId="3" fillId="0" borderId="2" xfId="3" applyBorder="1" applyAlignment="1">
      <alignment horizontal="center" vertical="center" shrinkToFit="1"/>
    </xf>
    <xf numFmtId="40" fontId="3" fillId="0" borderId="2" xfId="1" applyNumberFormat="1" applyFont="1" applyBorder="1" applyAlignment="1">
      <alignment horizontal="right" vertical="center" shrinkToFit="1"/>
    </xf>
    <xf numFmtId="49" fontId="3" fillId="0" borderId="3" xfId="3" applyNumberFormat="1" applyBorder="1" applyAlignment="1">
      <alignment horizontal="right" vertical="center"/>
    </xf>
    <xf numFmtId="0" fontId="3" fillId="7" borderId="0" xfId="2" applyFill="1">
      <alignment vertical="center"/>
    </xf>
    <xf numFmtId="40" fontId="3" fillId="6" borderId="2" xfId="1" applyNumberFormat="1" applyFont="1" applyFill="1" applyBorder="1">
      <alignment vertical="center"/>
    </xf>
    <xf numFmtId="177" fontId="3" fillId="0" borderId="2" xfId="1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40" fontId="3" fillId="6" borderId="2" xfId="1" applyNumberFormat="1" applyFont="1" applyFill="1" applyBorder="1" applyAlignment="1">
      <alignment horizontal="right" vertical="center" shrinkToFit="1"/>
    </xf>
    <xf numFmtId="177" fontId="3" fillId="2" borderId="2" xfId="1" applyNumberFormat="1" applyFont="1" applyFill="1" applyBorder="1" applyAlignment="1">
      <alignment horizontal="center" vertical="center"/>
    </xf>
    <xf numFmtId="0" fontId="3" fillId="6" borderId="2" xfId="3" applyFill="1" applyBorder="1" applyAlignment="1">
      <alignment horizontal="center" vertical="center" shrinkToFit="1"/>
    </xf>
    <xf numFmtId="177" fontId="3" fillId="6" borderId="2" xfId="1" applyNumberFormat="1" applyFont="1" applyFill="1" applyBorder="1">
      <alignment vertical="center"/>
    </xf>
    <xf numFmtId="0" fontId="3" fillId="6" borderId="2" xfId="3" applyFill="1" applyBorder="1" applyAlignment="1">
      <alignment horizontal="center" vertical="center"/>
    </xf>
    <xf numFmtId="0" fontId="3" fillId="6" borderId="6" xfId="3" applyFill="1" applyBorder="1" applyAlignment="1">
      <alignment vertical="center"/>
    </xf>
    <xf numFmtId="177" fontId="7" fillId="0" borderId="2" xfId="1" applyNumberFormat="1" applyFont="1" applyBorder="1">
      <alignment vertical="center"/>
    </xf>
    <xf numFmtId="49" fontId="3" fillId="0" borderId="6" xfId="3" applyNumberFormat="1" applyBorder="1" applyAlignment="1">
      <alignment horizontal="right" vertical="center"/>
    </xf>
    <xf numFmtId="0" fontId="3" fillId="0" borderId="6" xfId="3" applyBorder="1" applyAlignment="1">
      <alignment horizontal="center" vertical="center"/>
    </xf>
    <xf numFmtId="177" fontId="3" fillId="0" borderId="58" xfId="1" applyNumberFormat="1" applyFont="1" applyBorder="1" applyAlignment="1">
      <alignment horizontal="center" vertical="center"/>
    </xf>
    <xf numFmtId="0" fontId="3" fillId="2" borderId="8" xfId="3" applyFill="1" applyBorder="1" applyAlignment="1">
      <alignment horizontal="center" vertical="center"/>
    </xf>
    <xf numFmtId="177" fontId="3" fillId="2" borderId="8" xfId="1" applyNumberFormat="1" applyFont="1" applyFill="1" applyBorder="1">
      <alignment vertical="center"/>
    </xf>
    <xf numFmtId="0" fontId="3" fillId="0" borderId="11" xfId="3" applyBorder="1" applyAlignment="1">
      <alignment vertical="center"/>
    </xf>
    <xf numFmtId="0" fontId="7" fillId="0" borderId="2" xfId="3" applyFont="1" applyBorder="1" applyAlignment="1">
      <alignment vertical="center"/>
    </xf>
    <xf numFmtId="0" fontId="3" fillId="6" borderId="2" xfId="3" applyFill="1" applyBorder="1" applyAlignment="1">
      <alignment horizontal="right" vertical="center" wrapText="1"/>
    </xf>
    <xf numFmtId="0" fontId="3" fillId="3" borderId="3" xfId="3" applyFill="1" applyBorder="1" applyAlignment="1">
      <alignment vertical="center"/>
    </xf>
    <xf numFmtId="0" fontId="3" fillId="3" borderId="6" xfId="3" applyFill="1" applyBorder="1" applyAlignment="1">
      <alignment horizontal="right" vertical="center" wrapText="1"/>
    </xf>
    <xf numFmtId="0" fontId="3" fillId="3" borderId="11" xfId="3" applyFill="1" applyBorder="1" applyAlignment="1">
      <alignment vertical="center" shrinkToFit="1"/>
    </xf>
    <xf numFmtId="0" fontId="3" fillId="0" borderId="2" xfId="3" applyBorder="1" applyAlignment="1">
      <alignment horizontal="left" vertical="center"/>
    </xf>
    <xf numFmtId="40" fontId="3" fillId="0" borderId="1" xfId="1" applyNumberFormat="1" applyFont="1" applyBorder="1" applyAlignment="1">
      <alignment horizontal="right" vertical="center" shrinkToFit="1"/>
    </xf>
    <xf numFmtId="49" fontId="3" fillId="0" borderId="7" xfId="3" applyNumberFormat="1" applyBorder="1" applyAlignment="1">
      <alignment horizontal="right" vertical="center"/>
    </xf>
    <xf numFmtId="49" fontId="3" fillId="0" borderId="16" xfId="3" applyNumberFormat="1" applyBorder="1" applyAlignment="1">
      <alignment horizontal="right" vertical="center"/>
    </xf>
    <xf numFmtId="40" fontId="3" fillId="9" borderId="17" xfId="1" applyNumberFormat="1" applyFont="1" applyFill="1" applyBorder="1" applyAlignment="1">
      <alignment horizontal="center" vertical="center" shrinkToFit="1"/>
    </xf>
    <xf numFmtId="38" fontId="3" fillId="9" borderId="17" xfId="1" applyFont="1" applyFill="1" applyBorder="1">
      <alignment vertical="center"/>
    </xf>
    <xf numFmtId="0" fontId="3" fillId="2" borderId="2" xfId="3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3" fillId="0" borderId="2" xfId="1" applyFont="1" applyBorder="1">
      <alignment vertical="center"/>
    </xf>
    <xf numFmtId="0" fontId="3" fillId="10" borderId="0" xfId="2" applyFill="1">
      <alignment vertical="center"/>
    </xf>
    <xf numFmtId="0" fontId="3" fillId="6" borderId="1" xfId="3" applyFill="1" applyBorder="1" applyAlignment="1">
      <alignment horizontal="right" vertical="center"/>
    </xf>
    <xf numFmtId="49" fontId="3" fillId="0" borderId="6" xfId="3" applyNumberFormat="1" applyBorder="1" applyAlignment="1">
      <alignment horizontal="right" vertical="center" wrapText="1"/>
    </xf>
    <xf numFmtId="38" fontId="3" fillId="2" borderId="11" xfId="1" applyFont="1" applyFill="1" applyBorder="1" applyAlignment="1">
      <alignment horizontal="right" vertical="center"/>
    </xf>
    <xf numFmtId="0" fontId="3" fillId="0" borderId="36" xfId="3" applyBorder="1" applyAlignment="1">
      <alignment horizontal="center" vertical="center"/>
    </xf>
    <xf numFmtId="0" fontId="3" fillId="0" borderId="19" xfId="3" applyBorder="1" applyAlignment="1">
      <alignment vertical="center"/>
    </xf>
    <xf numFmtId="0" fontId="3" fillId="0" borderId="24" xfId="3" applyBorder="1" applyAlignment="1">
      <alignment vertical="center"/>
    </xf>
    <xf numFmtId="0" fontId="3" fillId="0" borderId="19" xfId="3" applyBorder="1" applyAlignment="1">
      <alignment horizontal="center" vertical="center"/>
    </xf>
    <xf numFmtId="177" fontId="3" fillId="0" borderId="19" xfId="1" applyNumberFormat="1" applyFont="1" applyBorder="1">
      <alignment vertical="center"/>
    </xf>
    <xf numFmtId="38" fontId="3" fillId="0" borderId="19" xfId="1" applyFont="1" applyBorder="1" applyAlignment="1">
      <alignment horizontal="right" vertical="center"/>
    </xf>
    <xf numFmtId="40" fontId="3" fillId="0" borderId="19" xfId="1" applyNumberFormat="1" applyFont="1" applyBorder="1">
      <alignment vertical="center"/>
    </xf>
    <xf numFmtId="0" fontId="3" fillId="0" borderId="19" xfId="3" applyBorder="1" applyAlignment="1">
      <alignment horizontal="right" vertical="center"/>
    </xf>
    <xf numFmtId="0" fontId="3" fillId="0" borderId="21" xfId="3" applyBorder="1" applyAlignment="1">
      <alignment vertical="center"/>
    </xf>
    <xf numFmtId="49" fontId="3" fillId="0" borderId="20" xfId="3" applyNumberFormat="1" applyBorder="1" applyAlignment="1">
      <alignment horizontal="right" vertical="center"/>
    </xf>
    <xf numFmtId="49" fontId="3" fillId="0" borderId="21" xfId="3" applyNumberFormat="1" applyBorder="1" applyAlignment="1">
      <alignment horizontal="right" vertical="center"/>
    </xf>
    <xf numFmtId="0" fontId="3" fillId="0" borderId="36" xfId="3" applyBorder="1" applyAlignment="1">
      <alignment vertical="center" shrinkToFit="1"/>
    </xf>
    <xf numFmtId="0" fontId="3" fillId="0" borderId="17" xfId="3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 shrinkToFit="1"/>
    </xf>
    <xf numFmtId="177" fontId="5" fillId="0" borderId="17" xfId="1" applyNumberFormat="1" applyFont="1" applyBorder="1" applyAlignment="1">
      <alignment horizontal="center" vertical="center" shrinkToFit="1"/>
    </xf>
    <xf numFmtId="0" fontId="5" fillId="0" borderId="0" xfId="3" applyFont="1" applyAlignment="1">
      <alignment horizontal="right" vertical="center"/>
    </xf>
    <xf numFmtId="0" fontId="3" fillId="0" borderId="0" xfId="3" applyAlignment="1">
      <alignment vertical="center"/>
    </xf>
    <xf numFmtId="0" fontId="3" fillId="0" borderId="0" xfId="3" applyAlignment="1">
      <alignment horizontal="center" vertical="center"/>
    </xf>
    <xf numFmtId="178" fontId="3" fillId="0" borderId="0" xfId="3" applyNumberFormat="1"/>
    <xf numFmtId="0" fontId="17" fillId="0" borderId="0" xfId="3" applyFont="1" applyAlignment="1">
      <alignment vertical="center"/>
    </xf>
    <xf numFmtId="0" fontId="3" fillId="0" borderId="10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7" fillId="6" borderId="8" xfId="3" applyFont="1" applyFill="1" applyBorder="1" applyAlignment="1">
      <alignment horizontal="center" vertical="center"/>
    </xf>
    <xf numFmtId="0" fontId="7" fillId="6" borderId="22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3" fillId="6" borderId="8" xfId="3" applyFont="1" applyFill="1" applyBorder="1" applyAlignment="1">
      <alignment horizontal="center" vertical="center"/>
    </xf>
    <xf numFmtId="0" fontId="3" fillId="6" borderId="22" xfId="3" applyFont="1" applyFill="1" applyBorder="1" applyAlignment="1">
      <alignment horizontal="center" vertical="center"/>
    </xf>
    <xf numFmtId="0" fontId="3" fillId="6" borderId="1" xfId="3" applyFont="1" applyFill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42" xfId="3" applyFont="1" applyFill="1" applyBorder="1" applyAlignment="1">
      <alignment horizontal="center" vertical="center"/>
    </xf>
    <xf numFmtId="0" fontId="7" fillId="0" borderId="44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13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0" xfId="3" applyFont="1" applyFill="1" applyBorder="1" applyAlignment="1">
      <alignment horizontal="center" vertical="center"/>
    </xf>
    <xf numFmtId="0" fontId="3" fillId="0" borderId="14" xfId="3" applyFont="1" applyFill="1" applyBorder="1" applyAlignment="1">
      <alignment horizontal="center" vertical="center"/>
    </xf>
    <xf numFmtId="0" fontId="3" fillId="5" borderId="51" xfId="3" applyFont="1" applyFill="1" applyBorder="1" applyAlignment="1">
      <alignment horizontal="center" vertical="center" wrapText="1"/>
    </xf>
    <xf numFmtId="0" fontId="3" fillId="5" borderId="53" xfId="3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3" fillId="4" borderId="56" xfId="3" applyFont="1" applyFill="1" applyBorder="1" applyAlignment="1">
      <alignment horizontal="center" vertical="center" wrapText="1"/>
    </xf>
    <xf numFmtId="0" fontId="3" fillId="4" borderId="49" xfId="3" applyFont="1" applyFill="1" applyBorder="1" applyAlignment="1">
      <alignment horizontal="center" vertical="center" wrapText="1"/>
    </xf>
    <xf numFmtId="0" fontId="3" fillId="0" borderId="10" xfId="3" applyFont="1" applyBorder="1" applyAlignment="1">
      <alignment vertical="top"/>
    </xf>
    <xf numFmtId="0" fontId="3" fillId="0" borderId="13" xfId="3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3" fillId="0" borderId="8" xfId="3" applyFont="1" applyFill="1" applyBorder="1" applyAlignment="1">
      <alignment vertical="center"/>
    </xf>
    <xf numFmtId="0" fontId="3" fillId="0" borderId="22" xfId="3" applyFont="1" applyFill="1" applyBorder="1" applyAlignment="1">
      <alignment vertical="center"/>
    </xf>
    <xf numFmtId="0" fontId="3" fillId="0" borderId="1" xfId="3" applyFont="1" applyFill="1" applyBorder="1" applyAlignment="1">
      <alignment vertical="center"/>
    </xf>
    <xf numFmtId="0" fontId="7" fillId="0" borderId="2" xfId="3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right" vertical="center" wrapText="1"/>
    </xf>
    <xf numFmtId="0" fontId="7" fillId="0" borderId="22" xfId="3" applyFont="1" applyFill="1" applyBorder="1" applyAlignment="1">
      <alignment horizontal="right" vertical="center" wrapText="1"/>
    </xf>
    <xf numFmtId="0" fontId="7" fillId="0" borderId="1" xfId="3" applyFont="1" applyFill="1" applyBorder="1" applyAlignment="1">
      <alignment horizontal="right" vertical="center" wrapText="1"/>
    </xf>
    <xf numFmtId="0" fontId="7" fillId="0" borderId="2" xfId="3" applyFont="1" applyFill="1" applyBorder="1" applyAlignment="1">
      <alignment horizontal="right" vertical="center" wrapText="1"/>
    </xf>
    <xf numFmtId="0" fontId="7" fillId="0" borderId="22" xfId="3" applyFont="1" applyFill="1" applyBorder="1" applyAlignment="1">
      <alignment horizontal="center" vertical="center" wrapText="1"/>
    </xf>
    <xf numFmtId="0" fontId="3" fillId="4" borderId="53" xfId="3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top"/>
    </xf>
    <xf numFmtId="0" fontId="3" fillId="0" borderId="8" xfId="3" applyFont="1" applyFill="1" applyBorder="1" applyAlignment="1">
      <alignment horizontal="right" vertical="center"/>
    </xf>
    <xf numFmtId="0" fontId="3" fillId="0" borderId="22" xfId="3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right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76" fontId="7" fillId="0" borderId="8" xfId="3" applyNumberFormat="1" applyFont="1" applyFill="1" applyBorder="1" applyAlignment="1">
      <alignment horizontal="center" vertical="center"/>
    </xf>
    <xf numFmtId="176" fontId="7" fillId="0" borderId="22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3" fillId="0" borderId="22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42" xfId="3" applyFont="1" applyFill="1" applyBorder="1" applyAlignment="1">
      <alignment horizontal="center" vertical="center"/>
    </xf>
    <xf numFmtId="0" fontId="3" fillId="0" borderId="44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0" borderId="48" xfId="3" applyFont="1" applyBorder="1" applyAlignment="1">
      <alignment horizontal="center" vertical="center"/>
    </xf>
    <xf numFmtId="0" fontId="3" fillId="0" borderId="55" xfId="3" applyFont="1" applyBorder="1" applyAlignment="1">
      <alignment horizontal="center" vertical="center"/>
    </xf>
    <xf numFmtId="0" fontId="3" fillId="0" borderId="10" xfId="3" applyFont="1" applyFill="1" applyBorder="1" applyAlignment="1">
      <alignment vertical="top"/>
    </xf>
    <xf numFmtId="0" fontId="3" fillId="0" borderId="13" xfId="3" applyFont="1" applyFill="1" applyBorder="1" applyAlignment="1">
      <alignment vertical="top"/>
    </xf>
    <xf numFmtId="0" fontId="3" fillId="0" borderId="14" xfId="3" applyFont="1" applyFill="1" applyBorder="1" applyAlignment="1">
      <alignment vertical="top"/>
    </xf>
    <xf numFmtId="0" fontId="7" fillId="0" borderId="8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3" fillId="0" borderId="47" xfId="3" applyFont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0" fontId="3" fillId="0" borderId="14" xfId="3" applyFont="1" applyBorder="1" applyAlignment="1">
      <alignment vertical="top"/>
    </xf>
    <xf numFmtId="0" fontId="5" fillId="0" borderId="49" xfId="0" applyFont="1" applyBorder="1" applyAlignment="1">
      <alignment horizontal="center" vertical="center"/>
    </xf>
    <xf numFmtId="0" fontId="7" fillId="0" borderId="41" xfId="3" applyFont="1" applyFill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9" fillId="0" borderId="22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center"/>
    </xf>
    <xf numFmtId="49" fontId="7" fillId="0" borderId="8" xfId="3" applyNumberFormat="1" applyFont="1" applyFill="1" applyBorder="1" applyAlignment="1">
      <alignment horizontal="right" vertical="center"/>
    </xf>
    <xf numFmtId="49" fontId="7" fillId="0" borderId="22" xfId="3" applyNumberFormat="1" applyFont="1" applyFill="1" applyBorder="1" applyAlignment="1">
      <alignment horizontal="right" vertical="center"/>
    </xf>
    <xf numFmtId="49" fontId="7" fillId="0" borderId="1" xfId="3" applyNumberFormat="1" applyFont="1" applyFill="1" applyBorder="1" applyAlignment="1">
      <alignment horizontal="right" vertical="center"/>
    </xf>
    <xf numFmtId="0" fontId="2" fillId="0" borderId="8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right" vertical="center"/>
    </xf>
    <xf numFmtId="0" fontId="7" fillId="0" borderId="1" xfId="3" applyFont="1" applyFill="1" applyBorder="1" applyAlignment="1">
      <alignment horizontal="right" vertical="center"/>
    </xf>
    <xf numFmtId="0" fontId="14" fillId="0" borderId="10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1" xfId="3" applyFont="1" applyBorder="1" applyAlignment="1">
      <alignment vertical="center"/>
    </xf>
    <xf numFmtId="40" fontId="7" fillId="0" borderId="8" xfId="3" applyNumberFormat="1" applyFont="1" applyFill="1" applyBorder="1" applyAlignment="1">
      <alignment vertical="center" shrinkToFit="1"/>
    </xf>
    <xf numFmtId="40" fontId="7" fillId="0" borderId="1" xfId="3" applyNumberFormat="1" applyFont="1" applyFill="1" applyBorder="1" applyAlignment="1">
      <alignment vertical="center" shrinkToFit="1"/>
    </xf>
    <xf numFmtId="49" fontId="7" fillId="0" borderId="8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0" fontId="3" fillId="0" borderId="49" xfId="3" applyFont="1" applyBorder="1" applyAlignment="1">
      <alignment vertical="center"/>
    </xf>
    <xf numFmtId="0" fontId="3" fillId="0" borderId="50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6" xfId="3" applyFont="1" applyBorder="1" applyAlignment="1">
      <alignment vertical="center"/>
    </xf>
    <xf numFmtId="0" fontId="3" fillId="0" borderId="8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49" fontId="7" fillId="0" borderId="22" xfId="3" applyNumberFormat="1" applyFont="1" applyFill="1" applyBorder="1" applyAlignment="1">
      <alignment horizontal="center" vertical="center"/>
    </xf>
    <xf numFmtId="0" fontId="9" fillId="0" borderId="41" xfId="3" applyFont="1" applyFill="1" applyBorder="1" applyAlignment="1">
      <alignment horizontal="center" vertical="center"/>
    </xf>
    <xf numFmtId="0" fontId="3" fillId="0" borderId="18" xfId="3" applyFont="1" applyBorder="1" applyAlignment="1">
      <alignment vertical="top"/>
    </xf>
    <xf numFmtId="0" fontId="3" fillId="4" borderId="45" xfId="3" applyFont="1" applyFill="1" applyBorder="1" applyAlignment="1">
      <alignment horizontal="center" vertical="center" wrapText="1"/>
    </xf>
    <xf numFmtId="0" fontId="3" fillId="4" borderId="46" xfId="3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vertical="center"/>
    </xf>
    <xf numFmtId="176" fontId="7" fillId="0" borderId="22" xfId="3" applyNumberFormat="1" applyFont="1" applyFill="1" applyBorder="1" applyAlignment="1">
      <alignment vertical="center"/>
    </xf>
    <xf numFmtId="176" fontId="7" fillId="0" borderId="1" xfId="3" applyNumberFormat="1" applyFont="1" applyFill="1" applyBorder="1" applyAlignment="1">
      <alignment vertical="center"/>
    </xf>
    <xf numFmtId="0" fontId="7" fillId="0" borderId="8" xfId="3" applyFont="1" applyFill="1" applyBorder="1" applyAlignment="1">
      <alignment horizontal="left" vertical="center" wrapText="1"/>
    </xf>
    <xf numFmtId="0" fontId="7" fillId="0" borderId="22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80" fontId="7" fillId="0" borderId="8" xfId="3" applyNumberFormat="1" applyFont="1" applyFill="1" applyBorder="1" applyAlignment="1">
      <alignment vertical="center"/>
    </xf>
    <xf numFmtId="180" fontId="7" fillId="0" borderId="22" xfId="3" applyNumberFormat="1" applyFont="1" applyFill="1" applyBorder="1" applyAlignment="1">
      <alignment vertical="center"/>
    </xf>
    <xf numFmtId="180" fontId="7" fillId="0" borderId="1" xfId="3" applyNumberFormat="1" applyFont="1" applyFill="1" applyBorder="1" applyAlignment="1">
      <alignment vertical="center"/>
    </xf>
    <xf numFmtId="0" fontId="7" fillId="0" borderId="8" xfId="3" applyFont="1" applyFill="1" applyBorder="1" applyAlignment="1">
      <alignment vertical="center" wrapText="1"/>
    </xf>
    <xf numFmtId="0" fontId="7" fillId="0" borderId="22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14" fillId="0" borderId="14" xfId="3" applyFont="1" applyFill="1" applyBorder="1" applyAlignment="1">
      <alignment horizontal="center" vertical="center"/>
    </xf>
    <xf numFmtId="0" fontId="3" fillId="0" borderId="13" xfId="3" applyFont="1" applyBorder="1" applyAlignment="1">
      <alignment horizontal="left" vertical="top"/>
    </xf>
    <xf numFmtId="0" fontId="3" fillId="0" borderId="14" xfId="3" applyFont="1" applyBorder="1" applyAlignment="1">
      <alignment horizontal="left" vertical="top"/>
    </xf>
    <xf numFmtId="0" fontId="11" fillId="0" borderId="8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180" fontId="7" fillId="0" borderId="41" xfId="3" applyNumberFormat="1" applyFont="1" applyFill="1" applyBorder="1" applyAlignment="1">
      <alignment vertical="center"/>
    </xf>
    <xf numFmtId="0" fontId="7" fillId="0" borderId="41" xfId="3" applyFont="1" applyFill="1" applyBorder="1" applyAlignment="1">
      <alignment vertical="center" wrapText="1"/>
    </xf>
    <xf numFmtId="0" fontId="7" fillId="0" borderId="41" xfId="3" applyFont="1" applyFill="1" applyBorder="1" applyAlignment="1">
      <alignment horizontal="center" vertical="center" wrapText="1"/>
    </xf>
    <xf numFmtId="0" fontId="3" fillId="0" borderId="18" xfId="3" applyFont="1" applyFill="1" applyBorder="1" applyAlignment="1">
      <alignment horizontal="center" vertical="center"/>
    </xf>
    <xf numFmtId="0" fontId="11" fillId="0" borderId="11" xfId="3" applyFont="1" applyFill="1" applyBorder="1" applyAlignment="1">
      <alignment horizontal="center" vertical="center" wrapText="1"/>
    </xf>
    <xf numFmtId="178" fontId="12" fillId="0" borderId="8" xfId="3" applyNumberFormat="1" applyFont="1" applyFill="1" applyBorder="1" applyAlignment="1">
      <alignment horizontal="center" vertical="center"/>
    </xf>
    <xf numFmtId="178" fontId="3" fillId="0" borderId="22" xfId="3" applyNumberFormat="1" applyFont="1" applyFill="1" applyBorder="1" applyAlignment="1">
      <alignment horizontal="center" vertical="center"/>
    </xf>
    <xf numFmtId="178" fontId="3" fillId="0" borderId="1" xfId="3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/>
    </xf>
    <xf numFmtId="0" fontId="11" fillId="0" borderId="2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6" fillId="0" borderId="8" xfId="3" applyFont="1" applyFill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178" fontId="3" fillId="0" borderId="8" xfId="3" applyNumberFormat="1" applyFont="1" applyFill="1" applyBorder="1" applyAlignment="1">
      <alignment vertical="center"/>
    </xf>
    <xf numFmtId="178" fontId="3" fillId="0" borderId="1" xfId="3" applyNumberFormat="1" applyFont="1" applyFill="1" applyBorder="1" applyAlignment="1">
      <alignment vertical="center"/>
    </xf>
    <xf numFmtId="0" fontId="3" fillId="0" borderId="8" xfId="3" quotePrefix="1" applyFont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3" fillId="0" borderId="41" xfId="3" applyFont="1" applyFill="1" applyBorder="1" applyAlignment="1">
      <alignment horizontal="right" vertical="center"/>
    </xf>
    <xf numFmtId="0" fontId="3" fillId="0" borderId="49" xfId="3" applyFont="1" applyBorder="1" applyAlignment="1">
      <alignment horizontal="right" vertical="center"/>
    </xf>
    <xf numFmtId="0" fontId="3" fillId="0" borderId="50" xfId="3" applyFont="1" applyBorder="1" applyAlignment="1">
      <alignment horizontal="right" vertical="center"/>
    </xf>
    <xf numFmtId="0" fontId="3" fillId="0" borderId="12" xfId="3" applyFont="1" applyBorder="1" applyAlignment="1">
      <alignment horizontal="left" vertical="center"/>
    </xf>
    <xf numFmtId="0" fontId="3" fillId="0" borderId="7" xfId="3" applyFont="1" applyBorder="1" applyAlignment="1">
      <alignment horizontal="left" vertical="center"/>
    </xf>
    <xf numFmtId="0" fontId="3" fillId="0" borderId="15" xfId="3" applyFont="1" applyBorder="1" applyAlignment="1">
      <alignment horizontal="right" vertical="center"/>
    </xf>
    <xf numFmtId="0" fontId="3" fillId="0" borderId="16" xfId="3" applyFont="1" applyBorder="1" applyAlignment="1">
      <alignment horizontal="right" vertical="center"/>
    </xf>
    <xf numFmtId="0" fontId="7" fillId="0" borderId="8" xfId="3" applyFont="1" applyFill="1" applyBorder="1" applyAlignment="1">
      <alignment horizontal="left" vertical="center" wrapText="1" shrinkToFit="1"/>
    </xf>
    <xf numFmtId="0" fontId="7" fillId="0" borderId="22" xfId="3" applyFont="1" applyFill="1" applyBorder="1" applyAlignment="1">
      <alignment horizontal="left" vertical="center" wrapText="1" shrinkToFit="1"/>
    </xf>
    <xf numFmtId="0" fontId="7" fillId="0" borderId="1" xfId="3" applyFont="1" applyFill="1" applyBorder="1" applyAlignment="1">
      <alignment horizontal="left" vertical="center" wrapText="1" shrinkToFit="1"/>
    </xf>
    <xf numFmtId="0" fontId="5" fillId="0" borderId="8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0" fontId="5" fillId="0" borderId="2" xfId="3" applyFont="1" applyBorder="1" applyAlignment="1">
      <alignment vertical="center" wrapText="1"/>
    </xf>
    <xf numFmtId="0" fontId="5" fillId="0" borderId="17" xfId="3" applyFont="1" applyBorder="1" applyAlignment="1">
      <alignment vertical="center" wrapText="1"/>
    </xf>
    <xf numFmtId="0" fontId="5" fillId="0" borderId="19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38" fontId="7" fillId="0" borderId="19" xfId="1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 wrapText="1"/>
    </xf>
    <xf numFmtId="38" fontId="7" fillId="0" borderId="17" xfId="1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  <xf numFmtId="0" fontId="5" fillId="0" borderId="51" xfId="3" applyFont="1" applyBorder="1" applyAlignment="1">
      <alignment horizontal="center" vertical="center" wrapText="1"/>
    </xf>
    <xf numFmtId="0" fontId="5" fillId="0" borderId="52" xfId="3" applyFont="1" applyBorder="1" applyAlignment="1">
      <alignment horizontal="center" vertical="center" wrapText="1"/>
    </xf>
    <xf numFmtId="0" fontId="5" fillId="0" borderId="53" xfId="3" applyFont="1" applyBorder="1" applyAlignment="1">
      <alignment horizontal="center" vertical="center" wrapText="1"/>
    </xf>
    <xf numFmtId="0" fontId="5" fillId="0" borderId="36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29" xfId="3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30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/>
    </xf>
    <xf numFmtId="0" fontId="5" fillId="0" borderId="54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8" xfId="3" applyFont="1" applyBorder="1" applyAlignment="1">
      <alignment horizontal="center" vertical="center" shrinkToFit="1"/>
    </xf>
    <xf numFmtId="0" fontId="3" fillId="0" borderId="35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wrapText="1" shrinkToFit="1"/>
    </xf>
    <xf numFmtId="0" fontId="3" fillId="0" borderId="17" xfId="3" applyFont="1" applyBorder="1" applyAlignment="1">
      <alignment horizontal="center" shrinkToFit="1"/>
    </xf>
    <xf numFmtId="0" fontId="5" fillId="0" borderId="19" xfId="3" applyFont="1" applyFill="1" applyBorder="1" applyAlignment="1">
      <alignment horizontal="center"/>
    </xf>
    <xf numFmtId="0" fontId="5" fillId="0" borderId="19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3" fillId="0" borderId="19" xfId="3" applyFont="1" applyBorder="1" applyAlignment="1">
      <alignment horizontal="center"/>
    </xf>
    <xf numFmtId="0" fontId="3" fillId="0" borderId="50" xfId="3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8" fontId="3" fillId="0" borderId="22" xfId="3" applyNumberFormat="1" applyFont="1" applyFill="1" applyBorder="1" applyAlignment="1">
      <alignment vertical="center"/>
    </xf>
    <xf numFmtId="0" fontId="3" fillId="0" borderId="22" xfId="3" quotePrefix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vertical="center"/>
    </xf>
    <xf numFmtId="0" fontId="7" fillId="0" borderId="12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49" xfId="3" applyFont="1" applyBorder="1" applyAlignment="1">
      <alignment horizontal="center" vertical="center"/>
    </xf>
    <xf numFmtId="0" fontId="3" fillId="0" borderId="8" xfId="3" quotePrefix="1" applyFont="1" applyFill="1" applyBorder="1" applyAlignment="1">
      <alignment horizontal="center" vertical="center"/>
    </xf>
    <xf numFmtId="0" fontId="7" fillId="0" borderId="42" xfId="3" applyFont="1" applyFill="1" applyBorder="1" applyAlignment="1">
      <alignment horizontal="center" vertical="center" wrapText="1"/>
    </xf>
    <xf numFmtId="0" fontId="7" fillId="0" borderId="44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 wrapText="1"/>
    </xf>
    <xf numFmtId="178" fontId="3" fillId="0" borderId="8" xfId="3" applyNumberFormat="1" applyFont="1" applyBorder="1" applyAlignment="1">
      <alignment vertical="center"/>
    </xf>
    <xf numFmtId="178" fontId="3" fillId="0" borderId="1" xfId="3" applyNumberFormat="1" applyFont="1" applyBorder="1" applyAlignment="1">
      <alignment vertical="center"/>
    </xf>
    <xf numFmtId="0" fontId="3" fillId="0" borderId="22" xfId="3" applyFont="1" applyBorder="1" applyAlignment="1">
      <alignment horizontal="center" vertical="center"/>
    </xf>
    <xf numFmtId="178" fontId="3" fillId="0" borderId="22" xfId="3" applyNumberFormat="1" applyFont="1" applyBorder="1" applyAlignment="1">
      <alignment vertical="center"/>
    </xf>
    <xf numFmtId="0" fontId="3" fillId="0" borderId="8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40" fontId="7" fillId="0" borderId="8" xfId="1" applyNumberFormat="1" applyFont="1" applyFill="1" applyBorder="1" applyAlignment="1">
      <alignment horizontal="right" vertical="center"/>
    </xf>
    <xf numFmtId="40" fontId="7" fillId="0" borderId="1" xfId="1" applyNumberFormat="1" applyFont="1" applyFill="1" applyBorder="1" applyAlignment="1">
      <alignment horizontal="right" vertical="center"/>
    </xf>
    <xf numFmtId="0" fontId="3" fillId="0" borderId="22" xfId="3" quotePrefix="1" applyFont="1" applyBorder="1" applyAlignment="1">
      <alignment horizontal="center" vertical="center"/>
    </xf>
    <xf numFmtId="40" fontId="7" fillId="0" borderId="8" xfId="1" applyNumberFormat="1" applyFont="1" applyFill="1" applyBorder="1" applyAlignment="1">
      <alignment vertical="center"/>
    </xf>
    <xf numFmtId="40" fontId="7" fillId="0" borderId="1" xfId="1" applyNumberFormat="1" applyFont="1" applyFill="1" applyBorder="1" applyAlignment="1">
      <alignment vertical="center"/>
    </xf>
    <xf numFmtId="0" fontId="3" fillId="4" borderId="31" xfId="3" applyFont="1" applyFill="1" applyBorder="1" applyAlignment="1">
      <alignment vertical="center"/>
    </xf>
    <xf numFmtId="0" fontId="3" fillId="4" borderId="30" xfId="3" applyFont="1" applyFill="1" applyBorder="1" applyAlignment="1">
      <alignment vertical="center"/>
    </xf>
    <xf numFmtId="0" fontId="7" fillId="0" borderId="43" xfId="3" applyNumberFormat="1" applyFont="1" applyFill="1" applyBorder="1" applyAlignment="1">
      <alignment horizontal="center" vertical="center"/>
    </xf>
    <xf numFmtId="0" fontId="7" fillId="0" borderId="44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3" fillId="4" borderId="27" xfId="3" applyFont="1" applyFill="1" applyBorder="1" applyAlignment="1">
      <alignment vertical="center"/>
    </xf>
    <xf numFmtId="0" fontId="3" fillId="4" borderId="26" xfId="3" applyFont="1" applyFill="1" applyBorder="1" applyAlignment="1">
      <alignment vertical="center"/>
    </xf>
    <xf numFmtId="0" fontId="3" fillId="0" borderId="41" xfId="3" applyFont="1" applyFill="1" applyBorder="1" applyAlignment="1">
      <alignment vertical="center"/>
    </xf>
    <xf numFmtId="0" fontId="3" fillId="6" borderId="8" xfId="3" applyFont="1" applyFill="1" applyBorder="1" applyAlignment="1">
      <alignment horizontal="right" vertical="center"/>
    </xf>
    <xf numFmtId="0" fontId="3" fillId="6" borderId="22" xfId="3" applyFont="1" applyFill="1" applyBorder="1" applyAlignment="1">
      <alignment horizontal="right" vertical="center"/>
    </xf>
    <xf numFmtId="0" fontId="3" fillId="6" borderId="1" xfId="3" applyFont="1" applyFill="1" applyBorder="1" applyAlignment="1">
      <alignment horizontal="right" vertical="center"/>
    </xf>
    <xf numFmtId="0" fontId="3" fillId="6" borderId="10" xfId="3" applyFont="1" applyFill="1" applyBorder="1" applyAlignment="1">
      <alignment horizontal="center" vertical="center"/>
    </xf>
    <xf numFmtId="0" fontId="3" fillId="6" borderId="13" xfId="3" applyFont="1" applyFill="1" applyBorder="1" applyAlignment="1">
      <alignment horizontal="center" vertical="center"/>
    </xf>
    <xf numFmtId="0" fontId="3" fillId="6" borderId="14" xfId="3" applyFont="1" applyFill="1" applyBorder="1" applyAlignment="1">
      <alignment horizontal="center" vertical="center"/>
    </xf>
    <xf numFmtId="0" fontId="3" fillId="0" borderId="8" xfId="3" applyBorder="1" applyAlignment="1">
      <alignment vertical="center"/>
    </xf>
    <xf numFmtId="0" fontId="1" fillId="0" borderId="22" xfId="0" applyFont="1" applyBorder="1">
      <alignment vertical="center"/>
    </xf>
    <xf numFmtId="0" fontId="1" fillId="0" borderId="1" xfId="0" applyFont="1" applyBorder="1">
      <alignment vertical="center"/>
    </xf>
    <xf numFmtId="38" fontId="3" fillId="0" borderId="22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0" fontId="3" fillId="0" borderId="10" xfId="3" applyBorder="1" applyAlignment="1">
      <alignment horizontal="center" vertical="center"/>
    </xf>
    <xf numFmtId="0" fontId="3" fillId="0" borderId="13" xfId="3" applyBorder="1" applyAlignment="1">
      <alignment horizontal="center" vertical="center"/>
    </xf>
    <xf numFmtId="0" fontId="3" fillId="0" borderId="14" xfId="3" applyBorder="1" applyAlignment="1">
      <alignment horizontal="center" vertical="center"/>
    </xf>
    <xf numFmtId="0" fontId="3" fillId="0" borderId="22" xfId="3" applyBorder="1" applyAlignment="1">
      <alignment vertical="center"/>
    </xf>
    <xf numFmtId="0" fontId="3" fillId="0" borderId="1" xfId="3" applyBorder="1" applyAlignment="1">
      <alignment vertical="center"/>
    </xf>
    <xf numFmtId="0" fontId="3" fillId="0" borderId="8" xfId="3" applyBorder="1" applyAlignment="1">
      <alignment horizontal="right" vertical="center"/>
    </xf>
    <xf numFmtId="0" fontId="3" fillId="0" borderId="22" xfId="3" applyBorder="1" applyAlignment="1">
      <alignment horizontal="right" vertical="center"/>
    </xf>
    <xf numFmtId="0" fontId="3" fillId="0" borderId="1" xfId="3" applyBorder="1" applyAlignment="1">
      <alignment horizontal="right" vertical="center"/>
    </xf>
    <xf numFmtId="0" fontId="3" fillId="0" borderId="42" xfId="3" applyBorder="1" applyAlignment="1">
      <alignment horizontal="center" vertical="center"/>
    </xf>
    <xf numFmtId="0" fontId="3" fillId="0" borderId="44" xfId="3" applyBorder="1" applyAlignment="1">
      <alignment horizontal="center" vertical="center"/>
    </xf>
    <xf numFmtId="0" fontId="3" fillId="0" borderId="9" xfId="3" applyBorder="1" applyAlignment="1">
      <alignment horizontal="center" vertical="center"/>
    </xf>
    <xf numFmtId="0" fontId="3" fillId="6" borderId="8" xfId="3" applyFill="1" applyBorder="1" applyAlignment="1">
      <alignment horizontal="right" vertical="center"/>
    </xf>
    <xf numFmtId="0" fontId="3" fillId="6" borderId="22" xfId="3" applyFill="1" applyBorder="1" applyAlignment="1">
      <alignment horizontal="right" vertical="center"/>
    </xf>
    <xf numFmtId="0" fontId="3" fillId="6" borderId="1" xfId="3" applyFill="1" applyBorder="1" applyAlignment="1">
      <alignment horizontal="right" vertical="center"/>
    </xf>
    <xf numFmtId="177" fontId="3" fillId="0" borderId="8" xfId="1" applyNumberFormat="1" applyFont="1" applyBorder="1">
      <alignment vertical="center"/>
    </xf>
    <xf numFmtId="177" fontId="3" fillId="0" borderId="22" xfId="1" applyNumberFormat="1" applyFont="1" applyBorder="1">
      <alignment vertical="center"/>
    </xf>
    <xf numFmtId="177" fontId="3" fillId="0" borderId="1" xfId="1" applyNumberFormat="1" applyFont="1" applyBorder="1">
      <alignment vertical="center"/>
    </xf>
    <xf numFmtId="0" fontId="3" fillId="0" borderId="8" xfId="3" applyBorder="1" applyAlignment="1">
      <alignment horizontal="center" vertical="center"/>
    </xf>
    <xf numFmtId="0" fontId="3" fillId="0" borderId="22" xfId="3" applyBorder="1" applyAlignment="1">
      <alignment horizontal="center" vertical="center"/>
    </xf>
    <xf numFmtId="0" fontId="3" fillId="0" borderId="1" xfId="3" applyBorder="1" applyAlignment="1">
      <alignment horizontal="center" vertical="center"/>
    </xf>
    <xf numFmtId="0" fontId="3" fillId="0" borderId="42" xfId="3" applyBorder="1" applyAlignment="1">
      <alignment vertical="center"/>
    </xf>
    <xf numFmtId="0" fontId="3" fillId="0" borderId="44" xfId="3" applyBorder="1" applyAlignment="1">
      <alignment vertical="center"/>
    </xf>
    <xf numFmtId="0" fontId="3" fillId="0" borderId="9" xfId="3" applyBorder="1" applyAlignment="1">
      <alignment vertical="center"/>
    </xf>
    <xf numFmtId="0" fontId="3" fillId="9" borderId="45" xfId="3" applyFill="1" applyBorder="1" applyAlignment="1">
      <alignment horizontal="center" vertical="center" wrapText="1"/>
    </xf>
    <xf numFmtId="0" fontId="3" fillId="9" borderId="46" xfId="3" applyFill="1" applyBorder="1" applyAlignment="1">
      <alignment horizontal="center" vertical="center" wrapText="1"/>
    </xf>
    <xf numFmtId="38" fontId="3" fillId="0" borderId="2" xfId="1" applyFont="1" applyBorder="1" applyAlignment="1">
      <alignment horizontal="right" vertical="center"/>
    </xf>
    <xf numFmtId="0" fontId="3" fillId="0" borderId="48" xfId="3" applyBorder="1" applyAlignment="1">
      <alignment horizontal="center" vertical="center"/>
    </xf>
    <xf numFmtId="0" fontId="3" fillId="0" borderId="55" xfId="3" applyBorder="1" applyAlignment="1">
      <alignment horizontal="center" vertical="center"/>
    </xf>
    <xf numFmtId="0" fontId="3" fillId="0" borderId="47" xfId="3" applyBorder="1" applyAlignment="1">
      <alignment horizontal="center" vertical="center"/>
    </xf>
    <xf numFmtId="0" fontId="3" fillId="0" borderId="50" xfId="3" applyBorder="1" applyAlignment="1">
      <alignment horizontal="center" vertical="center"/>
    </xf>
    <xf numFmtId="0" fontId="3" fillId="0" borderId="2" xfId="3" applyBorder="1" applyAlignment="1">
      <alignment vertical="center"/>
    </xf>
    <xf numFmtId="0" fontId="3" fillId="6" borderId="2" xfId="3" applyFill="1" applyBorder="1" applyAlignment="1">
      <alignment vertical="center"/>
    </xf>
    <xf numFmtId="0" fontId="7" fillId="0" borderId="2" xfId="3" applyFont="1" applyBorder="1" applyAlignment="1">
      <alignment horizontal="center" vertical="center"/>
    </xf>
    <xf numFmtId="40" fontId="7" fillId="0" borderId="19" xfId="1" applyNumberFormat="1" applyFont="1" applyBorder="1" applyAlignment="1">
      <alignment horizontal="center" vertical="center" wrapText="1"/>
    </xf>
    <xf numFmtId="40" fontId="7" fillId="0" borderId="2" xfId="1" applyNumberFormat="1" applyFont="1" applyBorder="1" applyAlignment="1">
      <alignment horizontal="center" vertical="center" wrapText="1"/>
    </xf>
    <xf numFmtId="40" fontId="7" fillId="0" borderId="17" xfId="1" applyNumberFormat="1" applyFont="1" applyBorder="1" applyAlignment="1">
      <alignment horizontal="center" vertical="center" wrapText="1"/>
    </xf>
    <xf numFmtId="38" fontId="7" fillId="0" borderId="41" xfId="1" applyFont="1" applyBorder="1" applyAlignment="1">
      <alignment horizontal="center" vertical="center" wrapText="1"/>
    </xf>
    <xf numFmtId="38" fontId="7" fillId="0" borderId="22" xfId="1" applyFont="1" applyBorder="1" applyAlignment="1">
      <alignment horizontal="center" vertical="center" wrapText="1"/>
    </xf>
    <xf numFmtId="38" fontId="7" fillId="0" borderId="35" xfId="1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35" xfId="3" applyFont="1" applyBorder="1" applyAlignment="1">
      <alignment horizontal="center" vertical="center" wrapText="1"/>
    </xf>
    <xf numFmtId="0" fontId="5" fillId="0" borderId="47" xfId="3" applyFont="1" applyBorder="1" applyAlignment="1">
      <alignment horizontal="center" vertical="center" wrapText="1"/>
    </xf>
    <xf numFmtId="0" fontId="5" fillId="0" borderId="48" xfId="3" applyFont="1" applyBorder="1" applyAlignment="1">
      <alignment horizontal="center" vertical="center" wrapText="1"/>
    </xf>
    <xf numFmtId="0" fontId="5" fillId="0" borderId="46" xfId="3" applyFont="1" applyBorder="1" applyAlignment="1">
      <alignment horizontal="center" vertical="center" wrapText="1"/>
    </xf>
    <xf numFmtId="0" fontId="3" fillId="0" borderId="49" xfId="3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/>
    </xf>
    <xf numFmtId="0" fontId="5" fillId="0" borderId="54" xfId="3" applyFont="1" applyBorder="1" applyAlignment="1">
      <alignment horizontal="center"/>
    </xf>
    <xf numFmtId="0" fontId="5" fillId="0" borderId="21" xfId="3" applyFont="1" applyBorder="1" applyAlignment="1">
      <alignment horizontal="center"/>
    </xf>
    <xf numFmtId="0" fontId="3" fillId="0" borderId="8" xfId="3" applyBorder="1" applyAlignment="1">
      <alignment horizontal="center" vertical="center" shrinkToFit="1"/>
    </xf>
    <xf numFmtId="0" fontId="3" fillId="0" borderId="35" xfId="3" applyBorder="1" applyAlignment="1">
      <alignment horizontal="center" vertical="center" shrinkToFit="1"/>
    </xf>
    <xf numFmtId="0" fontId="3" fillId="0" borderId="19" xfId="3" applyBorder="1" applyAlignment="1">
      <alignment horizontal="center"/>
    </xf>
    <xf numFmtId="0" fontId="5" fillId="0" borderId="2" xfId="3" applyFont="1" applyBorder="1" applyAlignment="1">
      <alignment horizontal="center" vertical="center"/>
    </xf>
    <xf numFmtId="38" fontId="3" fillId="0" borderId="8" xfId="1" applyFont="1" applyBorder="1" applyAlignment="1">
      <alignment horizontal="right" vertical="center"/>
    </xf>
    <xf numFmtId="0" fontId="5" fillId="0" borderId="36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wrapText="1" shrinkToFit="1"/>
    </xf>
    <xf numFmtId="0" fontId="7" fillId="0" borderId="17" xfId="3" applyFont="1" applyBorder="1" applyAlignment="1">
      <alignment horizontal="center" shrinkToFit="1"/>
    </xf>
    <xf numFmtId="0" fontId="3" fillId="0" borderId="18" xfId="3" applyBorder="1" applyAlignment="1">
      <alignment horizontal="center" vertical="center"/>
    </xf>
    <xf numFmtId="0" fontId="3" fillId="0" borderId="3" xfId="3" applyBorder="1" applyAlignment="1">
      <alignment vertical="center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3" fillId="0" borderId="57" xfId="3" applyBorder="1" applyAlignment="1">
      <alignment horizontal="center" vertical="center"/>
    </xf>
    <xf numFmtId="0" fontId="3" fillId="0" borderId="6" xfId="3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/>
    </xf>
    <xf numFmtId="177" fontId="5" fillId="0" borderId="6" xfId="1" applyNumberFormat="1" applyFont="1" applyBorder="1" applyAlignment="1">
      <alignment horizontal="center"/>
    </xf>
    <xf numFmtId="0" fontId="7" fillId="0" borderId="5" xfId="3" applyFont="1" applyBorder="1" applyAlignment="1">
      <alignment horizontal="center" vertical="center"/>
    </xf>
    <xf numFmtId="0" fontId="3" fillId="8" borderId="47" xfId="3" applyFill="1" applyBorder="1" applyAlignment="1">
      <alignment horizontal="center" vertical="center" wrapText="1"/>
    </xf>
    <xf numFmtId="0" fontId="3" fillId="8" borderId="46" xfId="3" applyFill="1" applyBorder="1" applyAlignment="1">
      <alignment horizontal="center" vertical="center" wrapText="1"/>
    </xf>
    <xf numFmtId="0" fontId="3" fillId="0" borderId="41" xfId="3" applyBorder="1" applyAlignment="1">
      <alignment horizontal="left" vertical="center"/>
    </xf>
    <xf numFmtId="0" fontId="3" fillId="0" borderId="22" xfId="3" applyBorder="1" applyAlignment="1">
      <alignment horizontal="left" vertical="center"/>
    </xf>
    <xf numFmtId="0" fontId="3" fillId="0" borderId="1" xfId="3" applyBorder="1" applyAlignment="1">
      <alignment horizontal="left" vertical="center"/>
    </xf>
    <xf numFmtId="177" fontId="3" fillId="0" borderId="41" xfId="1" applyNumberFormat="1" applyFont="1" applyBorder="1" applyAlignment="1">
      <alignment horizontal="right" vertical="center"/>
    </xf>
    <xf numFmtId="177" fontId="3" fillId="0" borderId="22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0" fontId="3" fillId="0" borderId="8" xfId="3" applyBorder="1" applyAlignment="1">
      <alignment horizontal="left" vertical="center"/>
    </xf>
    <xf numFmtId="177" fontId="3" fillId="0" borderId="8" xfId="1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(県北)管理物件一覧" xfId="2"/>
    <cellStyle name="標準_ストック活用方針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12316</xdr:colOff>
      <xdr:row>68</xdr:row>
      <xdr:rowOff>592</xdr:rowOff>
    </xdr:from>
    <xdr:to>
      <xdr:col>23</xdr:col>
      <xdr:colOff>703864</xdr:colOff>
      <xdr:row>75</xdr:row>
      <xdr:rowOff>164261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242E5A8-2957-4D8A-B5B3-23077474EA41}"/>
            </a:ext>
          </a:extLst>
        </xdr:cNvPr>
        <xdr:cNvCxnSpPr/>
      </xdr:nvCxnSpPr>
      <xdr:spPr>
        <a:xfrm flipH="1">
          <a:off x="16664644" y="12645259"/>
          <a:ext cx="767748" cy="14205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68</xdr:row>
      <xdr:rowOff>4106</xdr:rowOff>
    </xdr:from>
    <xdr:to>
      <xdr:col>28</xdr:col>
      <xdr:colOff>4105</xdr:colOff>
      <xdr:row>69</xdr:row>
      <xdr:rowOff>4106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25FF62F-1E99-4FDD-9E5E-60BD7973E705}"/>
            </a:ext>
          </a:extLst>
        </xdr:cNvPr>
        <xdr:cNvCxnSpPr/>
      </xdr:nvCxnSpPr>
      <xdr:spPr>
        <a:xfrm flipH="1">
          <a:off x="19489300" y="12641153"/>
          <a:ext cx="480355" cy="1806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69</xdr:row>
      <xdr:rowOff>0</xdr:rowOff>
    </xdr:from>
    <xdr:to>
      <xdr:col>28</xdr:col>
      <xdr:colOff>4105</xdr:colOff>
      <xdr:row>70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8B08F20-F524-47F0-B759-04F499AAA3A6}"/>
            </a:ext>
          </a:extLst>
        </xdr:cNvPr>
        <xdr:cNvCxnSpPr/>
      </xdr:nvCxnSpPr>
      <xdr:spPr>
        <a:xfrm flipH="1">
          <a:off x="19489300" y="12817694"/>
          <a:ext cx="480355" cy="1806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28</xdr:col>
      <xdr:colOff>4105</xdr:colOff>
      <xdr:row>71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B9E3429-72A5-48FE-9D9A-48CFDE0E9E5E}"/>
            </a:ext>
          </a:extLst>
        </xdr:cNvPr>
        <xdr:cNvCxnSpPr/>
      </xdr:nvCxnSpPr>
      <xdr:spPr>
        <a:xfrm flipH="1">
          <a:off x="19489300" y="12998341"/>
          <a:ext cx="480355" cy="1806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71</xdr:row>
      <xdr:rowOff>0</xdr:rowOff>
    </xdr:from>
    <xdr:to>
      <xdr:col>28</xdr:col>
      <xdr:colOff>4105</xdr:colOff>
      <xdr:row>72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17A3BEB-EF24-46AB-82ED-50EE21D440F3}"/>
            </a:ext>
          </a:extLst>
        </xdr:cNvPr>
        <xdr:cNvCxnSpPr/>
      </xdr:nvCxnSpPr>
      <xdr:spPr>
        <a:xfrm flipH="1">
          <a:off x="19489300" y="13178987"/>
          <a:ext cx="480355" cy="1806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68</xdr:row>
      <xdr:rowOff>7291</xdr:rowOff>
    </xdr:from>
    <xdr:to>
      <xdr:col>28</xdr:col>
      <xdr:colOff>434635</xdr:colOff>
      <xdr:row>69</xdr:row>
      <xdr:rowOff>66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38BD179-477B-45BD-B14C-F2D01B4D6C90}"/>
            </a:ext>
          </a:extLst>
        </xdr:cNvPr>
        <xdr:cNvCxnSpPr/>
      </xdr:nvCxnSpPr>
      <xdr:spPr>
        <a:xfrm flipH="1">
          <a:off x="19965550" y="12637047"/>
          <a:ext cx="480355" cy="1806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69</xdr:row>
      <xdr:rowOff>0</xdr:rowOff>
    </xdr:from>
    <xdr:to>
      <xdr:col>28</xdr:col>
      <xdr:colOff>480355</xdr:colOff>
      <xdr:row>70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BE48943B-EE5B-4F8A-BDF5-8BBC1E156155}"/>
            </a:ext>
          </a:extLst>
        </xdr:cNvPr>
        <xdr:cNvCxnSpPr/>
      </xdr:nvCxnSpPr>
      <xdr:spPr>
        <a:xfrm flipH="1">
          <a:off x="19965550" y="12817694"/>
          <a:ext cx="480355" cy="1806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70</xdr:row>
      <xdr:rowOff>0</xdr:rowOff>
    </xdr:from>
    <xdr:to>
      <xdr:col>28</xdr:col>
      <xdr:colOff>480355</xdr:colOff>
      <xdr:row>71</xdr:row>
      <xdr:rowOff>1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C854A91-B1D1-4429-AC88-E61EBC89BA04}"/>
            </a:ext>
          </a:extLst>
        </xdr:cNvPr>
        <xdr:cNvCxnSpPr/>
      </xdr:nvCxnSpPr>
      <xdr:spPr>
        <a:xfrm flipH="1">
          <a:off x="19965550" y="12998341"/>
          <a:ext cx="480355" cy="1806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71</xdr:row>
      <xdr:rowOff>0</xdr:rowOff>
    </xdr:from>
    <xdr:to>
      <xdr:col>28</xdr:col>
      <xdr:colOff>480355</xdr:colOff>
      <xdr:row>72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D9890F9-FDA8-4842-9897-6B1929A806BE}"/>
            </a:ext>
          </a:extLst>
        </xdr:cNvPr>
        <xdr:cNvCxnSpPr/>
      </xdr:nvCxnSpPr>
      <xdr:spPr>
        <a:xfrm flipH="1">
          <a:off x="19965550" y="13178987"/>
          <a:ext cx="480355" cy="18064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8436" name="Line 562">
          <a:extLst>
            <a:ext uri="{FF2B5EF4-FFF2-40B4-BE49-F238E27FC236}">
              <a16:creationId xmlns:a16="http://schemas.microsoft.com/office/drawing/2014/main" id="{B643A22F-E69A-4850-869D-642D6000CDEE}"/>
            </a:ext>
          </a:extLst>
        </xdr:cNvPr>
        <xdr:cNvSpPr>
          <a:spLocks noChangeShapeType="1"/>
        </xdr:cNvSpPr>
      </xdr:nvSpPr>
      <xdr:spPr bwMode="auto">
        <a:xfrm flipV="1">
          <a:off x="3870960" y="1036320"/>
          <a:ext cx="0" cy="182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8437" name="Line 563">
          <a:extLst>
            <a:ext uri="{FF2B5EF4-FFF2-40B4-BE49-F238E27FC236}">
              <a16:creationId xmlns:a16="http://schemas.microsoft.com/office/drawing/2014/main" id="{33D5981B-5663-4C9F-A91D-C76255DE713E}"/>
            </a:ext>
          </a:extLst>
        </xdr:cNvPr>
        <xdr:cNvSpPr>
          <a:spLocks noChangeShapeType="1"/>
        </xdr:cNvSpPr>
      </xdr:nvSpPr>
      <xdr:spPr bwMode="auto">
        <a:xfrm flipV="1">
          <a:off x="3870960" y="1036320"/>
          <a:ext cx="0" cy="182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8438" name="Line 566">
          <a:extLst>
            <a:ext uri="{FF2B5EF4-FFF2-40B4-BE49-F238E27FC236}">
              <a16:creationId xmlns:a16="http://schemas.microsoft.com/office/drawing/2014/main" id="{98D7BA79-1CC2-419B-B630-65709AF4FB44}"/>
            </a:ext>
          </a:extLst>
        </xdr:cNvPr>
        <xdr:cNvSpPr>
          <a:spLocks noChangeShapeType="1"/>
        </xdr:cNvSpPr>
      </xdr:nvSpPr>
      <xdr:spPr bwMode="auto">
        <a:xfrm flipV="1">
          <a:off x="3870960" y="377952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8439" name="Line 568">
          <a:extLst>
            <a:ext uri="{FF2B5EF4-FFF2-40B4-BE49-F238E27FC236}">
              <a16:creationId xmlns:a16="http://schemas.microsoft.com/office/drawing/2014/main" id="{63DB7764-4F2A-48A8-9F1F-5D234B92100B}"/>
            </a:ext>
          </a:extLst>
        </xdr:cNvPr>
        <xdr:cNvSpPr>
          <a:spLocks noChangeShapeType="1"/>
        </xdr:cNvSpPr>
      </xdr:nvSpPr>
      <xdr:spPr bwMode="auto">
        <a:xfrm flipV="1">
          <a:off x="3870960" y="4693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8440" name="Line 569">
          <a:extLst>
            <a:ext uri="{FF2B5EF4-FFF2-40B4-BE49-F238E27FC236}">
              <a16:creationId xmlns:a16="http://schemas.microsoft.com/office/drawing/2014/main" id="{345F67BA-FDDE-4C96-9829-F69B0B2F0D86}"/>
            </a:ext>
          </a:extLst>
        </xdr:cNvPr>
        <xdr:cNvSpPr>
          <a:spLocks noChangeShapeType="1"/>
        </xdr:cNvSpPr>
      </xdr:nvSpPr>
      <xdr:spPr bwMode="auto">
        <a:xfrm flipV="1">
          <a:off x="3870960" y="4693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8441" name="Line 570">
          <a:extLst>
            <a:ext uri="{FF2B5EF4-FFF2-40B4-BE49-F238E27FC236}">
              <a16:creationId xmlns:a16="http://schemas.microsoft.com/office/drawing/2014/main" id="{2CA72F44-97DF-4D7B-A866-985A47DD41FE}"/>
            </a:ext>
          </a:extLst>
        </xdr:cNvPr>
        <xdr:cNvSpPr>
          <a:spLocks noChangeShapeType="1"/>
        </xdr:cNvSpPr>
      </xdr:nvSpPr>
      <xdr:spPr bwMode="auto">
        <a:xfrm flipV="1">
          <a:off x="3870960" y="4693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41</xdr:row>
      <xdr:rowOff>0</xdr:rowOff>
    </xdr:from>
    <xdr:to>
      <xdr:col>10</xdr:col>
      <xdr:colOff>0</xdr:colOff>
      <xdr:row>46</xdr:row>
      <xdr:rowOff>0</xdr:rowOff>
    </xdr:to>
    <xdr:sp macro="" textlink="">
      <xdr:nvSpPr>
        <xdr:cNvPr id="18442" name="Line 573">
          <a:extLst>
            <a:ext uri="{FF2B5EF4-FFF2-40B4-BE49-F238E27FC236}">
              <a16:creationId xmlns:a16="http://schemas.microsoft.com/office/drawing/2014/main" id="{72B86765-E5AF-498C-8A4E-797BAEC8AB0F}"/>
            </a:ext>
          </a:extLst>
        </xdr:cNvPr>
        <xdr:cNvSpPr>
          <a:spLocks noChangeShapeType="1"/>
        </xdr:cNvSpPr>
      </xdr:nvSpPr>
      <xdr:spPr bwMode="auto">
        <a:xfrm flipV="1">
          <a:off x="3870960" y="780288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18443" name="Line 574">
          <a:extLst>
            <a:ext uri="{FF2B5EF4-FFF2-40B4-BE49-F238E27FC236}">
              <a16:creationId xmlns:a16="http://schemas.microsoft.com/office/drawing/2014/main" id="{8C0721E7-0212-4A33-8E85-A5EB2BE7B712}"/>
            </a:ext>
          </a:extLst>
        </xdr:cNvPr>
        <xdr:cNvSpPr>
          <a:spLocks noChangeShapeType="1"/>
        </xdr:cNvSpPr>
      </xdr:nvSpPr>
      <xdr:spPr bwMode="auto">
        <a:xfrm flipV="1">
          <a:off x="3870960" y="505968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18444" name="Line 575">
          <a:extLst>
            <a:ext uri="{FF2B5EF4-FFF2-40B4-BE49-F238E27FC236}">
              <a16:creationId xmlns:a16="http://schemas.microsoft.com/office/drawing/2014/main" id="{89E0DAAC-FE41-453E-AE50-F5BDF3B37CAA}"/>
            </a:ext>
          </a:extLst>
        </xdr:cNvPr>
        <xdr:cNvSpPr>
          <a:spLocks noChangeShapeType="1"/>
        </xdr:cNvSpPr>
      </xdr:nvSpPr>
      <xdr:spPr bwMode="auto">
        <a:xfrm flipV="1">
          <a:off x="3870960" y="505968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33</xdr:row>
      <xdr:rowOff>0</xdr:rowOff>
    </xdr:from>
    <xdr:to>
      <xdr:col>10</xdr:col>
      <xdr:colOff>0</xdr:colOff>
      <xdr:row>37</xdr:row>
      <xdr:rowOff>396240</xdr:rowOff>
    </xdr:to>
    <xdr:sp macro="" textlink="">
      <xdr:nvSpPr>
        <xdr:cNvPr id="18445" name="Line 576">
          <a:extLst>
            <a:ext uri="{FF2B5EF4-FFF2-40B4-BE49-F238E27FC236}">
              <a16:creationId xmlns:a16="http://schemas.microsoft.com/office/drawing/2014/main" id="{DCA8A594-2AEE-4312-909C-93F13F6FCE99}"/>
            </a:ext>
          </a:extLst>
        </xdr:cNvPr>
        <xdr:cNvSpPr>
          <a:spLocks noChangeShapeType="1"/>
        </xdr:cNvSpPr>
      </xdr:nvSpPr>
      <xdr:spPr bwMode="auto">
        <a:xfrm flipV="1">
          <a:off x="3870960" y="633984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51</xdr:row>
      <xdr:rowOff>220980</xdr:rowOff>
    </xdr:to>
    <xdr:sp macro="" textlink="">
      <xdr:nvSpPr>
        <xdr:cNvPr id="18446" name="Line 577">
          <a:extLst>
            <a:ext uri="{FF2B5EF4-FFF2-40B4-BE49-F238E27FC236}">
              <a16:creationId xmlns:a16="http://schemas.microsoft.com/office/drawing/2014/main" id="{B68095F2-B5E5-41D1-BEAD-60D22C9103D0}"/>
            </a:ext>
          </a:extLst>
        </xdr:cNvPr>
        <xdr:cNvSpPr>
          <a:spLocks noChangeShapeType="1"/>
        </xdr:cNvSpPr>
      </xdr:nvSpPr>
      <xdr:spPr bwMode="auto">
        <a:xfrm flipV="1">
          <a:off x="3870960" y="9265920"/>
          <a:ext cx="0" cy="548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52</xdr:row>
      <xdr:rowOff>0</xdr:rowOff>
    </xdr:to>
    <xdr:sp macro="" textlink="">
      <xdr:nvSpPr>
        <xdr:cNvPr id="18447" name="Line 578">
          <a:extLst>
            <a:ext uri="{FF2B5EF4-FFF2-40B4-BE49-F238E27FC236}">
              <a16:creationId xmlns:a16="http://schemas.microsoft.com/office/drawing/2014/main" id="{EC07D071-5EE3-41EE-8CEE-9B698D4E997D}"/>
            </a:ext>
          </a:extLst>
        </xdr:cNvPr>
        <xdr:cNvSpPr>
          <a:spLocks noChangeShapeType="1"/>
        </xdr:cNvSpPr>
      </xdr:nvSpPr>
      <xdr:spPr bwMode="auto">
        <a:xfrm flipH="1">
          <a:off x="3870960" y="9265920"/>
          <a:ext cx="0" cy="548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54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8448" name="Line 579">
          <a:extLst>
            <a:ext uri="{FF2B5EF4-FFF2-40B4-BE49-F238E27FC236}">
              <a16:creationId xmlns:a16="http://schemas.microsoft.com/office/drawing/2014/main" id="{AA292FA4-84DB-4995-A4FF-06B46C9F2F7C}"/>
            </a:ext>
          </a:extLst>
        </xdr:cNvPr>
        <xdr:cNvSpPr>
          <a:spLocks noChangeShapeType="1"/>
        </xdr:cNvSpPr>
      </xdr:nvSpPr>
      <xdr:spPr bwMode="auto">
        <a:xfrm flipV="1">
          <a:off x="3870960" y="10180320"/>
          <a:ext cx="0" cy="548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0</xdr:colOff>
      <xdr:row>66</xdr:row>
      <xdr:rowOff>220980</xdr:rowOff>
    </xdr:to>
    <xdr:sp macro="" textlink="">
      <xdr:nvSpPr>
        <xdr:cNvPr id="18449" name="Line 580">
          <a:extLst>
            <a:ext uri="{FF2B5EF4-FFF2-40B4-BE49-F238E27FC236}">
              <a16:creationId xmlns:a16="http://schemas.microsoft.com/office/drawing/2014/main" id="{F0EC3F9A-7321-4884-B093-2FD9796FFC80}"/>
            </a:ext>
          </a:extLst>
        </xdr:cNvPr>
        <xdr:cNvSpPr>
          <a:spLocks noChangeShapeType="1"/>
        </xdr:cNvSpPr>
      </xdr:nvSpPr>
      <xdr:spPr bwMode="auto">
        <a:xfrm flipV="1">
          <a:off x="3870960" y="11094720"/>
          <a:ext cx="0" cy="1463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69</xdr:row>
      <xdr:rowOff>7620</xdr:rowOff>
    </xdr:from>
    <xdr:to>
      <xdr:col>10</xdr:col>
      <xdr:colOff>0</xdr:colOff>
      <xdr:row>78</xdr:row>
      <xdr:rowOff>0</xdr:rowOff>
    </xdr:to>
    <xdr:sp macro="" textlink="">
      <xdr:nvSpPr>
        <xdr:cNvPr id="18450" name="Line 581">
          <a:extLst>
            <a:ext uri="{FF2B5EF4-FFF2-40B4-BE49-F238E27FC236}">
              <a16:creationId xmlns:a16="http://schemas.microsoft.com/office/drawing/2014/main" id="{3055D008-9C92-42A3-B5C9-B602403449E9}"/>
            </a:ext>
          </a:extLst>
        </xdr:cNvPr>
        <xdr:cNvSpPr>
          <a:spLocks noChangeShapeType="1"/>
        </xdr:cNvSpPr>
      </xdr:nvSpPr>
      <xdr:spPr bwMode="auto">
        <a:xfrm flipH="1">
          <a:off x="3870960" y="12931140"/>
          <a:ext cx="0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8451" name="Line 582">
          <a:extLst>
            <a:ext uri="{FF2B5EF4-FFF2-40B4-BE49-F238E27FC236}">
              <a16:creationId xmlns:a16="http://schemas.microsoft.com/office/drawing/2014/main" id="{D5EFCBA1-FABA-4782-A0A6-80BC0B8D085B}"/>
            </a:ext>
          </a:extLst>
        </xdr:cNvPr>
        <xdr:cNvSpPr>
          <a:spLocks noChangeShapeType="1"/>
        </xdr:cNvSpPr>
      </xdr:nvSpPr>
      <xdr:spPr bwMode="auto">
        <a:xfrm flipH="1">
          <a:off x="3870960" y="15118080"/>
          <a:ext cx="0" cy="548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8452" name="Line 583">
          <a:extLst>
            <a:ext uri="{FF2B5EF4-FFF2-40B4-BE49-F238E27FC236}">
              <a16:creationId xmlns:a16="http://schemas.microsoft.com/office/drawing/2014/main" id="{B7EF97F3-D6B4-455A-BC23-EB19E6A3FC81}"/>
            </a:ext>
          </a:extLst>
        </xdr:cNvPr>
        <xdr:cNvSpPr>
          <a:spLocks noChangeShapeType="1"/>
        </xdr:cNvSpPr>
      </xdr:nvSpPr>
      <xdr:spPr bwMode="auto">
        <a:xfrm flipV="1">
          <a:off x="3870960" y="15118080"/>
          <a:ext cx="0" cy="182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86</xdr:row>
      <xdr:rowOff>0</xdr:rowOff>
    </xdr:from>
    <xdr:to>
      <xdr:col>10</xdr:col>
      <xdr:colOff>0</xdr:colOff>
      <xdr:row>88</xdr:row>
      <xdr:rowOff>0</xdr:rowOff>
    </xdr:to>
    <xdr:sp macro="" textlink="">
      <xdr:nvSpPr>
        <xdr:cNvPr id="18453" name="Line 584">
          <a:extLst>
            <a:ext uri="{FF2B5EF4-FFF2-40B4-BE49-F238E27FC236}">
              <a16:creationId xmlns:a16="http://schemas.microsoft.com/office/drawing/2014/main" id="{DC2554E6-CCB8-4CA9-9552-6AB868B8F1DB}"/>
            </a:ext>
          </a:extLst>
        </xdr:cNvPr>
        <xdr:cNvSpPr>
          <a:spLocks noChangeShapeType="1"/>
        </xdr:cNvSpPr>
      </xdr:nvSpPr>
      <xdr:spPr bwMode="auto">
        <a:xfrm flipV="1">
          <a:off x="3870960" y="16032480"/>
          <a:ext cx="0" cy="365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86</xdr:row>
      <xdr:rowOff>0</xdr:rowOff>
    </xdr:from>
    <xdr:to>
      <xdr:col>10</xdr:col>
      <xdr:colOff>0</xdr:colOff>
      <xdr:row>87</xdr:row>
      <xdr:rowOff>220980</xdr:rowOff>
    </xdr:to>
    <xdr:sp macro="" textlink="">
      <xdr:nvSpPr>
        <xdr:cNvPr id="18454" name="Line 585">
          <a:extLst>
            <a:ext uri="{FF2B5EF4-FFF2-40B4-BE49-F238E27FC236}">
              <a16:creationId xmlns:a16="http://schemas.microsoft.com/office/drawing/2014/main" id="{6246049A-1A00-49CD-A6C8-B47AADDDC253}"/>
            </a:ext>
          </a:extLst>
        </xdr:cNvPr>
        <xdr:cNvSpPr>
          <a:spLocks noChangeShapeType="1"/>
        </xdr:cNvSpPr>
      </xdr:nvSpPr>
      <xdr:spPr bwMode="auto">
        <a:xfrm flipV="1">
          <a:off x="3870960" y="16032480"/>
          <a:ext cx="0" cy="365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8455" name="Line 562">
          <a:extLst>
            <a:ext uri="{FF2B5EF4-FFF2-40B4-BE49-F238E27FC236}">
              <a16:creationId xmlns:a16="http://schemas.microsoft.com/office/drawing/2014/main" id="{F6B2AE4E-A791-42E5-B34A-8BA4C5D0F335}"/>
            </a:ext>
          </a:extLst>
        </xdr:cNvPr>
        <xdr:cNvSpPr>
          <a:spLocks noChangeShapeType="1"/>
        </xdr:cNvSpPr>
      </xdr:nvSpPr>
      <xdr:spPr bwMode="auto">
        <a:xfrm flipV="1">
          <a:off x="3870960" y="1036320"/>
          <a:ext cx="0" cy="182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8456" name="Line 563">
          <a:extLst>
            <a:ext uri="{FF2B5EF4-FFF2-40B4-BE49-F238E27FC236}">
              <a16:creationId xmlns:a16="http://schemas.microsoft.com/office/drawing/2014/main" id="{A96D3153-A980-4008-8BC3-4922EBF79F4F}"/>
            </a:ext>
          </a:extLst>
        </xdr:cNvPr>
        <xdr:cNvSpPr>
          <a:spLocks noChangeShapeType="1"/>
        </xdr:cNvSpPr>
      </xdr:nvSpPr>
      <xdr:spPr bwMode="auto">
        <a:xfrm flipV="1">
          <a:off x="3870960" y="1036320"/>
          <a:ext cx="0" cy="182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20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8457" name="Line 566">
          <a:extLst>
            <a:ext uri="{FF2B5EF4-FFF2-40B4-BE49-F238E27FC236}">
              <a16:creationId xmlns:a16="http://schemas.microsoft.com/office/drawing/2014/main" id="{C3AC3583-3016-4E87-941A-11B884F80B82}"/>
            </a:ext>
          </a:extLst>
        </xdr:cNvPr>
        <xdr:cNvSpPr>
          <a:spLocks noChangeShapeType="1"/>
        </xdr:cNvSpPr>
      </xdr:nvSpPr>
      <xdr:spPr bwMode="auto">
        <a:xfrm flipV="1">
          <a:off x="3870960" y="377952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8458" name="Line 568">
          <a:extLst>
            <a:ext uri="{FF2B5EF4-FFF2-40B4-BE49-F238E27FC236}">
              <a16:creationId xmlns:a16="http://schemas.microsoft.com/office/drawing/2014/main" id="{73DAD4C0-9B85-4F41-9D00-0E4021640DBA}"/>
            </a:ext>
          </a:extLst>
        </xdr:cNvPr>
        <xdr:cNvSpPr>
          <a:spLocks noChangeShapeType="1"/>
        </xdr:cNvSpPr>
      </xdr:nvSpPr>
      <xdr:spPr bwMode="auto">
        <a:xfrm flipV="1">
          <a:off x="3870960" y="4693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8459" name="Line 569">
          <a:extLst>
            <a:ext uri="{FF2B5EF4-FFF2-40B4-BE49-F238E27FC236}">
              <a16:creationId xmlns:a16="http://schemas.microsoft.com/office/drawing/2014/main" id="{76DCC43F-5C31-43A7-B2F5-A59551C39F1F}"/>
            </a:ext>
          </a:extLst>
        </xdr:cNvPr>
        <xdr:cNvSpPr>
          <a:spLocks noChangeShapeType="1"/>
        </xdr:cNvSpPr>
      </xdr:nvSpPr>
      <xdr:spPr bwMode="auto">
        <a:xfrm flipV="1">
          <a:off x="3870960" y="4693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10</xdr:col>
      <xdr:colOff>0</xdr:colOff>
      <xdr:row>25</xdr:row>
      <xdr:rowOff>0</xdr:rowOff>
    </xdr:to>
    <xdr:sp macro="" textlink="">
      <xdr:nvSpPr>
        <xdr:cNvPr id="18460" name="Line 570">
          <a:extLst>
            <a:ext uri="{FF2B5EF4-FFF2-40B4-BE49-F238E27FC236}">
              <a16:creationId xmlns:a16="http://schemas.microsoft.com/office/drawing/2014/main" id="{EF3AA7D6-82DE-4C52-A68F-199ED17865B3}"/>
            </a:ext>
          </a:extLst>
        </xdr:cNvPr>
        <xdr:cNvSpPr>
          <a:spLocks noChangeShapeType="1"/>
        </xdr:cNvSpPr>
      </xdr:nvSpPr>
      <xdr:spPr bwMode="auto">
        <a:xfrm flipV="1">
          <a:off x="3870960" y="4693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41</xdr:row>
      <xdr:rowOff>0</xdr:rowOff>
    </xdr:from>
    <xdr:to>
      <xdr:col>10</xdr:col>
      <xdr:colOff>0</xdr:colOff>
      <xdr:row>46</xdr:row>
      <xdr:rowOff>0</xdr:rowOff>
    </xdr:to>
    <xdr:sp macro="" textlink="">
      <xdr:nvSpPr>
        <xdr:cNvPr id="18461" name="Line 573">
          <a:extLst>
            <a:ext uri="{FF2B5EF4-FFF2-40B4-BE49-F238E27FC236}">
              <a16:creationId xmlns:a16="http://schemas.microsoft.com/office/drawing/2014/main" id="{F1B0D478-DF78-455F-8AC3-312C43FFB28E}"/>
            </a:ext>
          </a:extLst>
        </xdr:cNvPr>
        <xdr:cNvSpPr>
          <a:spLocks noChangeShapeType="1"/>
        </xdr:cNvSpPr>
      </xdr:nvSpPr>
      <xdr:spPr bwMode="auto">
        <a:xfrm flipV="1">
          <a:off x="3870960" y="780288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18462" name="Line 574">
          <a:extLst>
            <a:ext uri="{FF2B5EF4-FFF2-40B4-BE49-F238E27FC236}">
              <a16:creationId xmlns:a16="http://schemas.microsoft.com/office/drawing/2014/main" id="{B9E542AD-BE30-42F9-9FDE-724A0BBD316F}"/>
            </a:ext>
          </a:extLst>
        </xdr:cNvPr>
        <xdr:cNvSpPr>
          <a:spLocks noChangeShapeType="1"/>
        </xdr:cNvSpPr>
      </xdr:nvSpPr>
      <xdr:spPr bwMode="auto">
        <a:xfrm flipV="1">
          <a:off x="3870960" y="505968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18463" name="Line 575">
          <a:extLst>
            <a:ext uri="{FF2B5EF4-FFF2-40B4-BE49-F238E27FC236}">
              <a16:creationId xmlns:a16="http://schemas.microsoft.com/office/drawing/2014/main" id="{250ED64B-E70D-4EB5-9FD7-B427A3636112}"/>
            </a:ext>
          </a:extLst>
        </xdr:cNvPr>
        <xdr:cNvSpPr>
          <a:spLocks noChangeShapeType="1"/>
        </xdr:cNvSpPr>
      </xdr:nvSpPr>
      <xdr:spPr bwMode="auto">
        <a:xfrm flipV="1">
          <a:off x="3870960" y="505968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33</xdr:row>
      <xdr:rowOff>0</xdr:rowOff>
    </xdr:from>
    <xdr:to>
      <xdr:col>10</xdr:col>
      <xdr:colOff>0</xdr:colOff>
      <xdr:row>37</xdr:row>
      <xdr:rowOff>396240</xdr:rowOff>
    </xdr:to>
    <xdr:sp macro="" textlink="">
      <xdr:nvSpPr>
        <xdr:cNvPr id="18464" name="Line 576">
          <a:extLst>
            <a:ext uri="{FF2B5EF4-FFF2-40B4-BE49-F238E27FC236}">
              <a16:creationId xmlns:a16="http://schemas.microsoft.com/office/drawing/2014/main" id="{86D0D22D-2627-4F45-B06D-D303EA83C95C}"/>
            </a:ext>
          </a:extLst>
        </xdr:cNvPr>
        <xdr:cNvSpPr>
          <a:spLocks noChangeShapeType="1"/>
        </xdr:cNvSpPr>
      </xdr:nvSpPr>
      <xdr:spPr bwMode="auto">
        <a:xfrm flipV="1">
          <a:off x="3870960" y="6339840"/>
          <a:ext cx="0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51</xdr:row>
      <xdr:rowOff>220980</xdr:rowOff>
    </xdr:to>
    <xdr:sp macro="" textlink="">
      <xdr:nvSpPr>
        <xdr:cNvPr id="18465" name="Line 577">
          <a:extLst>
            <a:ext uri="{FF2B5EF4-FFF2-40B4-BE49-F238E27FC236}">
              <a16:creationId xmlns:a16="http://schemas.microsoft.com/office/drawing/2014/main" id="{04DA58B2-A8EC-4FC1-8EFA-475986AB4FD3}"/>
            </a:ext>
          </a:extLst>
        </xdr:cNvPr>
        <xdr:cNvSpPr>
          <a:spLocks noChangeShapeType="1"/>
        </xdr:cNvSpPr>
      </xdr:nvSpPr>
      <xdr:spPr bwMode="auto">
        <a:xfrm flipV="1">
          <a:off x="3870960" y="9265920"/>
          <a:ext cx="0" cy="548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52</xdr:row>
      <xdr:rowOff>0</xdr:rowOff>
    </xdr:to>
    <xdr:sp macro="" textlink="">
      <xdr:nvSpPr>
        <xdr:cNvPr id="18466" name="Line 578">
          <a:extLst>
            <a:ext uri="{FF2B5EF4-FFF2-40B4-BE49-F238E27FC236}">
              <a16:creationId xmlns:a16="http://schemas.microsoft.com/office/drawing/2014/main" id="{7D4B5229-8F63-4A3F-A1AB-4FA4A2883D74}"/>
            </a:ext>
          </a:extLst>
        </xdr:cNvPr>
        <xdr:cNvSpPr>
          <a:spLocks noChangeShapeType="1"/>
        </xdr:cNvSpPr>
      </xdr:nvSpPr>
      <xdr:spPr bwMode="auto">
        <a:xfrm flipH="1">
          <a:off x="3870960" y="9265920"/>
          <a:ext cx="0" cy="548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54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8467" name="Line 579">
          <a:extLst>
            <a:ext uri="{FF2B5EF4-FFF2-40B4-BE49-F238E27FC236}">
              <a16:creationId xmlns:a16="http://schemas.microsoft.com/office/drawing/2014/main" id="{302B138A-25E3-4AB8-BA03-AA60BB598ACB}"/>
            </a:ext>
          </a:extLst>
        </xdr:cNvPr>
        <xdr:cNvSpPr>
          <a:spLocks noChangeShapeType="1"/>
        </xdr:cNvSpPr>
      </xdr:nvSpPr>
      <xdr:spPr bwMode="auto">
        <a:xfrm flipV="1">
          <a:off x="3870960" y="10180320"/>
          <a:ext cx="0" cy="548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59</xdr:row>
      <xdr:rowOff>0</xdr:rowOff>
    </xdr:from>
    <xdr:to>
      <xdr:col>10</xdr:col>
      <xdr:colOff>0</xdr:colOff>
      <xdr:row>66</xdr:row>
      <xdr:rowOff>220980</xdr:rowOff>
    </xdr:to>
    <xdr:sp macro="" textlink="">
      <xdr:nvSpPr>
        <xdr:cNvPr id="18468" name="Line 580">
          <a:extLst>
            <a:ext uri="{FF2B5EF4-FFF2-40B4-BE49-F238E27FC236}">
              <a16:creationId xmlns:a16="http://schemas.microsoft.com/office/drawing/2014/main" id="{D3736D67-B701-4900-9FC8-78186A763BF6}"/>
            </a:ext>
          </a:extLst>
        </xdr:cNvPr>
        <xdr:cNvSpPr>
          <a:spLocks noChangeShapeType="1"/>
        </xdr:cNvSpPr>
      </xdr:nvSpPr>
      <xdr:spPr bwMode="auto">
        <a:xfrm flipV="1">
          <a:off x="3870960" y="11094720"/>
          <a:ext cx="0" cy="1463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69</xdr:row>
      <xdr:rowOff>7620</xdr:rowOff>
    </xdr:from>
    <xdr:to>
      <xdr:col>10</xdr:col>
      <xdr:colOff>0</xdr:colOff>
      <xdr:row>78</xdr:row>
      <xdr:rowOff>0</xdr:rowOff>
    </xdr:to>
    <xdr:sp macro="" textlink="">
      <xdr:nvSpPr>
        <xdr:cNvPr id="18469" name="Line 581">
          <a:extLst>
            <a:ext uri="{FF2B5EF4-FFF2-40B4-BE49-F238E27FC236}">
              <a16:creationId xmlns:a16="http://schemas.microsoft.com/office/drawing/2014/main" id="{C1D4448B-C34B-47DB-93CE-CA9FE4E4384B}"/>
            </a:ext>
          </a:extLst>
        </xdr:cNvPr>
        <xdr:cNvSpPr>
          <a:spLocks noChangeShapeType="1"/>
        </xdr:cNvSpPr>
      </xdr:nvSpPr>
      <xdr:spPr bwMode="auto">
        <a:xfrm flipH="1">
          <a:off x="3870960" y="12931140"/>
          <a:ext cx="0" cy="1638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8470" name="Line 582">
          <a:extLst>
            <a:ext uri="{FF2B5EF4-FFF2-40B4-BE49-F238E27FC236}">
              <a16:creationId xmlns:a16="http://schemas.microsoft.com/office/drawing/2014/main" id="{A448F223-A8B5-4D32-9E38-5F762F3383F5}"/>
            </a:ext>
          </a:extLst>
        </xdr:cNvPr>
        <xdr:cNvSpPr>
          <a:spLocks noChangeShapeType="1"/>
        </xdr:cNvSpPr>
      </xdr:nvSpPr>
      <xdr:spPr bwMode="auto">
        <a:xfrm flipH="1">
          <a:off x="3870960" y="15118080"/>
          <a:ext cx="0" cy="548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81</xdr:row>
      <xdr:rowOff>0</xdr:rowOff>
    </xdr:from>
    <xdr:to>
      <xdr:col>10</xdr:col>
      <xdr:colOff>0</xdr:colOff>
      <xdr:row>82</xdr:row>
      <xdr:rowOff>0</xdr:rowOff>
    </xdr:to>
    <xdr:sp macro="" textlink="">
      <xdr:nvSpPr>
        <xdr:cNvPr id="18471" name="Line 583">
          <a:extLst>
            <a:ext uri="{FF2B5EF4-FFF2-40B4-BE49-F238E27FC236}">
              <a16:creationId xmlns:a16="http://schemas.microsoft.com/office/drawing/2014/main" id="{BED528D6-6983-488C-ABBD-7A972E1CCFFB}"/>
            </a:ext>
          </a:extLst>
        </xdr:cNvPr>
        <xdr:cNvSpPr>
          <a:spLocks noChangeShapeType="1"/>
        </xdr:cNvSpPr>
      </xdr:nvSpPr>
      <xdr:spPr bwMode="auto">
        <a:xfrm flipV="1">
          <a:off x="3870960" y="15118080"/>
          <a:ext cx="0" cy="182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86</xdr:row>
      <xdr:rowOff>0</xdr:rowOff>
    </xdr:from>
    <xdr:to>
      <xdr:col>10</xdr:col>
      <xdr:colOff>0</xdr:colOff>
      <xdr:row>88</xdr:row>
      <xdr:rowOff>0</xdr:rowOff>
    </xdr:to>
    <xdr:sp macro="" textlink="">
      <xdr:nvSpPr>
        <xdr:cNvPr id="18472" name="Line 584">
          <a:extLst>
            <a:ext uri="{FF2B5EF4-FFF2-40B4-BE49-F238E27FC236}">
              <a16:creationId xmlns:a16="http://schemas.microsoft.com/office/drawing/2014/main" id="{9A99C63B-E9A3-4D5F-8124-5C1F732AF508}"/>
            </a:ext>
          </a:extLst>
        </xdr:cNvPr>
        <xdr:cNvSpPr>
          <a:spLocks noChangeShapeType="1"/>
        </xdr:cNvSpPr>
      </xdr:nvSpPr>
      <xdr:spPr bwMode="auto">
        <a:xfrm flipV="1">
          <a:off x="3870960" y="16032480"/>
          <a:ext cx="0" cy="365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86</xdr:row>
      <xdr:rowOff>0</xdr:rowOff>
    </xdr:from>
    <xdr:to>
      <xdr:col>10</xdr:col>
      <xdr:colOff>0</xdr:colOff>
      <xdr:row>87</xdr:row>
      <xdr:rowOff>220980</xdr:rowOff>
    </xdr:to>
    <xdr:sp macro="" textlink="">
      <xdr:nvSpPr>
        <xdr:cNvPr id="18473" name="Line 585">
          <a:extLst>
            <a:ext uri="{FF2B5EF4-FFF2-40B4-BE49-F238E27FC236}">
              <a16:creationId xmlns:a16="http://schemas.microsoft.com/office/drawing/2014/main" id="{9EFB8F6B-B5D4-4D94-A40C-10DCD7E6434C}"/>
            </a:ext>
          </a:extLst>
        </xdr:cNvPr>
        <xdr:cNvSpPr>
          <a:spLocks noChangeShapeType="1"/>
        </xdr:cNvSpPr>
      </xdr:nvSpPr>
      <xdr:spPr bwMode="auto">
        <a:xfrm flipV="1">
          <a:off x="3870960" y="16032480"/>
          <a:ext cx="0" cy="365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F601"/>
  <sheetViews>
    <sheetView view="pageBreakPreview" zoomScale="80" zoomScaleNormal="40" zoomScaleSheetLayoutView="80" workbookViewId="0">
      <pane xSplit="2" ySplit="6" topLeftCell="C561" activePane="bottomRight" state="frozen"/>
      <selection pane="topRight" activeCell="C1" sqref="C1"/>
      <selection pane="bottomLeft" activeCell="A7" sqref="A7"/>
      <selection pane="bottomRight" activeCell="J600" sqref="J600"/>
    </sheetView>
  </sheetViews>
  <sheetFormatPr defaultColWidth="9" defaultRowHeight="14.4" x14ac:dyDescent="0.2"/>
  <cols>
    <col min="1" max="1" width="10.77734375" style="7" customWidth="1"/>
    <col min="2" max="2" width="12.6640625" style="7" customWidth="1"/>
    <col min="3" max="3" width="8.109375" style="7" bestFit="1" customWidth="1"/>
    <col min="4" max="4" width="3.44140625" style="7" bestFit="1" customWidth="1"/>
    <col min="5" max="6" width="4.109375" style="7" customWidth="1"/>
    <col min="7" max="7" width="4.6640625" style="7" customWidth="1"/>
    <col min="8" max="8" width="4.6640625" style="23" customWidth="1"/>
    <col min="9" max="9" width="4.88671875" style="7" customWidth="1"/>
    <col min="10" max="10" width="5.33203125" style="7" customWidth="1"/>
    <col min="11" max="11" width="2.88671875" style="7" customWidth="1"/>
    <col min="12" max="12" width="8" style="23" bestFit="1" customWidth="1"/>
    <col min="13" max="13" width="16.21875" style="46" bestFit="1" customWidth="1"/>
    <col min="14" max="14" width="10.44140625" style="46" bestFit="1" customWidth="1"/>
    <col min="15" max="15" width="10.44140625" style="23" bestFit="1" customWidth="1"/>
    <col min="16" max="16" width="47.33203125" style="35" bestFit="1" customWidth="1"/>
    <col min="17" max="17" width="8.109375" style="127" customWidth="1"/>
    <col min="18" max="18" width="8.6640625" style="250" customWidth="1"/>
    <col min="19" max="22" width="8.6640625" style="127" customWidth="1"/>
    <col min="23" max="23" width="9.44140625" style="23" customWidth="1"/>
    <col min="24" max="24" width="10.21875" style="23" customWidth="1"/>
    <col min="25" max="25" width="8" style="127" bestFit="1" customWidth="1"/>
    <col min="26" max="26" width="9" style="127"/>
    <col min="27" max="27" width="10" style="127" bestFit="1" customWidth="1"/>
    <col min="28" max="28" width="6.21875" style="23" customWidth="1"/>
    <col min="29" max="29" width="6.33203125" style="7" customWidth="1"/>
    <col min="30" max="30" width="20.109375" style="7" bestFit="1" customWidth="1"/>
    <col min="31" max="31" width="7.109375" style="251" bestFit="1" customWidth="1"/>
    <col min="32" max="16384" width="9" style="251"/>
  </cols>
  <sheetData>
    <row r="2" spans="1:31" x14ac:dyDescent="0.2">
      <c r="AE2" s="244"/>
    </row>
    <row r="3" spans="1:31" ht="15" thickBot="1" x14ac:dyDescent="0.25">
      <c r="AC3" s="252"/>
      <c r="AD3" s="252"/>
      <c r="AE3" s="244" t="s">
        <v>444</v>
      </c>
    </row>
    <row r="4" spans="1:31" ht="14.25" customHeight="1" x14ac:dyDescent="0.2">
      <c r="A4" s="646" t="s">
        <v>35</v>
      </c>
      <c r="B4" s="649" t="s">
        <v>0</v>
      </c>
      <c r="C4" s="652" t="s">
        <v>1</v>
      </c>
      <c r="D4" s="637" t="s">
        <v>2</v>
      </c>
      <c r="E4" s="637"/>
      <c r="F4" s="655" t="s">
        <v>3</v>
      </c>
      <c r="G4" s="656"/>
      <c r="H4" s="656"/>
      <c r="I4" s="656"/>
      <c r="J4" s="657"/>
      <c r="K4" s="637" t="s">
        <v>4</v>
      </c>
      <c r="L4" s="637" t="s">
        <v>47</v>
      </c>
      <c r="M4" s="640" t="s">
        <v>85</v>
      </c>
      <c r="N4" s="640" t="s">
        <v>41</v>
      </c>
      <c r="O4" s="643" t="s">
        <v>244</v>
      </c>
      <c r="P4" s="643" t="s">
        <v>42</v>
      </c>
      <c r="Q4" s="637" t="s">
        <v>48</v>
      </c>
      <c r="R4" s="667" t="s">
        <v>37</v>
      </c>
      <c r="S4" s="667"/>
      <c r="T4" s="667"/>
      <c r="U4" s="667"/>
      <c r="V4" s="667"/>
      <c r="W4" s="668" t="s">
        <v>44</v>
      </c>
      <c r="X4" s="668"/>
      <c r="Y4" s="670" t="s">
        <v>95</v>
      </c>
      <c r="Z4" s="670"/>
      <c r="AA4" s="670"/>
      <c r="AB4" s="643" t="s">
        <v>245</v>
      </c>
      <c r="AC4" s="643"/>
      <c r="AD4" s="643" t="s">
        <v>246</v>
      </c>
      <c r="AE4" s="658" t="s">
        <v>97</v>
      </c>
    </row>
    <row r="5" spans="1:31" ht="14.25" customHeight="1" x14ac:dyDescent="0.2">
      <c r="A5" s="647"/>
      <c r="B5" s="650"/>
      <c r="C5" s="653"/>
      <c r="D5" s="638"/>
      <c r="E5" s="638"/>
      <c r="F5" s="633" t="s">
        <v>213</v>
      </c>
      <c r="G5" s="633" t="s">
        <v>5</v>
      </c>
      <c r="H5" s="633" t="s">
        <v>6</v>
      </c>
      <c r="I5" s="635" t="s">
        <v>247</v>
      </c>
      <c r="J5" s="635" t="s">
        <v>248</v>
      </c>
      <c r="K5" s="638"/>
      <c r="L5" s="638"/>
      <c r="M5" s="641"/>
      <c r="N5" s="641"/>
      <c r="O5" s="644"/>
      <c r="P5" s="644"/>
      <c r="Q5" s="638"/>
      <c r="R5" s="661" t="s">
        <v>38</v>
      </c>
      <c r="S5" s="661"/>
      <c r="T5" s="662" t="s">
        <v>39</v>
      </c>
      <c r="U5" s="662"/>
      <c r="V5" s="662"/>
      <c r="W5" s="669"/>
      <c r="X5" s="669"/>
      <c r="Y5" s="663" t="s">
        <v>96</v>
      </c>
      <c r="Z5" s="665" t="s">
        <v>197</v>
      </c>
      <c r="AA5" s="663" t="s">
        <v>40</v>
      </c>
      <c r="AB5" s="644" t="s">
        <v>46</v>
      </c>
      <c r="AC5" s="644" t="s">
        <v>249</v>
      </c>
      <c r="AD5" s="644"/>
      <c r="AE5" s="659"/>
    </row>
    <row r="6" spans="1:31" ht="14.25" customHeight="1" thickBot="1" x14ac:dyDescent="0.25">
      <c r="A6" s="648"/>
      <c r="B6" s="651"/>
      <c r="C6" s="654"/>
      <c r="D6" s="639"/>
      <c r="E6" s="639"/>
      <c r="F6" s="634"/>
      <c r="G6" s="634"/>
      <c r="H6" s="634"/>
      <c r="I6" s="636"/>
      <c r="J6" s="636"/>
      <c r="K6" s="639"/>
      <c r="L6" s="639"/>
      <c r="M6" s="642"/>
      <c r="N6" s="642"/>
      <c r="O6" s="645"/>
      <c r="P6" s="645"/>
      <c r="Q6" s="639"/>
      <c r="R6" s="102" t="s">
        <v>63</v>
      </c>
      <c r="S6" s="103" t="s">
        <v>49</v>
      </c>
      <c r="T6" s="103" t="s">
        <v>52</v>
      </c>
      <c r="U6" s="103" t="s">
        <v>63</v>
      </c>
      <c r="V6" s="103" t="s">
        <v>49</v>
      </c>
      <c r="W6" s="104" t="s">
        <v>45</v>
      </c>
      <c r="X6" s="105" t="s">
        <v>67</v>
      </c>
      <c r="Y6" s="664"/>
      <c r="Z6" s="666"/>
      <c r="AA6" s="664"/>
      <c r="AB6" s="645"/>
      <c r="AC6" s="645"/>
      <c r="AD6" s="645"/>
      <c r="AE6" s="660"/>
    </row>
    <row r="7" spans="1:31" s="253" customFormat="1" x14ac:dyDescent="0.2">
      <c r="A7" s="540" t="s">
        <v>36</v>
      </c>
      <c r="B7" s="86" t="s">
        <v>7</v>
      </c>
      <c r="C7" s="101">
        <v>1</v>
      </c>
      <c r="D7" s="24" t="s">
        <v>250</v>
      </c>
      <c r="E7" s="101">
        <v>12</v>
      </c>
      <c r="F7" s="101"/>
      <c r="G7" s="65"/>
      <c r="H7" s="65"/>
      <c r="I7" s="53" t="s">
        <v>251</v>
      </c>
      <c r="J7" s="53"/>
      <c r="K7" s="65">
        <v>7</v>
      </c>
      <c r="L7" s="24">
        <v>37</v>
      </c>
      <c r="M7" s="144">
        <v>479.73</v>
      </c>
      <c r="N7" s="144">
        <v>2916.94</v>
      </c>
      <c r="O7" s="623">
        <v>151</v>
      </c>
      <c r="P7" s="503" t="s">
        <v>225</v>
      </c>
      <c r="Q7" s="538" t="s">
        <v>50</v>
      </c>
      <c r="R7" s="673">
        <v>30</v>
      </c>
      <c r="S7" s="521" t="s">
        <v>53</v>
      </c>
      <c r="T7" s="674" t="s">
        <v>252</v>
      </c>
      <c r="U7" s="674" t="s">
        <v>252</v>
      </c>
      <c r="V7" s="674" t="s">
        <v>252</v>
      </c>
      <c r="W7" s="521" t="s">
        <v>253</v>
      </c>
      <c r="X7" s="478"/>
      <c r="Y7" s="101">
        <v>21</v>
      </c>
      <c r="Z7" s="101">
        <v>166</v>
      </c>
      <c r="AA7" s="101">
        <v>7</v>
      </c>
      <c r="AB7" s="122">
        <v>1</v>
      </c>
      <c r="AC7" s="128" t="s">
        <v>65</v>
      </c>
      <c r="AD7" s="503" t="s">
        <v>56</v>
      </c>
      <c r="AE7" s="609" t="s">
        <v>253</v>
      </c>
    </row>
    <row r="8" spans="1:31" s="253" customFormat="1" x14ac:dyDescent="0.2">
      <c r="A8" s="532"/>
      <c r="B8" s="86"/>
      <c r="C8" s="18">
        <v>2</v>
      </c>
      <c r="D8" s="8" t="s">
        <v>254</v>
      </c>
      <c r="E8" s="18">
        <v>14</v>
      </c>
      <c r="F8" s="18"/>
      <c r="G8" s="17"/>
      <c r="H8" s="17"/>
      <c r="I8" s="19" t="s">
        <v>253</v>
      </c>
      <c r="J8" s="19"/>
      <c r="K8" s="17">
        <v>7</v>
      </c>
      <c r="L8" s="24">
        <v>37</v>
      </c>
      <c r="M8" s="144">
        <v>479.73</v>
      </c>
      <c r="N8" s="144">
        <v>2916.94</v>
      </c>
      <c r="O8" s="510"/>
      <c r="P8" s="672"/>
      <c r="Q8" s="539"/>
      <c r="R8" s="618"/>
      <c r="S8" s="522"/>
      <c r="T8" s="522"/>
      <c r="U8" s="522"/>
      <c r="V8" s="522"/>
      <c r="W8" s="521"/>
      <c r="X8" s="478"/>
      <c r="Y8" s="18">
        <v>21</v>
      </c>
      <c r="Z8" s="18">
        <v>166</v>
      </c>
      <c r="AA8" s="18">
        <v>7</v>
      </c>
      <c r="AB8" s="9">
        <v>1</v>
      </c>
      <c r="AC8" s="2" t="s">
        <v>65</v>
      </c>
      <c r="AD8" s="503"/>
      <c r="AE8" s="609"/>
    </row>
    <row r="9" spans="1:31" s="253" customFormat="1" ht="15" customHeight="1" x14ac:dyDescent="0.2">
      <c r="A9" s="532"/>
      <c r="B9" s="86"/>
      <c r="C9" s="26">
        <v>3</v>
      </c>
      <c r="D9" s="10" t="s">
        <v>254</v>
      </c>
      <c r="E9" s="26">
        <v>16</v>
      </c>
      <c r="F9" s="26"/>
      <c r="G9" s="25"/>
      <c r="H9" s="25"/>
      <c r="I9" s="2" t="s">
        <v>253</v>
      </c>
      <c r="J9" s="2"/>
      <c r="K9" s="25">
        <v>6</v>
      </c>
      <c r="L9" s="27">
        <v>24</v>
      </c>
      <c r="M9" s="144">
        <v>553.72</v>
      </c>
      <c r="N9" s="145">
        <v>1993.67</v>
      </c>
      <c r="O9" s="510"/>
      <c r="P9" s="20" t="s">
        <v>255</v>
      </c>
      <c r="Q9" s="476" t="s">
        <v>50</v>
      </c>
      <c r="R9" s="617">
        <v>31.5</v>
      </c>
      <c r="S9" s="523" t="s">
        <v>53</v>
      </c>
      <c r="T9" s="50" t="s">
        <v>252</v>
      </c>
      <c r="U9" s="50" t="s">
        <v>252</v>
      </c>
      <c r="V9" s="50" t="s">
        <v>252</v>
      </c>
      <c r="W9" s="521"/>
      <c r="X9" s="478"/>
      <c r="Y9" s="26">
        <v>9</v>
      </c>
      <c r="Z9" s="26">
        <v>93</v>
      </c>
      <c r="AA9" s="26">
        <v>6</v>
      </c>
      <c r="AB9" s="9">
        <v>1</v>
      </c>
      <c r="AC9" s="2" t="s">
        <v>65</v>
      </c>
      <c r="AD9" s="503"/>
      <c r="AE9" s="609"/>
    </row>
    <row r="10" spans="1:31" s="253" customFormat="1" x14ac:dyDescent="0.2">
      <c r="A10" s="532"/>
      <c r="B10" s="86"/>
      <c r="C10" s="18">
        <v>4</v>
      </c>
      <c r="D10" s="8" t="s">
        <v>256</v>
      </c>
      <c r="E10" s="18">
        <v>21</v>
      </c>
      <c r="F10" s="18"/>
      <c r="G10" s="17"/>
      <c r="H10" s="17"/>
      <c r="I10" s="19" t="s">
        <v>257</v>
      </c>
      <c r="J10" s="19"/>
      <c r="K10" s="17">
        <v>4</v>
      </c>
      <c r="L10" s="8">
        <v>28</v>
      </c>
      <c r="M10" s="145">
        <v>617.13</v>
      </c>
      <c r="N10" s="144">
        <v>2094.5</v>
      </c>
      <c r="O10" s="510"/>
      <c r="P10" s="245" t="s">
        <v>208</v>
      </c>
      <c r="Q10" s="474"/>
      <c r="R10" s="673"/>
      <c r="S10" s="521"/>
      <c r="T10" s="50" t="s">
        <v>252</v>
      </c>
      <c r="U10" s="50" t="s">
        <v>252</v>
      </c>
      <c r="V10" s="50" t="s">
        <v>252</v>
      </c>
      <c r="W10" s="521"/>
      <c r="X10" s="478"/>
      <c r="Y10" s="26">
        <v>12</v>
      </c>
      <c r="Z10" s="26">
        <v>110</v>
      </c>
      <c r="AA10" s="26">
        <v>8</v>
      </c>
      <c r="AB10" s="9">
        <v>1</v>
      </c>
      <c r="AC10" s="2" t="s">
        <v>65</v>
      </c>
      <c r="AD10" s="503"/>
      <c r="AE10" s="609"/>
    </row>
    <row r="11" spans="1:31" s="253" customFormat="1" x14ac:dyDescent="0.2">
      <c r="A11" s="532"/>
      <c r="B11" s="86"/>
      <c r="C11" s="18">
        <v>102</v>
      </c>
      <c r="D11" s="8" t="s">
        <v>258</v>
      </c>
      <c r="E11" s="18">
        <v>55</v>
      </c>
      <c r="F11" s="18"/>
      <c r="G11" s="17"/>
      <c r="H11" s="17"/>
      <c r="I11" s="19" t="s">
        <v>253</v>
      </c>
      <c r="J11" s="19"/>
      <c r="K11" s="17">
        <v>4</v>
      </c>
      <c r="L11" s="8">
        <v>16</v>
      </c>
      <c r="M11" s="145">
        <v>274.83999999999997</v>
      </c>
      <c r="N11" s="144">
        <v>1099.3599999999999</v>
      </c>
      <c r="O11" s="511"/>
      <c r="P11" s="34" t="s">
        <v>55</v>
      </c>
      <c r="Q11" s="484"/>
      <c r="R11" s="675"/>
      <c r="S11" s="484"/>
      <c r="T11" s="50" t="s">
        <v>252</v>
      </c>
      <c r="U11" s="50" t="s">
        <v>252</v>
      </c>
      <c r="V11" s="50" t="s">
        <v>252</v>
      </c>
      <c r="W11" s="522"/>
      <c r="X11" s="479"/>
      <c r="Y11" s="18">
        <v>8</v>
      </c>
      <c r="Z11" s="18"/>
      <c r="AA11" s="18"/>
      <c r="AB11" s="11"/>
      <c r="AC11" s="28"/>
      <c r="AD11" s="503"/>
      <c r="AE11" s="609"/>
    </row>
    <row r="12" spans="1:31" s="253" customFormat="1" x14ac:dyDescent="0.2">
      <c r="A12" s="532"/>
      <c r="B12" s="110" t="s">
        <v>8</v>
      </c>
      <c r="C12" s="30">
        <f>SUM(G12:J12)</f>
        <v>5</v>
      </c>
      <c r="D12" s="29"/>
      <c r="E12" s="30"/>
      <c r="F12" s="30"/>
      <c r="G12" s="21"/>
      <c r="H12" s="21"/>
      <c r="I12" s="21">
        <f>COUNTA(I7:I11)</f>
        <v>5</v>
      </c>
      <c r="J12" s="12"/>
      <c r="K12" s="21"/>
      <c r="L12" s="29">
        <f>SUM(L7:L11)</f>
        <v>142</v>
      </c>
      <c r="M12" s="140">
        <f>SUM(M7:M11)</f>
        <v>2405.15</v>
      </c>
      <c r="N12" s="146">
        <f>SUM(N7:N11)</f>
        <v>11021.41</v>
      </c>
      <c r="O12" s="29">
        <f>SUM(O7)</f>
        <v>151</v>
      </c>
      <c r="P12" s="36"/>
      <c r="Q12" s="3"/>
      <c r="R12" s="254"/>
      <c r="S12" s="12"/>
      <c r="T12" s="12"/>
      <c r="U12" s="12"/>
      <c r="V12" s="12"/>
      <c r="W12" s="31"/>
      <c r="X12" s="55"/>
      <c r="Y12" s="30">
        <f>SUM(Y7:Y11)</f>
        <v>71</v>
      </c>
      <c r="Z12" s="30">
        <f>SUM(Z7:Z11)</f>
        <v>535</v>
      </c>
      <c r="AA12" s="30">
        <f>SUM(AA7:AA11)</f>
        <v>28</v>
      </c>
      <c r="AB12" s="21">
        <f>SUM(AB7:AB11)</f>
        <v>4</v>
      </c>
      <c r="AC12" s="13"/>
      <c r="AD12" s="13">
        <v>1</v>
      </c>
      <c r="AE12" s="75"/>
    </row>
    <row r="13" spans="1:31" s="253" customFormat="1" x14ac:dyDescent="0.2">
      <c r="A13" s="532"/>
      <c r="B13" s="110" t="s">
        <v>84</v>
      </c>
      <c r="C13" s="30"/>
      <c r="D13" s="29"/>
      <c r="E13" s="30"/>
      <c r="F13" s="30"/>
      <c r="G13" s="21"/>
      <c r="H13" s="21"/>
      <c r="I13" s="21"/>
      <c r="J13" s="12"/>
      <c r="K13" s="21"/>
      <c r="L13" s="29"/>
      <c r="M13" s="140">
        <v>10502.28</v>
      </c>
      <c r="N13" s="146"/>
      <c r="O13" s="29"/>
      <c r="P13" s="36"/>
      <c r="Q13" s="3"/>
      <c r="R13" s="254"/>
      <c r="S13" s="12"/>
      <c r="T13" s="12"/>
      <c r="U13" s="12"/>
      <c r="V13" s="12"/>
      <c r="W13" s="31"/>
      <c r="X13" s="55"/>
      <c r="Y13" s="30"/>
      <c r="Z13" s="30"/>
      <c r="AA13" s="30"/>
      <c r="AB13" s="13"/>
      <c r="AC13" s="13"/>
      <c r="AD13" s="13"/>
      <c r="AE13" s="75"/>
    </row>
    <row r="14" spans="1:31" s="253" customFormat="1" x14ac:dyDescent="0.2">
      <c r="A14" s="532"/>
      <c r="B14" s="86" t="s">
        <v>259</v>
      </c>
      <c r="C14" s="18">
        <v>1</v>
      </c>
      <c r="D14" s="8" t="s">
        <v>260</v>
      </c>
      <c r="E14" s="18">
        <v>29</v>
      </c>
      <c r="F14" s="18"/>
      <c r="G14" s="17"/>
      <c r="H14" s="19" t="s">
        <v>261</v>
      </c>
      <c r="I14" s="19"/>
      <c r="J14" s="19"/>
      <c r="K14" s="17">
        <v>2</v>
      </c>
      <c r="L14" s="8">
        <v>8</v>
      </c>
      <c r="M14" s="145">
        <v>177.19</v>
      </c>
      <c r="N14" s="144">
        <v>354.38</v>
      </c>
      <c r="O14" s="25">
        <v>0</v>
      </c>
      <c r="P14" s="34" t="s">
        <v>57</v>
      </c>
      <c r="Q14" s="47" t="s">
        <v>209</v>
      </c>
      <c r="R14" s="50" t="s">
        <v>262</v>
      </c>
      <c r="S14" s="50" t="s">
        <v>262</v>
      </c>
      <c r="T14" s="50" t="s">
        <v>262</v>
      </c>
      <c r="U14" s="50" t="s">
        <v>262</v>
      </c>
      <c r="V14" s="50" t="s">
        <v>262</v>
      </c>
      <c r="W14" s="2" t="s">
        <v>261</v>
      </c>
      <c r="X14" s="14"/>
      <c r="Y14" s="18">
        <v>2</v>
      </c>
      <c r="Z14" s="18"/>
      <c r="AA14" s="18"/>
      <c r="AB14" s="9"/>
      <c r="AC14" s="2"/>
      <c r="AD14" s="9" t="s">
        <v>263</v>
      </c>
      <c r="AE14" s="76"/>
    </row>
    <row r="15" spans="1:31" s="253" customFormat="1" x14ac:dyDescent="0.2">
      <c r="A15" s="532"/>
      <c r="B15" s="110" t="s">
        <v>8</v>
      </c>
      <c r="C15" s="30">
        <f>SUM(G15:J15)</f>
        <v>1</v>
      </c>
      <c r="D15" s="29"/>
      <c r="E15" s="30"/>
      <c r="F15" s="30"/>
      <c r="G15" s="21"/>
      <c r="H15" s="21">
        <f>COUNTA(H14)</f>
        <v>1</v>
      </c>
      <c r="I15" s="12"/>
      <c r="J15" s="12"/>
      <c r="K15" s="21"/>
      <c r="L15" s="29">
        <v>8</v>
      </c>
      <c r="M15" s="140">
        <f>SUM(M14)</f>
        <v>177.19</v>
      </c>
      <c r="N15" s="146">
        <f>SUM(N14)</f>
        <v>354.38</v>
      </c>
      <c r="O15" s="21">
        <v>0</v>
      </c>
      <c r="P15" s="36"/>
      <c r="Q15" s="3"/>
      <c r="R15" s="254"/>
      <c r="S15" s="12"/>
      <c r="T15" s="12"/>
      <c r="U15" s="12"/>
      <c r="V15" s="12"/>
      <c r="W15" s="31"/>
      <c r="X15" s="55"/>
      <c r="Y15" s="30">
        <f>SUM(Y14)</f>
        <v>2</v>
      </c>
      <c r="Z15" s="30">
        <f>SUM(Z14)</f>
        <v>0</v>
      </c>
      <c r="AA15" s="30">
        <f>SUM(AA14)</f>
        <v>0</v>
      </c>
      <c r="AB15" s="13"/>
      <c r="AC15" s="13"/>
      <c r="AD15" s="13">
        <v>0</v>
      </c>
      <c r="AE15" s="75"/>
    </row>
    <row r="16" spans="1:31" s="253" customFormat="1" x14ac:dyDescent="0.2">
      <c r="A16" s="532"/>
      <c r="B16" s="110" t="s">
        <v>84</v>
      </c>
      <c r="C16" s="30"/>
      <c r="D16" s="29"/>
      <c r="E16" s="30"/>
      <c r="F16" s="30"/>
      <c r="G16" s="21"/>
      <c r="H16" s="21"/>
      <c r="I16" s="12"/>
      <c r="J16" s="12"/>
      <c r="K16" s="21"/>
      <c r="L16" s="29"/>
      <c r="M16" s="285">
        <v>349.8</v>
      </c>
      <c r="N16" s="146"/>
      <c r="O16" s="21"/>
      <c r="P16" s="36"/>
      <c r="Q16" s="3"/>
      <c r="R16" s="254"/>
      <c r="S16" s="12"/>
      <c r="T16" s="12"/>
      <c r="U16" s="12"/>
      <c r="V16" s="12"/>
      <c r="W16" s="31"/>
      <c r="X16" s="55"/>
      <c r="Y16" s="30"/>
      <c r="Z16" s="30"/>
      <c r="AA16" s="30"/>
      <c r="AB16" s="13"/>
      <c r="AC16" s="13"/>
      <c r="AD16" s="39"/>
      <c r="AE16" s="90"/>
    </row>
    <row r="17" spans="1:31" s="253" customFormat="1" x14ac:dyDescent="0.2">
      <c r="A17" s="532"/>
      <c r="B17" s="87" t="s">
        <v>9</v>
      </c>
      <c r="C17" s="18">
        <v>1</v>
      </c>
      <c r="D17" s="8" t="s">
        <v>264</v>
      </c>
      <c r="E17" s="18">
        <v>8</v>
      </c>
      <c r="F17" s="18"/>
      <c r="G17" s="17"/>
      <c r="H17" s="17"/>
      <c r="I17" s="19" t="s">
        <v>265</v>
      </c>
      <c r="J17" s="19"/>
      <c r="K17" s="17">
        <v>7</v>
      </c>
      <c r="L17" s="8">
        <v>42</v>
      </c>
      <c r="M17" s="145">
        <v>570.16</v>
      </c>
      <c r="N17" s="144">
        <v>3358.27</v>
      </c>
      <c r="O17" s="509">
        <v>237</v>
      </c>
      <c r="P17" s="34" t="s">
        <v>82</v>
      </c>
      <c r="Q17" s="4" t="s">
        <v>50</v>
      </c>
      <c r="R17" s="160">
        <v>18</v>
      </c>
      <c r="S17" s="2" t="s">
        <v>53</v>
      </c>
      <c r="T17" s="2">
        <v>1</v>
      </c>
      <c r="U17" s="2">
        <v>6.5</v>
      </c>
      <c r="V17" s="19" t="s">
        <v>266</v>
      </c>
      <c r="W17" s="523" t="s">
        <v>253</v>
      </c>
      <c r="X17" s="477"/>
      <c r="Y17" s="18">
        <v>15</v>
      </c>
      <c r="Z17" s="18">
        <v>199</v>
      </c>
      <c r="AA17" s="18">
        <v>14</v>
      </c>
      <c r="AB17" s="9">
        <v>1</v>
      </c>
      <c r="AC17" s="2" t="s">
        <v>65</v>
      </c>
      <c r="AD17" s="482" t="s">
        <v>414</v>
      </c>
      <c r="AE17" s="608" t="s">
        <v>253</v>
      </c>
    </row>
    <row r="18" spans="1:31" s="253" customFormat="1" x14ac:dyDescent="0.2">
      <c r="A18" s="532"/>
      <c r="B18" s="86"/>
      <c r="C18" s="18">
        <v>2</v>
      </c>
      <c r="D18" s="8" t="s">
        <v>254</v>
      </c>
      <c r="E18" s="18">
        <v>10</v>
      </c>
      <c r="F18" s="18"/>
      <c r="G18" s="17"/>
      <c r="H18" s="17"/>
      <c r="I18" s="19" t="s">
        <v>253</v>
      </c>
      <c r="J18" s="19"/>
      <c r="K18" s="17">
        <v>7</v>
      </c>
      <c r="L18" s="8">
        <v>42</v>
      </c>
      <c r="M18" s="145">
        <v>643.12</v>
      </c>
      <c r="N18" s="145">
        <v>3431.32</v>
      </c>
      <c r="O18" s="510"/>
      <c r="P18" s="34" t="s">
        <v>82</v>
      </c>
      <c r="Q18" s="4" t="s">
        <v>50</v>
      </c>
      <c r="R18" s="160">
        <v>18</v>
      </c>
      <c r="S18" s="2" t="s">
        <v>53</v>
      </c>
      <c r="T18" s="2">
        <v>1</v>
      </c>
      <c r="U18" s="2">
        <v>6.5</v>
      </c>
      <c r="V18" s="19" t="s">
        <v>266</v>
      </c>
      <c r="W18" s="521"/>
      <c r="X18" s="478"/>
      <c r="Y18" s="18">
        <v>15</v>
      </c>
      <c r="Z18" s="18">
        <v>199</v>
      </c>
      <c r="AA18" s="18">
        <v>14</v>
      </c>
      <c r="AB18" s="9">
        <v>1</v>
      </c>
      <c r="AC18" s="2" t="s">
        <v>65</v>
      </c>
      <c r="AD18" s="503"/>
      <c r="AE18" s="609"/>
    </row>
    <row r="19" spans="1:31" s="253" customFormat="1" x14ac:dyDescent="0.2">
      <c r="A19" s="532"/>
      <c r="B19" s="86"/>
      <c r="C19" s="18">
        <v>3</v>
      </c>
      <c r="D19" s="8" t="s">
        <v>254</v>
      </c>
      <c r="E19" s="18">
        <v>12</v>
      </c>
      <c r="F19" s="18"/>
      <c r="G19" s="17"/>
      <c r="H19" s="8"/>
      <c r="I19" s="19" t="s">
        <v>253</v>
      </c>
      <c r="J19" s="19"/>
      <c r="K19" s="17">
        <v>8</v>
      </c>
      <c r="L19" s="8">
        <v>56</v>
      </c>
      <c r="M19" s="145">
        <v>764.59</v>
      </c>
      <c r="N19" s="145">
        <v>4542.8500000000004</v>
      </c>
      <c r="O19" s="510"/>
      <c r="P19" s="34" t="s">
        <v>82</v>
      </c>
      <c r="Q19" s="4" t="s">
        <v>50</v>
      </c>
      <c r="R19" s="160">
        <v>26.3</v>
      </c>
      <c r="S19" s="2" t="s">
        <v>53</v>
      </c>
      <c r="T19" s="2" t="s">
        <v>252</v>
      </c>
      <c r="U19" s="2" t="s">
        <v>252</v>
      </c>
      <c r="V19" s="2" t="s">
        <v>252</v>
      </c>
      <c r="W19" s="521"/>
      <c r="X19" s="478"/>
      <c r="Y19" s="18">
        <v>32</v>
      </c>
      <c r="Z19" s="18">
        <v>267</v>
      </c>
      <c r="AA19" s="18">
        <v>16</v>
      </c>
      <c r="AB19" s="9">
        <v>1</v>
      </c>
      <c r="AC19" s="2" t="s">
        <v>65</v>
      </c>
      <c r="AD19" s="503"/>
      <c r="AE19" s="609"/>
    </row>
    <row r="20" spans="1:31" s="253" customFormat="1" x14ac:dyDescent="0.2">
      <c r="A20" s="532"/>
      <c r="B20" s="86" t="s">
        <v>69</v>
      </c>
      <c r="C20" s="18">
        <v>101</v>
      </c>
      <c r="D20" s="8" t="s">
        <v>258</v>
      </c>
      <c r="E20" s="18">
        <v>48</v>
      </c>
      <c r="F20" s="18"/>
      <c r="G20" s="17"/>
      <c r="H20" s="17"/>
      <c r="I20" s="19" t="s">
        <v>253</v>
      </c>
      <c r="J20" s="19"/>
      <c r="K20" s="17">
        <v>5</v>
      </c>
      <c r="L20" s="8">
        <v>30</v>
      </c>
      <c r="M20" s="145">
        <v>311.44</v>
      </c>
      <c r="N20" s="145">
        <v>1520.15</v>
      </c>
      <c r="O20" s="510"/>
      <c r="P20" s="482" t="s">
        <v>59</v>
      </c>
      <c r="Q20" s="537" t="s">
        <v>50</v>
      </c>
      <c r="R20" s="617">
        <v>22.5</v>
      </c>
      <c r="S20" s="523" t="s">
        <v>53</v>
      </c>
      <c r="T20" s="2">
        <v>1</v>
      </c>
      <c r="U20" s="2">
        <v>5</v>
      </c>
      <c r="V20" s="19" t="s">
        <v>267</v>
      </c>
      <c r="W20" s="521"/>
      <c r="X20" s="478"/>
      <c r="Y20" s="18">
        <v>15</v>
      </c>
      <c r="Z20" s="18"/>
      <c r="AA20" s="18"/>
      <c r="AB20" s="11"/>
      <c r="AC20" s="28"/>
      <c r="AD20" s="503"/>
      <c r="AE20" s="609"/>
    </row>
    <row r="21" spans="1:31" s="253" customFormat="1" x14ac:dyDescent="0.2">
      <c r="A21" s="532"/>
      <c r="B21" s="86" t="s">
        <v>69</v>
      </c>
      <c r="C21" s="18">
        <v>103</v>
      </c>
      <c r="D21" s="8" t="s">
        <v>258</v>
      </c>
      <c r="E21" s="18">
        <v>50</v>
      </c>
      <c r="F21" s="18"/>
      <c r="G21" s="17"/>
      <c r="H21" s="17"/>
      <c r="I21" s="19" t="s">
        <v>253</v>
      </c>
      <c r="J21" s="19"/>
      <c r="K21" s="17">
        <v>5</v>
      </c>
      <c r="L21" s="8">
        <v>20</v>
      </c>
      <c r="M21" s="145">
        <v>290.93</v>
      </c>
      <c r="N21" s="145">
        <v>1131.52</v>
      </c>
      <c r="O21" s="510"/>
      <c r="P21" s="513"/>
      <c r="Q21" s="538"/>
      <c r="R21" s="673"/>
      <c r="S21" s="521"/>
      <c r="T21" s="2">
        <v>1</v>
      </c>
      <c r="U21" s="2">
        <v>4</v>
      </c>
      <c r="V21" s="19" t="s">
        <v>267</v>
      </c>
      <c r="W21" s="521"/>
      <c r="X21" s="478"/>
      <c r="Y21" s="18">
        <v>10</v>
      </c>
      <c r="Z21" s="18"/>
      <c r="AA21" s="18"/>
      <c r="AB21" s="11"/>
      <c r="AC21" s="28"/>
      <c r="AD21" s="503"/>
      <c r="AE21" s="609"/>
    </row>
    <row r="22" spans="1:31" s="253" customFormat="1" x14ac:dyDescent="0.2">
      <c r="A22" s="532"/>
      <c r="B22" s="86" t="s">
        <v>69</v>
      </c>
      <c r="C22" s="18">
        <v>102</v>
      </c>
      <c r="D22" s="8" t="s">
        <v>258</v>
      </c>
      <c r="E22" s="18">
        <v>49</v>
      </c>
      <c r="F22" s="18"/>
      <c r="G22" s="17"/>
      <c r="H22" s="17"/>
      <c r="I22" s="19" t="s">
        <v>253</v>
      </c>
      <c r="J22" s="19"/>
      <c r="K22" s="17">
        <v>5</v>
      </c>
      <c r="L22" s="8">
        <v>15</v>
      </c>
      <c r="M22" s="145">
        <v>161.47999999999999</v>
      </c>
      <c r="N22" s="145">
        <v>814.5</v>
      </c>
      <c r="O22" s="510"/>
      <c r="P22" s="34" t="s">
        <v>59</v>
      </c>
      <c r="Q22" s="4" t="s">
        <v>51</v>
      </c>
      <c r="R22" s="160">
        <v>8</v>
      </c>
      <c r="S22" s="2" t="s">
        <v>53</v>
      </c>
      <c r="T22" s="2">
        <v>1</v>
      </c>
      <c r="U22" s="2">
        <v>2</v>
      </c>
      <c r="V22" s="19" t="s">
        <v>267</v>
      </c>
      <c r="W22" s="521"/>
      <c r="X22" s="478"/>
      <c r="Y22" s="18">
        <v>10</v>
      </c>
      <c r="Z22" s="18"/>
      <c r="AA22" s="18"/>
      <c r="AB22" s="11"/>
      <c r="AC22" s="28"/>
      <c r="AD22" s="503"/>
      <c r="AE22" s="609"/>
    </row>
    <row r="23" spans="1:31" s="253" customFormat="1" x14ac:dyDescent="0.2">
      <c r="A23" s="532"/>
      <c r="B23" s="86"/>
      <c r="C23" s="18">
        <v>104</v>
      </c>
      <c r="D23" s="8" t="s">
        <v>258</v>
      </c>
      <c r="E23" s="18">
        <v>50</v>
      </c>
      <c r="F23" s="18"/>
      <c r="G23" s="17"/>
      <c r="H23" s="17"/>
      <c r="I23" s="19" t="s">
        <v>253</v>
      </c>
      <c r="J23" s="19"/>
      <c r="K23" s="17">
        <v>5</v>
      </c>
      <c r="L23" s="8">
        <v>30</v>
      </c>
      <c r="M23" s="145">
        <v>354.85</v>
      </c>
      <c r="N23" s="145">
        <v>1799.04</v>
      </c>
      <c r="O23" s="511"/>
      <c r="P23" s="34" t="s">
        <v>58</v>
      </c>
      <c r="Q23" s="4" t="s">
        <v>50</v>
      </c>
      <c r="R23" s="160">
        <v>12.5</v>
      </c>
      <c r="S23" s="2" t="s">
        <v>53</v>
      </c>
      <c r="T23" s="2">
        <v>1</v>
      </c>
      <c r="U23" s="2">
        <v>5</v>
      </c>
      <c r="V23" s="19" t="s">
        <v>267</v>
      </c>
      <c r="W23" s="522"/>
      <c r="X23" s="479"/>
      <c r="Y23" s="18">
        <v>15</v>
      </c>
      <c r="Z23" s="18"/>
      <c r="AA23" s="18"/>
      <c r="AB23" s="11"/>
      <c r="AC23" s="28"/>
      <c r="AD23" s="513"/>
      <c r="AE23" s="610"/>
    </row>
    <row r="24" spans="1:31" s="253" customFormat="1" x14ac:dyDescent="0.2">
      <c r="A24" s="532"/>
      <c r="B24" s="110" t="s">
        <v>8</v>
      </c>
      <c r="C24" s="30">
        <f>SUM(G24:J24)</f>
        <v>7</v>
      </c>
      <c r="D24" s="29"/>
      <c r="E24" s="30"/>
      <c r="F24" s="30"/>
      <c r="G24" s="21"/>
      <c r="H24" s="21"/>
      <c r="I24" s="21">
        <f>COUNTA(I17:I23)</f>
        <v>7</v>
      </c>
      <c r="J24" s="21"/>
      <c r="K24" s="21"/>
      <c r="L24" s="29">
        <f>SUM(L17:L23)</f>
        <v>235</v>
      </c>
      <c r="M24" s="140">
        <f>SUM(M17:M22)</f>
        <v>2741.72</v>
      </c>
      <c r="N24" s="140">
        <f>SUM(N17:N22)</f>
        <v>14798.61</v>
      </c>
      <c r="O24" s="312">
        <f>SUM(O17)</f>
        <v>237</v>
      </c>
      <c r="P24" s="36"/>
      <c r="Q24" s="3"/>
      <c r="R24" s="254"/>
      <c r="S24" s="12"/>
      <c r="T24" s="12">
        <v>6</v>
      </c>
      <c r="U24" s="12"/>
      <c r="V24" s="12"/>
      <c r="W24" s="31"/>
      <c r="X24" s="55"/>
      <c r="Y24" s="30">
        <f>SUM(Y17:Y23)</f>
        <v>112</v>
      </c>
      <c r="Z24" s="88">
        <f>SUM(Z17:Z23)</f>
        <v>665</v>
      </c>
      <c r="AA24" s="30">
        <f>SUM(AA17:AA23)</f>
        <v>44</v>
      </c>
      <c r="AB24" s="21">
        <f>SUM(AB17:AB23)</f>
        <v>3</v>
      </c>
      <c r="AC24" s="13"/>
      <c r="AD24" s="13">
        <v>2</v>
      </c>
      <c r="AE24" s="75"/>
    </row>
    <row r="25" spans="1:31" s="253" customFormat="1" x14ac:dyDescent="0.2">
      <c r="A25" s="532"/>
      <c r="B25" s="110" t="s">
        <v>84</v>
      </c>
      <c r="C25" s="30"/>
      <c r="D25" s="29"/>
      <c r="E25" s="30"/>
      <c r="F25" s="30"/>
      <c r="G25" s="21"/>
      <c r="H25" s="21"/>
      <c r="I25" s="21"/>
      <c r="J25" s="21"/>
      <c r="K25" s="21"/>
      <c r="L25" s="29"/>
      <c r="M25" s="140">
        <v>17216.93</v>
      </c>
      <c r="N25" s="140"/>
      <c r="O25" s="21"/>
      <c r="P25" s="36"/>
      <c r="Q25" s="77"/>
      <c r="R25" s="255"/>
      <c r="S25" s="78"/>
      <c r="T25" s="256"/>
      <c r="U25" s="256"/>
      <c r="V25" s="256"/>
      <c r="W25" s="31"/>
      <c r="X25" s="55"/>
      <c r="Y25" s="30"/>
      <c r="Z25" s="30"/>
      <c r="AA25" s="30"/>
      <c r="AB25" s="13"/>
      <c r="AC25" s="13"/>
      <c r="AD25" s="13"/>
      <c r="AE25" s="75"/>
    </row>
    <row r="26" spans="1:31" s="253" customFormat="1" x14ac:dyDescent="0.2">
      <c r="A26" s="532"/>
      <c r="B26" s="86" t="s">
        <v>10</v>
      </c>
      <c r="C26" s="18">
        <v>1</v>
      </c>
      <c r="D26" s="8" t="s">
        <v>268</v>
      </c>
      <c r="E26" s="18">
        <v>30</v>
      </c>
      <c r="F26" s="18"/>
      <c r="G26" s="17"/>
      <c r="H26" s="17"/>
      <c r="I26" s="19" t="s">
        <v>261</v>
      </c>
      <c r="J26" s="19"/>
      <c r="K26" s="17">
        <v>4</v>
      </c>
      <c r="L26" s="8">
        <v>16</v>
      </c>
      <c r="M26" s="145">
        <v>271.79000000000002</v>
      </c>
      <c r="N26" s="145">
        <v>1087.1600000000001</v>
      </c>
      <c r="O26" s="25">
        <v>0</v>
      </c>
      <c r="P26" s="34" t="s">
        <v>57</v>
      </c>
      <c r="Q26" s="167" t="s">
        <v>209</v>
      </c>
      <c r="R26" s="50" t="s">
        <v>262</v>
      </c>
      <c r="S26" s="50" t="s">
        <v>262</v>
      </c>
      <c r="T26" s="50" t="s">
        <v>262</v>
      </c>
      <c r="U26" s="50" t="s">
        <v>262</v>
      </c>
      <c r="V26" s="50" t="s">
        <v>262</v>
      </c>
      <c r="W26" s="2" t="s">
        <v>261</v>
      </c>
      <c r="X26" s="14"/>
      <c r="Y26" s="18">
        <v>8</v>
      </c>
      <c r="Z26" s="18"/>
      <c r="AA26" s="18"/>
      <c r="AB26" s="11"/>
      <c r="AC26" s="28"/>
      <c r="AD26" s="9" t="s">
        <v>263</v>
      </c>
      <c r="AE26" s="91" t="s">
        <v>269</v>
      </c>
    </row>
    <row r="27" spans="1:31" s="253" customFormat="1" x14ac:dyDescent="0.2">
      <c r="A27" s="532"/>
      <c r="B27" s="110" t="s">
        <v>8</v>
      </c>
      <c r="C27" s="30">
        <f>COUNTA(C26)</f>
        <v>1</v>
      </c>
      <c r="D27" s="29"/>
      <c r="E27" s="30"/>
      <c r="F27" s="30"/>
      <c r="G27" s="21"/>
      <c r="H27" s="21"/>
      <c r="I27" s="21">
        <f>COUNTA(I26)</f>
        <v>1</v>
      </c>
      <c r="J27" s="21"/>
      <c r="K27" s="21"/>
      <c r="L27" s="29">
        <f>SUM(L26)</f>
        <v>16</v>
      </c>
      <c r="M27" s="140">
        <f>SUM(M26)</f>
        <v>271.79000000000002</v>
      </c>
      <c r="N27" s="140">
        <f>SUM(N26)</f>
        <v>1087.1600000000001</v>
      </c>
      <c r="O27" s="21">
        <v>0</v>
      </c>
      <c r="P27" s="36"/>
      <c r="Q27" s="77"/>
      <c r="R27" s="255"/>
      <c r="S27" s="78"/>
      <c r="T27" s="12"/>
      <c r="U27" s="12"/>
      <c r="V27" s="12"/>
      <c r="W27" s="31"/>
      <c r="X27" s="55"/>
      <c r="Y27" s="30">
        <f>SUM(Y26)</f>
        <v>8</v>
      </c>
      <c r="Z27" s="30">
        <f>SUM(Z26)</f>
        <v>0</v>
      </c>
      <c r="AA27" s="30">
        <f>SUM(AA26)</f>
        <v>0</v>
      </c>
      <c r="AB27" s="13"/>
      <c r="AC27" s="13"/>
      <c r="AD27" s="13">
        <v>0</v>
      </c>
      <c r="AE27" s="75"/>
    </row>
    <row r="28" spans="1:31" s="253" customFormat="1" x14ac:dyDescent="0.2">
      <c r="A28" s="532"/>
      <c r="B28" s="110" t="s">
        <v>84</v>
      </c>
      <c r="C28" s="30"/>
      <c r="D28" s="29"/>
      <c r="E28" s="30"/>
      <c r="F28" s="30"/>
      <c r="G28" s="21"/>
      <c r="H28" s="21"/>
      <c r="I28" s="21"/>
      <c r="J28" s="21"/>
      <c r="K28" s="21"/>
      <c r="L28" s="29"/>
      <c r="M28" s="140">
        <v>673.85</v>
      </c>
      <c r="N28" s="140"/>
      <c r="O28" s="21"/>
      <c r="P28" s="36"/>
      <c r="Q28" s="77"/>
      <c r="R28" s="255"/>
      <c r="S28" s="78"/>
      <c r="T28" s="256"/>
      <c r="U28" s="256"/>
      <c r="V28" s="256"/>
      <c r="W28" s="31"/>
      <c r="X28" s="55"/>
      <c r="Y28" s="30"/>
      <c r="Z28" s="30"/>
      <c r="AA28" s="30"/>
      <c r="AB28" s="13"/>
      <c r="AC28" s="13"/>
      <c r="AD28" s="13"/>
      <c r="AE28" s="75"/>
    </row>
    <row r="29" spans="1:31" s="253" customFormat="1" x14ac:dyDescent="0.2">
      <c r="A29" s="532"/>
      <c r="B29" s="87" t="s">
        <v>11</v>
      </c>
      <c r="C29" s="18">
        <v>2</v>
      </c>
      <c r="D29" s="8" t="s">
        <v>270</v>
      </c>
      <c r="E29" s="18">
        <v>48</v>
      </c>
      <c r="F29" s="18"/>
      <c r="G29" s="17"/>
      <c r="H29" s="17"/>
      <c r="I29" s="19" t="s">
        <v>271</v>
      </c>
      <c r="J29" s="19"/>
      <c r="K29" s="17">
        <v>5</v>
      </c>
      <c r="L29" s="8">
        <v>20</v>
      </c>
      <c r="M29" s="145">
        <v>223.09</v>
      </c>
      <c r="N29" s="145">
        <v>1081.52</v>
      </c>
      <c r="O29" s="25">
        <v>0</v>
      </c>
      <c r="P29" s="34" t="s">
        <v>59</v>
      </c>
      <c r="Q29" s="42" t="s">
        <v>50</v>
      </c>
      <c r="R29" s="159">
        <v>12.5</v>
      </c>
      <c r="S29" s="45" t="s">
        <v>266</v>
      </c>
      <c r="T29" s="1">
        <v>1</v>
      </c>
      <c r="U29" s="1">
        <v>3</v>
      </c>
      <c r="V29" s="1" t="s">
        <v>267</v>
      </c>
      <c r="W29" s="1" t="s">
        <v>253</v>
      </c>
      <c r="X29" s="44"/>
      <c r="Y29" s="18">
        <v>10</v>
      </c>
      <c r="Z29" s="18"/>
      <c r="AA29" s="18"/>
      <c r="AB29" s="11"/>
      <c r="AC29" s="28"/>
      <c r="AD29" s="43" t="s">
        <v>263</v>
      </c>
      <c r="AE29" s="91" t="s">
        <v>269</v>
      </c>
    </row>
    <row r="30" spans="1:31" s="253" customFormat="1" x14ac:dyDescent="0.2">
      <c r="A30" s="532"/>
      <c r="B30" s="110" t="s">
        <v>8</v>
      </c>
      <c r="C30" s="30">
        <v>1</v>
      </c>
      <c r="D30" s="29"/>
      <c r="E30" s="30"/>
      <c r="F30" s="30"/>
      <c r="G30" s="21"/>
      <c r="H30" s="21"/>
      <c r="I30" s="21">
        <f>COUNTA(I29)</f>
        <v>1</v>
      </c>
      <c r="J30" s="21"/>
      <c r="K30" s="21"/>
      <c r="L30" s="29">
        <f>SUM(L29)</f>
        <v>20</v>
      </c>
      <c r="M30" s="140">
        <f>SUM(M29:M29)</f>
        <v>223.09</v>
      </c>
      <c r="N30" s="140">
        <f>SUM(N29:N29)</f>
        <v>1081.52</v>
      </c>
      <c r="O30" s="21">
        <v>0</v>
      </c>
      <c r="P30" s="36"/>
      <c r="Q30" s="3"/>
      <c r="R30" s="254"/>
      <c r="S30" s="12"/>
      <c r="T30" s="12">
        <v>1</v>
      </c>
      <c r="U30" s="12"/>
      <c r="V30" s="12"/>
      <c r="W30" s="31"/>
      <c r="X30" s="55"/>
      <c r="Y30" s="30">
        <f>SUM(Y29:Y29)</f>
        <v>10</v>
      </c>
      <c r="Z30" s="30">
        <f>SUM(Z29:Z29)</f>
        <v>0</v>
      </c>
      <c r="AA30" s="30">
        <f>SUM(AA29:AA29)</f>
        <v>0</v>
      </c>
      <c r="AB30" s="13"/>
      <c r="AC30" s="13"/>
      <c r="AD30" s="13">
        <v>0</v>
      </c>
      <c r="AE30" s="75"/>
    </row>
    <row r="31" spans="1:31" s="253" customFormat="1" x14ac:dyDescent="0.2">
      <c r="A31" s="532"/>
      <c r="B31" s="110" t="s">
        <v>84</v>
      </c>
      <c r="C31" s="30"/>
      <c r="D31" s="29"/>
      <c r="E31" s="30"/>
      <c r="F31" s="30"/>
      <c r="G31" s="21"/>
      <c r="H31" s="21"/>
      <c r="I31" s="21"/>
      <c r="J31" s="21"/>
      <c r="K31" s="21"/>
      <c r="L31" s="29"/>
      <c r="M31" s="140">
        <v>2238.6799999999998</v>
      </c>
      <c r="N31" s="140"/>
      <c r="O31" s="21"/>
      <c r="P31" s="36"/>
      <c r="Q31" s="77"/>
      <c r="R31" s="255"/>
      <c r="S31" s="78"/>
      <c r="T31" s="78"/>
      <c r="U31" s="78"/>
      <c r="V31" s="78"/>
      <c r="W31" s="31"/>
      <c r="X31" s="55"/>
      <c r="Y31" s="30"/>
      <c r="Z31" s="30"/>
      <c r="AA31" s="30"/>
      <c r="AB31" s="13"/>
      <c r="AC31" s="13"/>
      <c r="AD31" s="13"/>
      <c r="AE31" s="75"/>
    </row>
    <row r="32" spans="1:31" s="253" customFormat="1" x14ac:dyDescent="0.2">
      <c r="A32" s="532"/>
      <c r="B32" s="87" t="s">
        <v>12</v>
      </c>
      <c r="C32" s="18">
        <v>1</v>
      </c>
      <c r="D32" s="8" t="s">
        <v>272</v>
      </c>
      <c r="E32" s="18">
        <v>7</v>
      </c>
      <c r="F32" s="18"/>
      <c r="G32" s="17"/>
      <c r="H32" s="17"/>
      <c r="I32" s="19" t="s">
        <v>261</v>
      </c>
      <c r="J32" s="19"/>
      <c r="K32" s="17">
        <v>4</v>
      </c>
      <c r="L32" s="8">
        <v>24</v>
      </c>
      <c r="M32" s="145">
        <v>595.12</v>
      </c>
      <c r="N32" s="145">
        <v>1939.21</v>
      </c>
      <c r="O32" s="509">
        <v>119</v>
      </c>
      <c r="P32" s="482" t="s">
        <v>226</v>
      </c>
      <c r="Q32" s="537" t="s">
        <v>50</v>
      </c>
      <c r="R32" s="617">
        <v>16</v>
      </c>
      <c r="S32" s="523" t="s">
        <v>53</v>
      </c>
      <c r="T32" s="523" t="s">
        <v>252</v>
      </c>
      <c r="U32" s="523" t="s">
        <v>252</v>
      </c>
      <c r="V32" s="523" t="s">
        <v>252</v>
      </c>
      <c r="W32" s="523" t="s">
        <v>253</v>
      </c>
      <c r="X32" s="477"/>
      <c r="Y32" s="18">
        <v>12</v>
      </c>
      <c r="Z32" s="18"/>
      <c r="AA32" s="18">
        <v>8</v>
      </c>
      <c r="AB32" s="11"/>
      <c r="AC32" s="28"/>
      <c r="AD32" s="482" t="s">
        <v>273</v>
      </c>
      <c r="AE32" s="608" t="s">
        <v>253</v>
      </c>
    </row>
    <row r="33" spans="1:31" s="253" customFormat="1" x14ac:dyDescent="0.2">
      <c r="A33" s="532"/>
      <c r="B33" s="86"/>
      <c r="C33" s="18">
        <v>2</v>
      </c>
      <c r="D33" s="8" t="s">
        <v>254</v>
      </c>
      <c r="E33" s="18">
        <v>7</v>
      </c>
      <c r="F33" s="18"/>
      <c r="G33" s="17"/>
      <c r="H33" s="17"/>
      <c r="I33" s="19" t="s">
        <v>253</v>
      </c>
      <c r="J33" s="19"/>
      <c r="K33" s="17">
        <v>4</v>
      </c>
      <c r="L33" s="8">
        <v>16</v>
      </c>
      <c r="M33" s="145">
        <v>373.84</v>
      </c>
      <c r="N33" s="145">
        <v>1180.44</v>
      </c>
      <c r="O33" s="510"/>
      <c r="P33" s="672"/>
      <c r="Q33" s="539"/>
      <c r="R33" s="618"/>
      <c r="S33" s="522"/>
      <c r="T33" s="522"/>
      <c r="U33" s="522"/>
      <c r="V33" s="522"/>
      <c r="W33" s="521"/>
      <c r="X33" s="478"/>
      <c r="Y33" s="18">
        <v>8</v>
      </c>
      <c r="Z33" s="18"/>
      <c r="AA33" s="18">
        <v>0</v>
      </c>
      <c r="AB33" s="11"/>
      <c r="AC33" s="28"/>
      <c r="AD33" s="503"/>
      <c r="AE33" s="609"/>
    </row>
    <row r="34" spans="1:31" s="253" customFormat="1" x14ac:dyDescent="0.2">
      <c r="A34" s="532"/>
      <c r="B34" s="86"/>
      <c r="C34" s="18">
        <v>3</v>
      </c>
      <c r="D34" s="8" t="s">
        <v>254</v>
      </c>
      <c r="E34" s="18">
        <v>8</v>
      </c>
      <c r="F34" s="18"/>
      <c r="G34" s="17"/>
      <c r="H34" s="17"/>
      <c r="I34" s="19" t="s">
        <v>253</v>
      </c>
      <c r="J34" s="19"/>
      <c r="K34" s="17">
        <v>4</v>
      </c>
      <c r="L34" s="8">
        <v>16</v>
      </c>
      <c r="M34" s="145">
        <v>382</v>
      </c>
      <c r="N34" s="145">
        <v>1215.9100000000001</v>
      </c>
      <c r="O34" s="510"/>
      <c r="P34" s="482" t="s">
        <v>226</v>
      </c>
      <c r="Q34" s="537" t="s">
        <v>50</v>
      </c>
      <c r="R34" s="617">
        <v>12</v>
      </c>
      <c r="S34" s="523" t="s">
        <v>53</v>
      </c>
      <c r="T34" s="523" t="s">
        <v>252</v>
      </c>
      <c r="U34" s="523" t="s">
        <v>252</v>
      </c>
      <c r="V34" s="523" t="s">
        <v>252</v>
      </c>
      <c r="W34" s="521"/>
      <c r="X34" s="478"/>
      <c r="Y34" s="18">
        <v>8</v>
      </c>
      <c r="Z34" s="18"/>
      <c r="AA34" s="18">
        <v>4</v>
      </c>
      <c r="AB34" s="11"/>
      <c r="AC34" s="28"/>
      <c r="AD34" s="503"/>
      <c r="AE34" s="609"/>
    </row>
    <row r="35" spans="1:31" s="253" customFormat="1" x14ac:dyDescent="0.2">
      <c r="A35" s="532"/>
      <c r="B35" s="86"/>
      <c r="C35" s="18">
        <v>4</v>
      </c>
      <c r="D35" s="8" t="s">
        <v>254</v>
      </c>
      <c r="E35" s="18">
        <v>8</v>
      </c>
      <c r="F35" s="18"/>
      <c r="G35" s="17"/>
      <c r="H35" s="17"/>
      <c r="I35" s="19" t="s">
        <v>253</v>
      </c>
      <c r="J35" s="19"/>
      <c r="K35" s="17">
        <v>4</v>
      </c>
      <c r="L35" s="8">
        <v>16</v>
      </c>
      <c r="M35" s="145">
        <v>382.59</v>
      </c>
      <c r="N35" s="145">
        <v>1221.0999999999999</v>
      </c>
      <c r="O35" s="510"/>
      <c r="P35" s="672"/>
      <c r="Q35" s="539"/>
      <c r="R35" s="618"/>
      <c r="S35" s="522"/>
      <c r="T35" s="522"/>
      <c r="U35" s="522"/>
      <c r="V35" s="522"/>
      <c r="W35" s="521"/>
      <c r="X35" s="478"/>
      <c r="Y35" s="18">
        <v>8</v>
      </c>
      <c r="Z35" s="18"/>
      <c r="AA35" s="18">
        <v>4</v>
      </c>
      <c r="AB35" s="11"/>
      <c r="AC35" s="28"/>
      <c r="AD35" s="503"/>
      <c r="AE35" s="609"/>
    </row>
    <row r="36" spans="1:31" s="253" customFormat="1" ht="22.5" customHeight="1" x14ac:dyDescent="0.2">
      <c r="A36" s="532"/>
      <c r="B36" s="86"/>
      <c r="C36" s="18">
        <v>5</v>
      </c>
      <c r="D36" s="8" t="s">
        <v>254</v>
      </c>
      <c r="E36" s="18">
        <v>9</v>
      </c>
      <c r="F36" s="18"/>
      <c r="G36" s="17"/>
      <c r="H36" s="17"/>
      <c r="I36" s="19" t="s">
        <v>253</v>
      </c>
      <c r="J36" s="19"/>
      <c r="K36" s="17">
        <v>4</v>
      </c>
      <c r="L36" s="8">
        <v>24</v>
      </c>
      <c r="M36" s="145">
        <v>566.89</v>
      </c>
      <c r="N36" s="145">
        <v>1780.63</v>
      </c>
      <c r="O36" s="510"/>
      <c r="P36" s="482" t="s">
        <v>226</v>
      </c>
      <c r="Q36" s="537" t="s">
        <v>50</v>
      </c>
      <c r="R36" s="617">
        <v>16</v>
      </c>
      <c r="S36" s="523" t="s">
        <v>53</v>
      </c>
      <c r="T36" s="523" t="s">
        <v>252</v>
      </c>
      <c r="U36" s="523" t="s">
        <v>252</v>
      </c>
      <c r="V36" s="523" t="s">
        <v>252</v>
      </c>
      <c r="W36" s="521"/>
      <c r="X36" s="478"/>
      <c r="Y36" s="18">
        <v>12</v>
      </c>
      <c r="Z36" s="18"/>
      <c r="AA36" s="18">
        <v>8</v>
      </c>
      <c r="AB36" s="11"/>
      <c r="AC36" s="28"/>
      <c r="AD36" s="503"/>
      <c r="AE36" s="609"/>
    </row>
    <row r="37" spans="1:31" s="253" customFormat="1" ht="22.5" customHeight="1" x14ac:dyDescent="0.2">
      <c r="A37" s="532"/>
      <c r="B37" s="86"/>
      <c r="C37" s="18">
        <v>6</v>
      </c>
      <c r="D37" s="8" t="s">
        <v>254</v>
      </c>
      <c r="E37" s="18">
        <v>9</v>
      </c>
      <c r="F37" s="18"/>
      <c r="G37" s="17"/>
      <c r="H37" s="17"/>
      <c r="I37" s="19" t="s">
        <v>253</v>
      </c>
      <c r="J37" s="19"/>
      <c r="K37" s="17">
        <v>4</v>
      </c>
      <c r="L37" s="8">
        <v>16</v>
      </c>
      <c r="M37" s="145">
        <v>394.98</v>
      </c>
      <c r="N37" s="145">
        <v>1267.43</v>
      </c>
      <c r="O37" s="511"/>
      <c r="P37" s="672"/>
      <c r="Q37" s="539"/>
      <c r="R37" s="618"/>
      <c r="S37" s="522"/>
      <c r="T37" s="522"/>
      <c r="U37" s="522"/>
      <c r="V37" s="522"/>
      <c r="W37" s="522"/>
      <c r="X37" s="479"/>
      <c r="Y37" s="18">
        <v>8</v>
      </c>
      <c r="Z37" s="18"/>
      <c r="AA37" s="18">
        <v>4</v>
      </c>
      <c r="AB37" s="11"/>
      <c r="AC37" s="28"/>
      <c r="AD37" s="513"/>
      <c r="AE37" s="610"/>
    </row>
    <row r="38" spans="1:31" s="253" customFormat="1" x14ac:dyDescent="0.2">
      <c r="A38" s="532"/>
      <c r="B38" s="110" t="s">
        <v>8</v>
      </c>
      <c r="C38" s="30">
        <v>6</v>
      </c>
      <c r="D38" s="29"/>
      <c r="E38" s="30"/>
      <c r="F38" s="30"/>
      <c r="G38" s="21"/>
      <c r="H38" s="21"/>
      <c r="I38" s="21">
        <f>COUNTA(I32:I37)</f>
        <v>6</v>
      </c>
      <c r="J38" s="21"/>
      <c r="K38" s="21"/>
      <c r="L38" s="29">
        <f>SUM(L32:L37)</f>
        <v>112</v>
      </c>
      <c r="M38" s="140">
        <f>SUM(M32:M37)</f>
        <v>2695.42</v>
      </c>
      <c r="N38" s="140">
        <f>SUM(N32:N37)</f>
        <v>8604.7199999999993</v>
      </c>
      <c r="O38" s="21">
        <f>SUM(O32)</f>
        <v>119</v>
      </c>
      <c r="P38" s="36"/>
      <c r="Q38" s="3"/>
      <c r="R38" s="254"/>
      <c r="S38" s="12"/>
      <c r="T38" s="12"/>
      <c r="U38" s="12"/>
      <c r="V38" s="12"/>
      <c r="W38" s="31"/>
      <c r="X38" s="55"/>
      <c r="Y38" s="30">
        <f>SUM(Y32:Y37)</f>
        <v>56</v>
      </c>
      <c r="Z38" s="30">
        <f>SUM(Z32:Z37)</f>
        <v>0</v>
      </c>
      <c r="AA38" s="30">
        <f>SUM(AA32:AA37)</f>
        <v>28</v>
      </c>
      <c r="AB38" s="13"/>
      <c r="AC38" s="13"/>
      <c r="AD38" s="13">
        <v>1</v>
      </c>
      <c r="AE38" s="75"/>
    </row>
    <row r="39" spans="1:31" s="253" customFormat="1" x14ac:dyDescent="0.2">
      <c r="A39" s="532"/>
      <c r="B39" s="111" t="s">
        <v>84</v>
      </c>
      <c r="C39" s="30"/>
      <c r="D39" s="29"/>
      <c r="E39" s="30"/>
      <c r="F39" s="30"/>
      <c r="G39" s="21"/>
      <c r="H39" s="21"/>
      <c r="I39" s="21"/>
      <c r="J39" s="21"/>
      <c r="K39" s="21"/>
      <c r="L39" s="29"/>
      <c r="M39" s="140">
        <v>11957</v>
      </c>
      <c r="N39" s="140"/>
      <c r="O39" s="21"/>
      <c r="P39" s="36"/>
      <c r="Q39" s="3"/>
      <c r="R39" s="254"/>
      <c r="S39" s="12"/>
      <c r="T39" s="12"/>
      <c r="U39" s="12"/>
      <c r="V39" s="12"/>
      <c r="W39" s="31"/>
      <c r="X39" s="55"/>
      <c r="Y39" s="30"/>
      <c r="Z39" s="30"/>
      <c r="AA39" s="30"/>
      <c r="AB39" s="13"/>
      <c r="AC39" s="13"/>
      <c r="AD39" s="39"/>
      <c r="AE39" s="90"/>
    </row>
    <row r="40" spans="1:31" s="253" customFormat="1" ht="24" customHeight="1" x14ac:dyDescent="0.2">
      <c r="A40" s="532"/>
      <c r="B40" s="87" t="s">
        <v>13</v>
      </c>
      <c r="C40" s="18">
        <v>1</v>
      </c>
      <c r="D40" s="8" t="s">
        <v>272</v>
      </c>
      <c r="E40" s="18">
        <v>5</v>
      </c>
      <c r="F40" s="18"/>
      <c r="G40" s="17"/>
      <c r="H40" s="17"/>
      <c r="I40" s="19" t="s">
        <v>261</v>
      </c>
      <c r="J40" s="19"/>
      <c r="K40" s="17">
        <v>3</v>
      </c>
      <c r="L40" s="8">
        <v>6</v>
      </c>
      <c r="M40" s="145">
        <v>164.33</v>
      </c>
      <c r="N40" s="145">
        <v>474.6</v>
      </c>
      <c r="O40" s="509">
        <v>64</v>
      </c>
      <c r="P40" s="34" t="s">
        <v>227</v>
      </c>
      <c r="Q40" s="4" t="s">
        <v>51</v>
      </c>
      <c r="R40" s="160">
        <v>4</v>
      </c>
      <c r="S40" s="2" t="s">
        <v>274</v>
      </c>
      <c r="T40" s="2" t="s">
        <v>262</v>
      </c>
      <c r="U40" s="2" t="s">
        <v>262</v>
      </c>
      <c r="V40" s="2" t="s">
        <v>262</v>
      </c>
      <c r="W40" s="523" t="s">
        <v>261</v>
      </c>
      <c r="X40" s="477"/>
      <c r="Y40" s="18">
        <v>3</v>
      </c>
      <c r="Z40" s="18"/>
      <c r="AA40" s="18"/>
      <c r="AB40" s="11"/>
      <c r="AC40" s="28"/>
      <c r="AD40" s="482" t="s">
        <v>275</v>
      </c>
      <c r="AE40" s="608" t="s">
        <v>261</v>
      </c>
    </row>
    <row r="41" spans="1:31" s="253" customFormat="1" x14ac:dyDescent="0.2">
      <c r="A41" s="532"/>
      <c r="B41" s="86"/>
      <c r="C41" s="18">
        <v>2</v>
      </c>
      <c r="D41" s="8" t="s">
        <v>272</v>
      </c>
      <c r="E41" s="18">
        <v>4</v>
      </c>
      <c r="F41" s="18"/>
      <c r="G41" s="17"/>
      <c r="H41" s="17"/>
      <c r="I41" s="19" t="s">
        <v>261</v>
      </c>
      <c r="J41" s="19"/>
      <c r="K41" s="17">
        <v>3</v>
      </c>
      <c r="L41" s="8">
        <v>18</v>
      </c>
      <c r="M41" s="145">
        <v>499.05</v>
      </c>
      <c r="N41" s="145">
        <v>1428.69</v>
      </c>
      <c r="O41" s="510"/>
      <c r="P41" s="34" t="s">
        <v>227</v>
      </c>
      <c r="Q41" s="4" t="s">
        <v>50</v>
      </c>
      <c r="R41" s="160">
        <v>10</v>
      </c>
      <c r="S41" s="2" t="s">
        <v>266</v>
      </c>
      <c r="T41" s="2" t="s">
        <v>252</v>
      </c>
      <c r="U41" s="2" t="s">
        <v>252</v>
      </c>
      <c r="V41" s="2" t="s">
        <v>252</v>
      </c>
      <c r="W41" s="521"/>
      <c r="X41" s="478"/>
      <c r="Y41" s="18">
        <v>9</v>
      </c>
      <c r="Z41" s="18"/>
      <c r="AA41" s="18"/>
      <c r="AB41" s="11"/>
      <c r="AC41" s="28"/>
      <c r="AD41" s="503"/>
      <c r="AE41" s="609"/>
    </row>
    <row r="42" spans="1:31" s="253" customFormat="1" x14ac:dyDescent="0.2">
      <c r="A42" s="532"/>
      <c r="B42" s="86"/>
      <c r="C42" s="18">
        <v>3</v>
      </c>
      <c r="D42" s="8" t="s">
        <v>254</v>
      </c>
      <c r="E42" s="18">
        <v>5</v>
      </c>
      <c r="F42" s="18"/>
      <c r="G42" s="17"/>
      <c r="H42" s="17"/>
      <c r="I42" s="19" t="s">
        <v>253</v>
      </c>
      <c r="J42" s="19"/>
      <c r="K42" s="17">
        <v>3</v>
      </c>
      <c r="L42" s="8">
        <v>18</v>
      </c>
      <c r="M42" s="145">
        <v>495.01</v>
      </c>
      <c r="N42" s="145">
        <v>1417.5</v>
      </c>
      <c r="O42" s="510"/>
      <c r="P42" s="34" t="s">
        <v>227</v>
      </c>
      <c r="Q42" s="4" t="s">
        <v>50</v>
      </c>
      <c r="R42" s="160">
        <v>10</v>
      </c>
      <c r="S42" s="2" t="s">
        <v>266</v>
      </c>
      <c r="T42" s="2" t="s">
        <v>252</v>
      </c>
      <c r="U42" s="2" t="s">
        <v>252</v>
      </c>
      <c r="V42" s="2" t="s">
        <v>252</v>
      </c>
      <c r="W42" s="521"/>
      <c r="X42" s="478"/>
      <c r="Y42" s="18">
        <v>9</v>
      </c>
      <c r="Z42" s="18"/>
      <c r="AA42" s="18"/>
      <c r="AB42" s="11"/>
      <c r="AC42" s="28"/>
      <c r="AD42" s="503"/>
      <c r="AE42" s="609"/>
    </row>
    <row r="43" spans="1:31" s="253" customFormat="1" x14ac:dyDescent="0.2">
      <c r="A43" s="532"/>
      <c r="B43" s="86"/>
      <c r="C43" s="18">
        <v>4</v>
      </c>
      <c r="D43" s="8" t="s">
        <v>254</v>
      </c>
      <c r="E43" s="18">
        <v>6</v>
      </c>
      <c r="F43" s="18"/>
      <c r="G43" s="17"/>
      <c r="H43" s="17"/>
      <c r="I43" s="19" t="s">
        <v>253</v>
      </c>
      <c r="J43" s="19"/>
      <c r="K43" s="17">
        <v>3</v>
      </c>
      <c r="L43" s="8">
        <v>18</v>
      </c>
      <c r="M43" s="145">
        <v>508.68</v>
      </c>
      <c r="N43" s="145">
        <v>1474.51</v>
      </c>
      <c r="O43" s="511"/>
      <c r="P43" s="34" t="s">
        <v>227</v>
      </c>
      <c r="Q43" s="4" t="s">
        <v>50</v>
      </c>
      <c r="R43" s="160">
        <v>10</v>
      </c>
      <c r="S43" s="2" t="s">
        <v>266</v>
      </c>
      <c r="T43" s="2" t="s">
        <v>252</v>
      </c>
      <c r="U43" s="2" t="s">
        <v>252</v>
      </c>
      <c r="V43" s="2" t="s">
        <v>252</v>
      </c>
      <c r="W43" s="522"/>
      <c r="X43" s="479"/>
      <c r="Y43" s="18">
        <v>9</v>
      </c>
      <c r="Z43" s="18"/>
      <c r="AA43" s="18"/>
      <c r="AB43" s="11"/>
      <c r="AC43" s="28"/>
      <c r="AD43" s="513"/>
      <c r="AE43" s="610"/>
    </row>
    <row r="44" spans="1:31" s="253" customFormat="1" x14ac:dyDescent="0.2">
      <c r="A44" s="532"/>
      <c r="B44" s="110" t="s">
        <v>8</v>
      </c>
      <c r="C44" s="30">
        <v>4</v>
      </c>
      <c r="D44" s="29"/>
      <c r="E44" s="30"/>
      <c r="F44" s="30"/>
      <c r="G44" s="21"/>
      <c r="H44" s="21"/>
      <c r="I44" s="21">
        <f>COUNTA(I40:I43)</f>
        <v>4</v>
      </c>
      <c r="J44" s="21"/>
      <c r="K44" s="21"/>
      <c r="L44" s="29">
        <f>SUM(L40:L43)</f>
        <v>60</v>
      </c>
      <c r="M44" s="140">
        <f>SUM(M40:M43)</f>
        <v>1667.07</v>
      </c>
      <c r="N44" s="140">
        <f>SUM(N40:N43)</f>
        <v>4795.3</v>
      </c>
      <c r="O44" s="21">
        <f>SUM(O40)</f>
        <v>64</v>
      </c>
      <c r="P44" s="36"/>
      <c r="Q44" s="3"/>
      <c r="R44" s="254"/>
      <c r="S44" s="12"/>
      <c r="T44" s="12"/>
      <c r="U44" s="12"/>
      <c r="V44" s="12"/>
      <c r="W44" s="31"/>
      <c r="X44" s="55"/>
      <c r="Y44" s="30">
        <f>SUM(Y40:Y43)</f>
        <v>30</v>
      </c>
      <c r="Z44" s="30">
        <f>SUM(Z40:Z43)</f>
        <v>0</v>
      </c>
      <c r="AA44" s="30">
        <f>SUM(AA40:AA43)</f>
        <v>0</v>
      </c>
      <c r="AB44" s="13"/>
      <c r="AC44" s="13"/>
      <c r="AD44" s="13">
        <v>1</v>
      </c>
      <c r="AE44" s="75"/>
    </row>
    <row r="45" spans="1:31" s="253" customFormat="1" x14ac:dyDescent="0.2">
      <c r="A45" s="532"/>
      <c r="B45" s="110" t="s">
        <v>84</v>
      </c>
      <c r="C45" s="30"/>
      <c r="D45" s="29"/>
      <c r="E45" s="30"/>
      <c r="F45" s="30"/>
      <c r="G45" s="21"/>
      <c r="H45" s="21"/>
      <c r="I45" s="21"/>
      <c r="J45" s="21"/>
      <c r="K45" s="21"/>
      <c r="L45" s="29"/>
      <c r="M45" s="140">
        <v>6359.92</v>
      </c>
      <c r="N45" s="140"/>
      <c r="O45" s="21"/>
      <c r="P45" s="40"/>
      <c r="Q45" s="77"/>
      <c r="R45" s="255"/>
      <c r="S45" s="78"/>
      <c r="T45" s="12"/>
      <c r="U45" s="12"/>
      <c r="V45" s="12"/>
      <c r="W45" s="31"/>
      <c r="X45" s="55"/>
      <c r="Y45" s="30"/>
      <c r="Z45" s="30"/>
      <c r="AA45" s="30"/>
      <c r="AB45" s="13"/>
      <c r="AC45" s="13"/>
      <c r="AD45" s="39"/>
      <c r="AE45" s="90"/>
    </row>
    <row r="46" spans="1:31" s="253" customFormat="1" x14ac:dyDescent="0.2">
      <c r="A46" s="532"/>
      <c r="B46" s="87" t="s">
        <v>14</v>
      </c>
      <c r="C46" s="18">
        <v>1</v>
      </c>
      <c r="D46" s="8" t="s">
        <v>272</v>
      </c>
      <c r="E46" s="18">
        <v>9</v>
      </c>
      <c r="F46" s="18"/>
      <c r="G46" s="17"/>
      <c r="H46" s="17"/>
      <c r="I46" s="19"/>
      <c r="J46" s="19" t="s">
        <v>261</v>
      </c>
      <c r="K46" s="17">
        <v>8</v>
      </c>
      <c r="L46" s="8">
        <v>48</v>
      </c>
      <c r="M46" s="145">
        <v>623.96</v>
      </c>
      <c r="N46" s="145">
        <v>3888.51</v>
      </c>
      <c r="O46" s="509">
        <v>153</v>
      </c>
      <c r="P46" s="482" t="s">
        <v>228</v>
      </c>
      <c r="Q46" s="676" t="s">
        <v>50</v>
      </c>
      <c r="R46" s="617">
        <v>22.5</v>
      </c>
      <c r="S46" s="523" t="s">
        <v>53</v>
      </c>
      <c r="T46" s="2">
        <v>1</v>
      </c>
      <c r="U46" s="2">
        <v>10</v>
      </c>
      <c r="V46" s="19" t="s">
        <v>53</v>
      </c>
      <c r="W46" s="523" t="s">
        <v>253</v>
      </c>
      <c r="X46" s="477"/>
      <c r="Y46" s="18">
        <v>17</v>
      </c>
      <c r="Z46" s="18">
        <v>324</v>
      </c>
      <c r="AA46" s="18">
        <v>16</v>
      </c>
      <c r="AB46" s="9">
        <v>1</v>
      </c>
      <c r="AC46" s="2" t="s">
        <v>65</v>
      </c>
      <c r="AD46" s="482" t="s">
        <v>276</v>
      </c>
      <c r="AE46" s="608" t="s">
        <v>253</v>
      </c>
    </row>
    <row r="47" spans="1:31" s="253" customFormat="1" x14ac:dyDescent="0.2">
      <c r="A47" s="532"/>
      <c r="B47" s="86"/>
      <c r="C47" s="18">
        <v>2</v>
      </c>
      <c r="D47" s="8" t="s">
        <v>254</v>
      </c>
      <c r="E47" s="18">
        <v>9</v>
      </c>
      <c r="F47" s="18"/>
      <c r="G47" s="17"/>
      <c r="H47" s="17"/>
      <c r="I47" s="19"/>
      <c r="J47" s="19" t="s">
        <v>253</v>
      </c>
      <c r="K47" s="17">
        <v>8</v>
      </c>
      <c r="L47" s="8">
        <v>48</v>
      </c>
      <c r="M47" s="145">
        <v>623.96</v>
      </c>
      <c r="N47" s="145">
        <v>3888.51</v>
      </c>
      <c r="O47" s="510"/>
      <c r="P47" s="513"/>
      <c r="Q47" s="677"/>
      <c r="R47" s="618"/>
      <c r="S47" s="522"/>
      <c r="T47" s="2">
        <v>1</v>
      </c>
      <c r="U47" s="2">
        <v>10</v>
      </c>
      <c r="V47" s="19" t="s">
        <v>53</v>
      </c>
      <c r="W47" s="521"/>
      <c r="X47" s="478"/>
      <c r="Y47" s="18">
        <v>17</v>
      </c>
      <c r="Z47" s="18">
        <v>324</v>
      </c>
      <c r="AA47" s="18">
        <v>16</v>
      </c>
      <c r="AB47" s="9">
        <v>1</v>
      </c>
      <c r="AC47" s="2" t="s">
        <v>65</v>
      </c>
      <c r="AD47" s="503"/>
      <c r="AE47" s="609"/>
    </row>
    <row r="48" spans="1:31" s="253" customFormat="1" x14ac:dyDescent="0.2">
      <c r="A48" s="532"/>
      <c r="B48" s="86"/>
      <c r="C48" s="18">
        <v>3</v>
      </c>
      <c r="D48" s="8" t="s">
        <v>254</v>
      </c>
      <c r="E48" s="18">
        <v>11</v>
      </c>
      <c r="F48" s="18"/>
      <c r="G48" s="17"/>
      <c r="H48" s="17"/>
      <c r="I48" s="19" t="s">
        <v>253</v>
      </c>
      <c r="J48" s="19"/>
      <c r="K48" s="17">
        <v>4</v>
      </c>
      <c r="L48" s="8">
        <v>16</v>
      </c>
      <c r="M48" s="145">
        <v>408.65</v>
      </c>
      <c r="N48" s="145">
        <v>1305.79</v>
      </c>
      <c r="O48" s="510"/>
      <c r="P48" s="482" t="s">
        <v>229</v>
      </c>
      <c r="Q48" s="537" t="s">
        <v>209</v>
      </c>
      <c r="R48" s="602" t="s">
        <v>277</v>
      </c>
      <c r="S48" s="602" t="s">
        <v>277</v>
      </c>
      <c r="T48" s="602" t="s">
        <v>277</v>
      </c>
      <c r="U48" s="602" t="s">
        <v>277</v>
      </c>
      <c r="V48" s="602" t="s">
        <v>277</v>
      </c>
      <c r="W48" s="521"/>
      <c r="X48" s="478"/>
      <c r="Y48" s="18">
        <v>8</v>
      </c>
      <c r="Z48" s="18"/>
      <c r="AA48" s="18">
        <v>4</v>
      </c>
      <c r="AB48" s="11"/>
      <c r="AC48" s="28"/>
      <c r="AD48" s="503"/>
      <c r="AE48" s="609"/>
    </row>
    <row r="49" spans="1:31" s="253" customFormat="1" x14ac:dyDescent="0.2">
      <c r="A49" s="532"/>
      <c r="B49" s="86"/>
      <c r="C49" s="18">
        <v>4</v>
      </c>
      <c r="D49" s="8" t="s">
        <v>254</v>
      </c>
      <c r="E49" s="18">
        <v>11</v>
      </c>
      <c r="F49" s="18"/>
      <c r="G49" s="17"/>
      <c r="H49" s="17"/>
      <c r="I49" s="19" t="s">
        <v>253</v>
      </c>
      <c r="J49" s="19"/>
      <c r="K49" s="17">
        <v>4</v>
      </c>
      <c r="L49" s="8">
        <v>16</v>
      </c>
      <c r="M49" s="145">
        <v>421.91</v>
      </c>
      <c r="N49" s="145">
        <v>1295.52</v>
      </c>
      <c r="O49" s="510"/>
      <c r="P49" s="678"/>
      <c r="Q49" s="538"/>
      <c r="R49" s="603"/>
      <c r="S49" s="603"/>
      <c r="T49" s="603"/>
      <c r="U49" s="603"/>
      <c r="V49" s="603"/>
      <c r="W49" s="521"/>
      <c r="X49" s="478"/>
      <c r="Y49" s="18">
        <v>8</v>
      </c>
      <c r="Z49" s="18"/>
      <c r="AA49" s="18">
        <v>4</v>
      </c>
      <c r="AB49" s="11"/>
      <c r="AC49" s="28"/>
      <c r="AD49" s="503"/>
      <c r="AE49" s="609"/>
    </row>
    <row r="50" spans="1:31" s="253" customFormat="1" x14ac:dyDescent="0.2">
      <c r="A50" s="532"/>
      <c r="B50" s="86"/>
      <c r="C50" s="18">
        <v>5</v>
      </c>
      <c r="D50" s="8" t="s">
        <v>254</v>
      </c>
      <c r="E50" s="18">
        <v>11</v>
      </c>
      <c r="F50" s="18"/>
      <c r="G50" s="17"/>
      <c r="H50" s="17"/>
      <c r="I50" s="19" t="s">
        <v>253</v>
      </c>
      <c r="J50" s="19"/>
      <c r="K50" s="17">
        <v>3</v>
      </c>
      <c r="L50" s="8">
        <v>12</v>
      </c>
      <c r="M50" s="145">
        <v>402.41</v>
      </c>
      <c r="N50" s="145">
        <v>923.52</v>
      </c>
      <c r="O50" s="510"/>
      <c r="P50" s="678"/>
      <c r="Q50" s="538"/>
      <c r="R50" s="603"/>
      <c r="S50" s="603"/>
      <c r="T50" s="603"/>
      <c r="U50" s="603"/>
      <c r="V50" s="603"/>
      <c r="W50" s="521"/>
      <c r="X50" s="478"/>
      <c r="Y50" s="18">
        <v>6</v>
      </c>
      <c r="Z50" s="18"/>
      <c r="AA50" s="18">
        <v>3</v>
      </c>
      <c r="AB50" s="11"/>
      <c r="AC50" s="28"/>
      <c r="AD50" s="503"/>
      <c r="AE50" s="609"/>
    </row>
    <row r="51" spans="1:31" s="253" customFormat="1" x14ac:dyDescent="0.2">
      <c r="A51" s="532"/>
      <c r="B51" s="86"/>
      <c r="C51" s="18">
        <v>6</v>
      </c>
      <c r="D51" s="8" t="s">
        <v>254</v>
      </c>
      <c r="E51" s="18">
        <v>11</v>
      </c>
      <c r="F51" s="18"/>
      <c r="G51" s="17"/>
      <c r="H51" s="17"/>
      <c r="I51" s="19" t="s">
        <v>253</v>
      </c>
      <c r="J51" s="19"/>
      <c r="K51" s="17">
        <v>3</v>
      </c>
      <c r="L51" s="8">
        <v>12</v>
      </c>
      <c r="M51" s="145">
        <v>402.41</v>
      </c>
      <c r="N51" s="145">
        <v>923.52</v>
      </c>
      <c r="O51" s="511"/>
      <c r="P51" s="679"/>
      <c r="Q51" s="539"/>
      <c r="R51" s="604"/>
      <c r="S51" s="604"/>
      <c r="T51" s="604"/>
      <c r="U51" s="604"/>
      <c r="V51" s="604"/>
      <c r="W51" s="522"/>
      <c r="X51" s="479"/>
      <c r="Y51" s="18">
        <v>6</v>
      </c>
      <c r="Z51" s="18"/>
      <c r="AA51" s="18">
        <v>3</v>
      </c>
      <c r="AB51" s="11"/>
      <c r="AC51" s="28"/>
      <c r="AD51" s="513"/>
      <c r="AE51" s="610"/>
    </row>
    <row r="52" spans="1:31" s="253" customFormat="1" x14ac:dyDescent="0.2">
      <c r="A52" s="532"/>
      <c r="B52" s="110" t="s">
        <v>8</v>
      </c>
      <c r="C52" s="30">
        <f>COUNTA(C46:C51)</f>
        <v>6</v>
      </c>
      <c r="D52" s="29"/>
      <c r="E52" s="30"/>
      <c r="F52" s="30"/>
      <c r="G52" s="21"/>
      <c r="H52" s="21"/>
      <c r="I52" s="21">
        <f>COUNTA(I46:I51)</f>
        <v>4</v>
      </c>
      <c r="J52" s="21">
        <f>COUNTA(J46:J51)</f>
        <v>2</v>
      </c>
      <c r="K52" s="21"/>
      <c r="L52" s="29">
        <f>SUM(L46:L51)</f>
        <v>152</v>
      </c>
      <c r="M52" s="140">
        <f>SUM(M46:M51)</f>
        <v>2883.2999999999997</v>
      </c>
      <c r="N52" s="140">
        <f>SUM(N46:N51)</f>
        <v>12225.370000000003</v>
      </c>
      <c r="O52" s="21">
        <f>SUM(O46)</f>
        <v>153</v>
      </c>
      <c r="P52" s="37"/>
      <c r="Q52" s="37"/>
      <c r="R52" s="37"/>
      <c r="S52" s="37"/>
      <c r="T52" s="36">
        <v>2</v>
      </c>
      <c r="U52" s="37"/>
      <c r="V52" s="37"/>
      <c r="W52" s="31"/>
      <c r="X52" s="55"/>
      <c r="Y52" s="30">
        <f>SUM(Y46:Y51)</f>
        <v>62</v>
      </c>
      <c r="Z52" s="30">
        <f>SUM(Z46:Z51)</f>
        <v>648</v>
      </c>
      <c r="AA52" s="30">
        <f>SUM(AA46:AA51)</f>
        <v>46</v>
      </c>
      <c r="AB52" s="21">
        <f>SUM(AB46:AB51)</f>
        <v>2</v>
      </c>
      <c r="AC52" s="13"/>
      <c r="AD52" s="13">
        <v>1</v>
      </c>
      <c r="AE52" s="92"/>
    </row>
    <row r="53" spans="1:31" s="253" customFormat="1" x14ac:dyDescent="0.2">
      <c r="A53" s="532"/>
      <c r="B53" s="110" t="s">
        <v>84</v>
      </c>
      <c r="C53" s="30"/>
      <c r="D53" s="29"/>
      <c r="E53" s="30"/>
      <c r="F53" s="30"/>
      <c r="G53" s="21"/>
      <c r="H53" s="21"/>
      <c r="I53" s="21"/>
      <c r="J53" s="21"/>
      <c r="K53" s="21"/>
      <c r="L53" s="29"/>
      <c r="M53" s="140">
        <v>12860.03</v>
      </c>
      <c r="N53" s="140"/>
      <c r="O53" s="21"/>
      <c r="P53" s="37"/>
      <c r="Q53" s="37"/>
      <c r="R53" s="37"/>
      <c r="S53" s="37"/>
      <c r="T53" s="37"/>
      <c r="U53" s="37"/>
      <c r="V53" s="37"/>
      <c r="W53" s="31"/>
      <c r="X53" s="55"/>
      <c r="Y53" s="30"/>
      <c r="Z53" s="30"/>
      <c r="AA53" s="30"/>
      <c r="AB53" s="13"/>
      <c r="AC53" s="13"/>
      <c r="AD53" s="16"/>
      <c r="AE53" s="92"/>
    </row>
    <row r="54" spans="1:31" s="253" customFormat="1" x14ac:dyDescent="0.2">
      <c r="A54" s="532"/>
      <c r="B54" s="112" t="s">
        <v>15</v>
      </c>
      <c r="C54" s="33">
        <v>8</v>
      </c>
      <c r="D54" s="22" t="s">
        <v>278</v>
      </c>
      <c r="E54" s="33">
        <v>41</v>
      </c>
      <c r="F54" s="33"/>
      <c r="G54" s="19" t="s">
        <v>279</v>
      </c>
      <c r="H54" s="32"/>
      <c r="I54" s="32"/>
      <c r="J54" s="32"/>
      <c r="K54" s="32">
        <v>1</v>
      </c>
      <c r="L54" s="22">
        <v>3</v>
      </c>
      <c r="M54" s="145">
        <v>95.1</v>
      </c>
      <c r="N54" s="145">
        <v>95.1</v>
      </c>
      <c r="O54" s="25"/>
      <c r="P54" s="38"/>
      <c r="Q54" s="52" t="s">
        <v>209</v>
      </c>
      <c r="R54" s="248" t="s">
        <v>280</v>
      </c>
      <c r="S54" s="248" t="s">
        <v>280</v>
      </c>
      <c r="T54" s="248" t="s">
        <v>280</v>
      </c>
      <c r="U54" s="248" t="s">
        <v>280</v>
      </c>
      <c r="V54" s="248" t="s">
        <v>280</v>
      </c>
      <c r="W54" s="54"/>
      <c r="X54" s="9" t="s">
        <v>66</v>
      </c>
      <c r="Y54" s="33">
        <v>1</v>
      </c>
      <c r="Z54" s="33"/>
      <c r="AA54" s="33">
        <v>0</v>
      </c>
      <c r="AB54" s="11"/>
      <c r="AC54" s="28"/>
      <c r="AD54" s="43" t="s">
        <v>263</v>
      </c>
      <c r="AE54" s="91"/>
    </row>
    <row r="55" spans="1:31" s="253" customFormat="1" x14ac:dyDescent="0.2">
      <c r="A55" s="532"/>
      <c r="B55" s="110" t="s">
        <v>8</v>
      </c>
      <c r="C55" s="30">
        <f>COUNTA(C54:C54)</f>
        <v>1</v>
      </c>
      <c r="D55" s="29"/>
      <c r="E55" s="30"/>
      <c r="F55" s="30"/>
      <c r="G55" s="21">
        <f>COUNTA(G54:G54)</f>
        <v>1</v>
      </c>
      <c r="H55" s="21"/>
      <c r="I55" s="21"/>
      <c r="J55" s="21"/>
      <c r="K55" s="21"/>
      <c r="L55" s="29">
        <f>SUM(L54:L54)</f>
        <v>3</v>
      </c>
      <c r="M55" s="140">
        <f>SUM(M54:M54)</f>
        <v>95.1</v>
      </c>
      <c r="N55" s="140">
        <f>SUM(N54:N54)</f>
        <v>95.1</v>
      </c>
      <c r="O55" s="21">
        <v>0</v>
      </c>
      <c r="P55" s="37"/>
      <c r="Q55" s="3"/>
      <c r="R55" s="254"/>
      <c r="S55" s="12"/>
      <c r="T55" s="12"/>
      <c r="U55" s="12"/>
      <c r="V55" s="12"/>
      <c r="W55" s="31"/>
      <c r="X55" s="55"/>
      <c r="Y55" s="30">
        <f>SUM(Y54:Y54)</f>
        <v>1</v>
      </c>
      <c r="Z55" s="30">
        <f>SUM(Z54:Z54)</f>
        <v>0</v>
      </c>
      <c r="AA55" s="30">
        <f>SUM(AA54:AA54)</f>
        <v>0</v>
      </c>
      <c r="AB55" s="13"/>
      <c r="AC55" s="13"/>
      <c r="AD55" s="13">
        <v>0</v>
      </c>
      <c r="AE55" s="92"/>
    </row>
    <row r="56" spans="1:31" s="253" customFormat="1" x14ac:dyDescent="0.2">
      <c r="A56" s="532"/>
      <c r="B56" s="111" t="s">
        <v>84</v>
      </c>
      <c r="C56" s="30"/>
      <c r="D56" s="29"/>
      <c r="E56" s="30"/>
      <c r="F56" s="30"/>
      <c r="G56" s="21"/>
      <c r="H56" s="21"/>
      <c r="I56" s="21"/>
      <c r="J56" s="21"/>
      <c r="K56" s="21"/>
      <c r="L56" s="29"/>
      <c r="M56" s="140">
        <v>2379</v>
      </c>
      <c r="N56" s="140"/>
      <c r="O56" s="21"/>
      <c r="P56" s="37"/>
      <c r="Q56" s="3"/>
      <c r="R56" s="254"/>
      <c r="S56" s="12"/>
      <c r="T56" s="12"/>
      <c r="U56" s="12"/>
      <c r="V56" s="12"/>
      <c r="W56" s="31"/>
      <c r="X56" s="55"/>
      <c r="Y56" s="30"/>
      <c r="Z56" s="30"/>
      <c r="AA56" s="30"/>
      <c r="AB56" s="13"/>
      <c r="AC56" s="13"/>
      <c r="AD56" s="16"/>
      <c r="AE56" s="92"/>
    </row>
    <row r="57" spans="1:31" s="253" customFormat="1" x14ac:dyDescent="0.2">
      <c r="A57" s="532"/>
      <c r="B57" s="87" t="s">
        <v>43</v>
      </c>
      <c r="C57" s="18">
        <v>101</v>
      </c>
      <c r="D57" s="8" t="s">
        <v>268</v>
      </c>
      <c r="E57" s="18">
        <v>51</v>
      </c>
      <c r="F57" s="18"/>
      <c r="G57" s="17"/>
      <c r="H57" s="17"/>
      <c r="I57" s="19" t="s">
        <v>261</v>
      </c>
      <c r="J57" s="19"/>
      <c r="K57" s="17">
        <v>5</v>
      </c>
      <c r="L57" s="8">
        <v>30</v>
      </c>
      <c r="M57" s="145">
        <v>390.08</v>
      </c>
      <c r="N57" s="145">
        <v>1895.27</v>
      </c>
      <c r="O57" s="509">
        <v>599</v>
      </c>
      <c r="P57" s="34" t="s">
        <v>60</v>
      </c>
      <c r="Q57" s="4" t="s">
        <v>50</v>
      </c>
      <c r="R57" s="160">
        <v>18.75</v>
      </c>
      <c r="S57" s="2" t="s">
        <v>53</v>
      </c>
      <c r="T57" s="2">
        <v>1</v>
      </c>
      <c r="U57" s="2">
        <v>4</v>
      </c>
      <c r="V57" s="19" t="s">
        <v>267</v>
      </c>
      <c r="W57" s="523" t="s">
        <v>253</v>
      </c>
      <c r="X57" s="477"/>
      <c r="Y57" s="18">
        <v>15</v>
      </c>
      <c r="Z57" s="18"/>
      <c r="AA57" s="18"/>
      <c r="AB57" s="11"/>
      <c r="AC57" s="28"/>
      <c r="AD57" s="482" t="s">
        <v>415</v>
      </c>
      <c r="AE57" s="620" t="s">
        <v>428</v>
      </c>
    </row>
    <row r="58" spans="1:31" s="253" customFormat="1" x14ac:dyDescent="0.2">
      <c r="A58" s="532"/>
      <c r="B58" s="86"/>
      <c r="C58" s="18">
        <v>102</v>
      </c>
      <c r="D58" s="8" t="s">
        <v>258</v>
      </c>
      <c r="E58" s="18">
        <v>51</v>
      </c>
      <c r="F58" s="18"/>
      <c r="G58" s="17"/>
      <c r="H58" s="17"/>
      <c r="I58" s="19" t="s">
        <v>253</v>
      </c>
      <c r="J58" s="19"/>
      <c r="K58" s="17">
        <v>5</v>
      </c>
      <c r="L58" s="8">
        <v>30</v>
      </c>
      <c r="M58" s="145">
        <v>390.08</v>
      </c>
      <c r="N58" s="145">
        <v>1895.27</v>
      </c>
      <c r="O58" s="510"/>
      <c r="P58" s="34" t="s">
        <v>59</v>
      </c>
      <c r="Q58" s="537" t="s">
        <v>50</v>
      </c>
      <c r="R58" s="617">
        <v>25</v>
      </c>
      <c r="S58" s="523" t="s">
        <v>266</v>
      </c>
      <c r="T58" s="45">
        <v>1</v>
      </c>
      <c r="U58" s="45">
        <v>4</v>
      </c>
      <c r="V58" s="49" t="s">
        <v>267</v>
      </c>
      <c r="W58" s="521"/>
      <c r="X58" s="478"/>
      <c r="Y58" s="18">
        <v>15</v>
      </c>
      <c r="Z58" s="18"/>
      <c r="AA58" s="18"/>
      <c r="AB58" s="11"/>
      <c r="AC58" s="28"/>
      <c r="AD58" s="474"/>
      <c r="AE58" s="622"/>
    </row>
    <row r="59" spans="1:31" s="253" customFormat="1" x14ac:dyDescent="0.2">
      <c r="A59" s="532"/>
      <c r="B59" s="86"/>
      <c r="C59" s="18">
        <v>201</v>
      </c>
      <c r="D59" s="8" t="s">
        <v>258</v>
      </c>
      <c r="E59" s="18">
        <v>51</v>
      </c>
      <c r="F59" s="18"/>
      <c r="G59" s="17"/>
      <c r="H59" s="17"/>
      <c r="I59" s="19" t="s">
        <v>253</v>
      </c>
      <c r="J59" s="19"/>
      <c r="K59" s="17">
        <v>5</v>
      </c>
      <c r="L59" s="8">
        <v>30</v>
      </c>
      <c r="M59" s="145">
        <v>354.85</v>
      </c>
      <c r="N59" s="145">
        <v>1724.04</v>
      </c>
      <c r="O59" s="510"/>
      <c r="P59" s="34" t="s">
        <v>60</v>
      </c>
      <c r="Q59" s="484"/>
      <c r="R59" s="675"/>
      <c r="S59" s="484"/>
      <c r="T59" s="51">
        <v>1</v>
      </c>
      <c r="U59" s="51">
        <v>4</v>
      </c>
      <c r="V59" s="19" t="s">
        <v>267</v>
      </c>
      <c r="W59" s="521"/>
      <c r="X59" s="478"/>
      <c r="Y59" s="18">
        <v>15</v>
      </c>
      <c r="Z59" s="18"/>
      <c r="AA59" s="18"/>
      <c r="AB59" s="11"/>
      <c r="AC59" s="28"/>
      <c r="AD59" s="474"/>
      <c r="AE59" s="622"/>
    </row>
    <row r="60" spans="1:31" s="253" customFormat="1" x14ac:dyDescent="0.2">
      <c r="A60" s="532"/>
      <c r="B60" s="86"/>
      <c r="C60" s="18">
        <v>103</v>
      </c>
      <c r="D60" s="8" t="s">
        <v>258</v>
      </c>
      <c r="E60" s="18">
        <v>52</v>
      </c>
      <c r="F60" s="18"/>
      <c r="G60" s="17"/>
      <c r="H60" s="17"/>
      <c r="I60" s="19" t="s">
        <v>253</v>
      </c>
      <c r="J60" s="19"/>
      <c r="K60" s="17">
        <v>5</v>
      </c>
      <c r="L60" s="8">
        <v>30</v>
      </c>
      <c r="M60" s="145">
        <v>434.07</v>
      </c>
      <c r="N60" s="145">
        <v>2061.25</v>
      </c>
      <c r="O60" s="510"/>
      <c r="P60" s="34" t="s">
        <v>59</v>
      </c>
      <c r="Q60" s="537" t="s">
        <v>50</v>
      </c>
      <c r="R60" s="617">
        <v>25</v>
      </c>
      <c r="S60" s="2" t="s">
        <v>266</v>
      </c>
      <c r="T60" s="2">
        <v>1</v>
      </c>
      <c r="U60" s="2">
        <v>4</v>
      </c>
      <c r="V60" s="19" t="s">
        <v>267</v>
      </c>
      <c r="W60" s="521"/>
      <c r="X60" s="478"/>
      <c r="Y60" s="18">
        <v>15</v>
      </c>
      <c r="Z60" s="18"/>
      <c r="AA60" s="18"/>
      <c r="AB60" s="11"/>
      <c r="AC60" s="28"/>
      <c r="AD60" s="474"/>
      <c r="AE60" s="622"/>
    </row>
    <row r="61" spans="1:31" s="253" customFormat="1" x14ac:dyDescent="0.2">
      <c r="A61" s="532"/>
      <c r="B61" s="86"/>
      <c r="C61" s="18">
        <v>104</v>
      </c>
      <c r="D61" s="8" t="s">
        <v>258</v>
      </c>
      <c r="E61" s="18">
        <v>52</v>
      </c>
      <c r="F61" s="18"/>
      <c r="G61" s="17"/>
      <c r="H61" s="17"/>
      <c r="I61" s="19" t="s">
        <v>253</v>
      </c>
      <c r="J61" s="19"/>
      <c r="K61" s="17">
        <v>5</v>
      </c>
      <c r="L61" s="8">
        <v>30</v>
      </c>
      <c r="M61" s="145">
        <v>434.07</v>
      </c>
      <c r="N61" s="145">
        <v>2061.25</v>
      </c>
      <c r="O61" s="510"/>
      <c r="P61" s="34" t="s">
        <v>59</v>
      </c>
      <c r="Q61" s="539"/>
      <c r="R61" s="618"/>
      <c r="S61" s="2" t="s">
        <v>266</v>
      </c>
      <c r="T61" s="2">
        <v>1</v>
      </c>
      <c r="U61" s="2">
        <v>4</v>
      </c>
      <c r="V61" s="19" t="s">
        <v>267</v>
      </c>
      <c r="W61" s="521"/>
      <c r="X61" s="478"/>
      <c r="Y61" s="18">
        <v>15</v>
      </c>
      <c r="Z61" s="18"/>
      <c r="AA61" s="18"/>
      <c r="AB61" s="11"/>
      <c r="AC61" s="28"/>
      <c r="AD61" s="474"/>
      <c r="AE61" s="622"/>
    </row>
    <row r="62" spans="1:31" s="253" customFormat="1" x14ac:dyDescent="0.2">
      <c r="A62" s="532"/>
      <c r="B62" s="86"/>
      <c r="C62" s="18">
        <v>1</v>
      </c>
      <c r="D62" s="8" t="s">
        <v>254</v>
      </c>
      <c r="E62" s="18">
        <v>13</v>
      </c>
      <c r="F62" s="18"/>
      <c r="G62" s="17"/>
      <c r="H62" s="17"/>
      <c r="I62" s="19" t="s">
        <v>253</v>
      </c>
      <c r="J62" s="19"/>
      <c r="K62" s="17">
        <v>7</v>
      </c>
      <c r="L62" s="8">
        <v>28</v>
      </c>
      <c r="M62" s="145">
        <v>379.4</v>
      </c>
      <c r="N62" s="145">
        <v>2152.6</v>
      </c>
      <c r="O62" s="510"/>
      <c r="P62" s="34" t="s">
        <v>230</v>
      </c>
      <c r="Q62" s="4" t="s">
        <v>50</v>
      </c>
      <c r="R62" s="160">
        <v>11.25</v>
      </c>
      <c r="S62" s="2" t="s">
        <v>53</v>
      </c>
      <c r="T62" s="2" t="s">
        <v>252</v>
      </c>
      <c r="U62" s="2" t="s">
        <v>252</v>
      </c>
      <c r="V62" s="2" t="s">
        <v>252</v>
      </c>
      <c r="W62" s="521"/>
      <c r="X62" s="478"/>
      <c r="Y62" s="18">
        <v>14</v>
      </c>
      <c r="Z62" s="18">
        <v>122</v>
      </c>
      <c r="AA62" s="18">
        <v>7</v>
      </c>
      <c r="AB62" s="9">
        <v>1</v>
      </c>
      <c r="AC62" s="2" t="s">
        <v>65</v>
      </c>
      <c r="AD62" s="474"/>
      <c r="AE62" s="622"/>
    </row>
    <row r="63" spans="1:31" s="253" customFormat="1" x14ac:dyDescent="0.2">
      <c r="A63" s="532"/>
      <c r="B63" s="86"/>
      <c r="C63" s="18">
        <v>2</v>
      </c>
      <c r="D63" s="8" t="s">
        <v>254</v>
      </c>
      <c r="E63" s="18">
        <v>13</v>
      </c>
      <c r="F63" s="18"/>
      <c r="G63" s="17"/>
      <c r="H63" s="17"/>
      <c r="I63" s="19"/>
      <c r="J63" s="19" t="s">
        <v>253</v>
      </c>
      <c r="K63" s="257">
        <v>13</v>
      </c>
      <c r="L63" s="8">
        <v>65</v>
      </c>
      <c r="M63" s="145">
        <v>479.31</v>
      </c>
      <c r="N63" s="145">
        <v>5119.09</v>
      </c>
      <c r="O63" s="510"/>
      <c r="P63" s="247" t="s">
        <v>231</v>
      </c>
      <c r="Q63" s="4" t="s">
        <v>50</v>
      </c>
      <c r="R63" s="160">
        <v>30</v>
      </c>
      <c r="S63" s="2" t="s">
        <v>53</v>
      </c>
      <c r="T63" s="2" t="s">
        <v>252</v>
      </c>
      <c r="U63" s="2" t="s">
        <v>252</v>
      </c>
      <c r="V63" s="2" t="s">
        <v>252</v>
      </c>
      <c r="W63" s="521"/>
      <c r="X63" s="478"/>
      <c r="Y63" s="18">
        <v>39</v>
      </c>
      <c r="Z63" s="18">
        <v>302</v>
      </c>
      <c r="AA63" s="18"/>
      <c r="AB63" s="9">
        <v>1</v>
      </c>
      <c r="AC63" s="2" t="s">
        <v>65</v>
      </c>
      <c r="AD63" s="474"/>
      <c r="AE63" s="622"/>
    </row>
    <row r="64" spans="1:31" s="253" customFormat="1" ht="24" x14ac:dyDescent="0.2">
      <c r="A64" s="532"/>
      <c r="B64" s="86"/>
      <c r="C64" s="18">
        <v>3</v>
      </c>
      <c r="D64" s="8" t="s">
        <v>254</v>
      </c>
      <c r="E64" s="18">
        <v>15</v>
      </c>
      <c r="F64" s="18"/>
      <c r="G64" s="17"/>
      <c r="H64" s="17"/>
      <c r="I64" s="19"/>
      <c r="J64" s="19" t="s">
        <v>253</v>
      </c>
      <c r="K64" s="257">
        <v>14</v>
      </c>
      <c r="L64" s="8">
        <v>70</v>
      </c>
      <c r="M64" s="145">
        <v>471.89</v>
      </c>
      <c r="N64" s="145">
        <v>5397.59</v>
      </c>
      <c r="O64" s="510"/>
      <c r="P64" s="34" t="s">
        <v>232</v>
      </c>
      <c r="Q64" s="47" t="s">
        <v>50</v>
      </c>
      <c r="R64" s="160">
        <v>30</v>
      </c>
      <c r="S64" s="2" t="s">
        <v>53</v>
      </c>
      <c r="T64" s="2" t="s">
        <v>252</v>
      </c>
      <c r="U64" s="2" t="s">
        <v>252</v>
      </c>
      <c r="V64" s="2" t="s">
        <v>252</v>
      </c>
      <c r="W64" s="521"/>
      <c r="X64" s="478"/>
      <c r="Y64" s="26">
        <v>42</v>
      </c>
      <c r="Z64" s="26">
        <v>311</v>
      </c>
      <c r="AA64" s="26"/>
      <c r="AB64" s="9">
        <v>1</v>
      </c>
      <c r="AC64" s="2" t="s">
        <v>65</v>
      </c>
      <c r="AD64" s="474"/>
      <c r="AE64" s="622"/>
    </row>
    <row r="65" spans="1:31" s="253" customFormat="1" ht="24" x14ac:dyDescent="0.2">
      <c r="A65" s="532"/>
      <c r="B65" s="86"/>
      <c r="C65" s="18">
        <v>4</v>
      </c>
      <c r="D65" s="8" t="s">
        <v>254</v>
      </c>
      <c r="E65" s="18">
        <v>17</v>
      </c>
      <c r="F65" s="18"/>
      <c r="G65" s="17"/>
      <c r="H65" s="17"/>
      <c r="I65" s="19"/>
      <c r="J65" s="19" t="s">
        <v>253</v>
      </c>
      <c r="K65" s="257">
        <v>12</v>
      </c>
      <c r="L65" s="8">
        <v>60</v>
      </c>
      <c r="M65" s="145">
        <v>499.57</v>
      </c>
      <c r="N65" s="145">
        <v>4949.93</v>
      </c>
      <c r="O65" s="510"/>
      <c r="P65" s="34" t="s">
        <v>232</v>
      </c>
      <c r="Q65" s="47" t="s">
        <v>50</v>
      </c>
      <c r="R65" s="160">
        <v>26.25</v>
      </c>
      <c r="S65" s="2" t="s">
        <v>53</v>
      </c>
      <c r="T65" s="2" t="s">
        <v>252</v>
      </c>
      <c r="U65" s="2" t="s">
        <v>252</v>
      </c>
      <c r="V65" s="2" t="s">
        <v>252</v>
      </c>
      <c r="W65" s="521"/>
      <c r="X65" s="478"/>
      <c r="Y65" s="26">
        <v>36</v>
      </c>
      <c r="Z65" s="26">
        <v>291</v>
      </c>
      <c r="AA65" s="26"/>
      <c r="AB65" s="42">
        <v>1</v>
      </c>
      <c r="AC65" s="45" t="s">
        <v>65</v>
      </c>
      <c r="AD65" s="474"/>
      <c r="AE65" s="622"/>
    </row>
    <row r="66" spans="1:31" s="253" customFormat="1" ht="24" x14ac:dyDescent="0.2">
      <c r="A66" s="532"/>
      <c r="B66" s="86"/>
      <c r="C66" s="18">
        <v>5</v>
      </c>
      <c r="D66" s="8" t="s">
        <v>254</v>
      </c>
      <c r="E66" s="18">
        <v>18</v>
      </c>
      <c r="F66" s="18"/>
      <c r="G66" s="17"/>
      <c r="H66" s="17"/>
      <c r="I66" s="19"/>
      <c r="J66" s="19" t="s">
        <v>253</v>
      </c>
      <c r="K66" s="257">
        <v>13</v>
      </c>
      <c r="L66" s="8">
        <v>65</v>
      </c>
      <c r="M66" s="145">
        <v>500.99</v>
      </c>
      <c r="N66" s="145">
        <v>5364.88</v>
      </c>
      <c r="O66" s="511"/>
      <c r="P66" s="34" t="s">
        <v>232</v>
      </c>
      <c r="Q66" s="47" t="s">
        <v>50</v>
      </c>
      <c r="R66" s="159">
        <v>30</v>
      </c>
      <c r="S66" s="2" t="s">
        <v>53</v>
      </c>
      <c r="T66" s="2" t="s">
        <v>252</v>
      </c>
      <c r="U66" s="2" t="s">
        <v>252</v>
      </c>
      <c r="V66" s="2" t="s">
        <v>252</v>
      </c>
      <c r="W66" s="522"/>
      <c r="X66" s="479"/>
      <c r="Y66" s="26">
        <v>39</v>
      </c>
      <c r="Z66" s="26">
        <v>321</v>
      </c>
      <c r="AA66" s="26"/>
      <c r="AB66" s="9">
        <v>1</v>
      </c>
      <c r="AC66" s="45" t="s">
        <v>65</v>
      </c>
      <c r="AD66" s="475"/>
      <c r="AE66" s="621"/>
    </row>
    <row r="67" spans="1:31" s="253" customFormat="1" x14ac:dyDescent="0.2">
      <c r="A67" s="532"/>
      <c r="B67" s="110" t="s">
        <v>8</v>
      </c>
      <c r="C67" s="30">
        <f>COUNT(C57:C66)</f>
        <v>10</v>
      </c>
      <c r="D67" s="29"/>
      <c r="E67" s="30"/>
      <c r="F67" s="30"/>
      <c r="G67" s="21"/>
      <c r="H67" s="21">
        <f>COUNTA(H57:H65)</f>
        <v>0</v>
      </c>
      <c r="I67" s="21">
        <f>COUNTA(I57:I65)</f>
        <v>6</v>
      </c>
      <c r="J67" s="21">
        <f>COUNTA(J57:J66)</f>
        <v>4</v>
      </c>
      <c r="K67" s="21"/>
      <c r="L67" s="29">
        <f>SUM(L57:L66)</f>
        <v>438</v>
      </c>
      <c r="M67" s="140">
        <f>SUM(M57:M65)</f>
        <v>3833.3199999999997</v>
      </c>
      <c r="N67" s="140">
        <f>SUM(N57:N66)</f>
        <v>32621.170000000002</v>
      </c>
      <c r="O67" s="21">
        <f>SUM(O57)</f>
        <v>599</v>
      </c>
      <c r="P67" s="36"/>
      <c r="Q67" s="3"/>
      <c r="R67" s="254"/>
      <c r="S67" s="12"/>
      <c r="T67" s="12">
        <v>5</v>
      </c>
      <c r="U67" s="12"/>
      <c r="V67" s="12"/>
      <c r="W67" s="31"/>
      <c r="X67" s="55"/>
      <c r="Y67" s="30">
        <f>SUM(Y57:Y66)</f>
        <v>245</v>
      </c>
      <c r="Z67" s="88">
        <f>SUM(Z57:Z66)</f>
        <v>1347</v>
      </c>
      <c r="AA67" s="30">
        <f>SUM(AA57:AA66)</f>
        <v>7</v>
      </c>
      <c r="AB67" s="30">
        <f>SUM(AB57:AB66)</f>
        <v>5</v>
      </c>
      <c r="AC67" s="13"/>
      <c r="AD67" s="13">
        <v>2</v>
      </c>
      <c r="AE67" s="75"/>
    </row>
    <row r="68" spans="1:31" s="253" customFormat="1" x14ac:dyDescent="0.2">
      <c r="A68" s="532"/>
      <c r="B68" s="110" t="s">
        <v>84</v>
      </c>
      <c r="C68" s="30"/>
      <c r="D68" s="29"/>
      <c r="E68" s="30"/>
      <c r="F68" s="30"/>
      <c r="G68" s="21"/>
      <c r="H68" s="21"/>
      <c r="I68" s="21"/>
      <c r="J68" s="21"/>
      <c r="K68" s="21"/>
      <c r="L68" s="29"/>
      <c r="M68" s="140">
        <v>51246.18</v>
      </c>
      <c r="N68" s="140"/>
      <c r="O68" s="21"/>
      <c r="P68" s="36"/>
      <c r="Q68" s="77"/>
      <c r="R68" s="255"/>
      <c r="S68" s="78"/>
      <c r="T68" s="12"/>
      <c r="U68" s="12"/>
      <c r="V68" s="12"/>
      <c r="W68" s="31"/>
      <c r="X68" s="55"/>
      <c r="Y68" s="30"/>
      <c r="Z68" s="30"/>
      <c r="AA68" s="30"/>
      <c r="AB68" s="13"/>
      <c r="AC68" s="13"/>
      <c r="AD68" s="13"/>
      <c r="AE68" s="75"/>
    </row>
    <row r="69" spans="1:31" s="253" customFormat="1" x14ac:dyDescent="0.2">
      <c r="A69" s="532"/>
      <c r="B69" s="464" t="s">
        <v>68</v>
      </c>
      <c r="C69" s="296" t="s">
        <v>424</v>
      </c>
      <c r="D69" s="8" t="s">
        <v>258</v>
      </c>
      <c r="E69" s="18">
        <v>47</v>
      </c>
      <c r="F69" s="288"/>
      <c r="G69" s="290"/>
      <c r="H69" s="290"/>
      <c r="I69" s="19" t="s">
        <v>257</v>
      </c>
      <c r="J69" s="290"/>
      <c r="K69" s="290">
        <v>5</v>
      </c>
      <c r="L69" s="289">
        <v>30</v>
      </c>
      <c r="M69" s="145">
        <v>282.54000000000002</v>
      </c>
      <c r="N69" s="145">
        <v>1412.7</v>
      </c>
      <c r="O69" s="291"/>
      <c r="P69" s="34" t="s">
        <v>432</v>
      </c>
      <c r="Q69" s="292"/>
      <c r="R69" s="293"/>
      <c r="S69" s="309"/>
      <c r="T69" s="294"/>
      <c r="U69" s="294"/>
      <c r="V69" s="294"/>
      <c r="W69" s="470"/>
      <c r="X69" s="470"/>
      <c r="Y69" s="26"/>
      <c r="Z69" s="288"/>
      <c r="AA69" s="288"/>
      <c r="AB69" s="266"/>
      <c r="AC69" s="266"/>
      <c r="AD69" s="307"/>
      <c r="AE69" s="295"/>
    </row>
    <row r="70" spans="1:31" s="253" customFormat="1" x14ac:dyDescent="0.2">
      <c r="A70" s="532"/>
      <c r="B70" s="465"/>
      <c r="C70" s="296" t="s">
        <v>429</v>
      </c>
      <c r="D70" s="8" t="s">
        <v>258</v>
      </c>
      <c r="E70" s="18">
        <v>46</v>
      </c>
      <c r="F70" s="288"/>
      <c r="G70" s="290"/>
      <c r="H70" s="290"/>
      <c r="I70" s="19" t="s">
        <v>257</v>
      </c>
      <c r="J70" s="290"/>
      <c r="K70" s="290">
        <v>5</v>
      </c>
      <c r="L70" s="289">
        <v>30</v>
      </c>
      <c r="M70" s="145">
        <v>279</v>
      </c>
      <c r="N70" s="145">
        <v>1395</v>
      </c>
      <c r="O70" s="291"/>
      <c r="P70" s="34" t="s">
        <v>432</v>
      </c>
      <c r="Q70" s="292"/>
      <c r="R70" s="293"/>
      <c r="S70" s="309"/>
      <c r="T70" s="294"/>
      <c r="U70" s="294"/>
      <c r="V70" s="294"/>
      <c r="W70" s="471"/>
      <c r="X70" s="471"/>
      <c r="Y70" s="26"/>
      <c r="Z70" s="288"/>
      <c r="AA70" s="288"/>
      <c r="AB70" s="266"/>
      <c r="AC70" s="266"/>
      <c r="AD70" s="307" t="s">
        <v>425</v>
      </c>
      <c r="AE70" s="295"/>
    </row>
    <row r="71" spans="1:31" s="253" customFormat="1" x14ac:dyDescent="0.2">
      <c r="A71" s="532"/>
      <c r="B71" s="465"/>
      <c r="C71" s="296" t="s">
        <v>430</v>
      </c>
      <c r="D71" s="8" t="s">
        <v>258</v>
      </c>
      <c r="E71" s="18">
        <v>45</v>
      </c>
      <c r="F71" s="288"/>
      <c r="G71" s="290"/>
      <c r="H71" s="290"/>
      <c r="I71" s="19" t="s">
        <v>257</v>
      </c>
      <c r="J71" s="290"/>
      <c r="K71" s="290">
        <v>5</v>
      </c>
      <c r="L71" s="289">
        <v>30</v>
      </c>
      <c r="M71" s="145">
        <v>263.08</v>
      </c>
      <c r="N71" s="145">
        <v>1316.91</v>
      </c>
      <c r="O71" s="291"/>
      <c r="P71" s="34" t="s">
        <v>432</v>
      </c>
      <c r="Q71" s="292"/>
      <c r="R71" s="293"/>
      <c r="S71" s="309"/>
      <c r="T71" s="294"/>
      <c r="U71" s="294"/>
      <c r="V71" s="294"/>
      <c r="W71" s="471"/>
      <c r="X71" s="471"/>
      <c r="Y71" s="26"/>
      <c r="Z71" s="288"/>
      <c r="AA71" s="288"/>
      <c r="AB71" s="266"/>
      <c r="AC71" s="266"/>
      <c r="AD71" s="307" t="s">
        <v>426</v>
      </c>
      <c r="AE71" s="295"/>
    </row>
    <row r="72" spans="1:31" s="253" customFormat="1" x14ac:dyDescent="0.2">
      <c r="A72" s="532"/>
      <c r="B72" s="465"/>
      <c r="C72" s="296" t="s">
        <v>431</v>
      </c>
      <c r="D72" s="8" t="s">
        <v>258</v>
      </c>
      <c r="E72" s="18">
        <v>44</v>
      </c>
      <c r="F72" s="288"/>
      <c r="G72" s="290"/>
      <c r="H72" s="290"/>
      <c r="I72" s="19" t="s">
        <v>257</v>
      </c>
      <c r="J72" s="290"/>
      <c r="K72" s="290">
        <v>5</v>
      </c>
      <c r="L72" s="289">
        <v>30</v>
      </c>
      <c r="M72" s="145">
        <v>240.2</v>
      </c>
      <c r="N72" s="145">
        <v>1201</v>
      </c>
      <c r="O72" s="291"/>
      <c r="P72" s="34" t="s">
        <v>432</v>
      </c>
      <c r="Q72" s="292"/>
      <c r="R72" s="293"/>
      <c r="S72" s="309"/>
      <c r="T72" s="294"/>
      <c r="U72" s="294"/>
      <c r="V72" s="294"/>
      <c r="W72" s="471"/>
      <c r="X72" s="471"/>
      <c r="Y72" s="26"/>
      <c r="Z72" s="288"/>
      <c r="AA72" s="288"/>
      <c r="AB72" s="266"/>
      <c r="AC72" s="266"/>
      <c r="AD72" s="307" t="s">
        <v>427</v>
      </c>
      <c r="AE72" s="295" t="s">
        <v>131</v>
      </c>
    </row>
    <row r="73" spans="1:31" s="253" customFormat="1" x14ac:dyDescent="0.2">
      <c r="A73" s="532"/>
      <c r="B73" s="465"/>
      <c r="C73" s="18">
        <v>1</v>
      </c>
      <c r="D73" s="8" t="s">
        <v>256</v>
      </c>
      <c r="E73" s="18">
        <v>23</v>
      </c>
      <c r="F73" s="18"/>
      <c r="G73" s="17"/>
      <c r="H73" s="19"/>
      <c r="I73" s="19" t="s">
        <v>257</v>
      </c>
      <c r="J73" s="19"/>
      <c r="K73" s="17">
        <v>5</v>
      </c>
      <c r="L73" s="8">
        <v>40</v>
      </c>
      <c r="M73" s="145">
        <v>690.75</v>
      </c>
      <c r="N73" s="145">
        <v>3003.21</v>
      </c>
      <c r="O73" s="509">
        <v>269</v>
      </c>
      <c r="P73" s="245" t="s">
        <v>223</v>
      </c>
      <c r="Q73" s="47" t="s">
        <v>50</v>
      </c>
      <c r="R73" s="160">
        <v>18.75</v>
      </c>
      <c r="S73" s="2" t="s">
        <v>53</v>
      </c>
      <c r="T73" s="2" t="s">
        <v>62</v>
      </c>
      <c r="U73" s="2" t="s">
        <v>62</v>
      </c>
      <c r="V73" s="2" t="s">
        <v>62</v>
      </c>
      <c r="W73" s="471"/>
      <c r="X73" s="471"/>
      <c r="Y73" s="26">
        <v>20</v>
      </c>
      <c r="Z73" s="26">
        <v>172</v>
      </c>
      <c r="AA73" s="26">
        <v>10</v>
      </c>
      <c r="AB73" s="9">
        <v>1</v>
      </c>
      <c r="AC73" s="2" t="s">
        <v>65</v>
      </c>
      <c r="AD73" s="503"/>
      <c r="AE73" s="609"/>
    </row>
    <row r="74" spans="1:31" s="253" customFormat="1" ht="24" x14ac:dyDescent="0.2">
      <c r="A74" s="532"/>
      <c r="B74" s="465"/>
      <c r="C74" s="18">
        <v>2</v>
      </c>
      <c r="D74" s="8" t="s">
        <v>254</v>
      </c>
      <c r="E74" s="18">
        <v>17</v>
      </c>
      <c r="F74" s="18"/>
      <c r="G74" s="17"/>
      <c r="H74" s="19"/>
      <c r="I74" s="19" t="s">
        <v>253</v>
      </c>
      <c r="J74" s="19"/>
      <c r="K74" s="17">
        <v>7</v>
      </c>
      <c r="L74" s="8">
        <v>56</v>
      </c>
      <c r="M74" s="145">
        <v>710.87</v>
      </c>
      <c r="N74" s="145">
        <v>4083.65</v>
      </c>
      <c r="O74" s="510"/>
      <c r="P74" s="34" t="s">
        <v>281</v>
      </c>
      <c r="Q74" s="47" t="s">
        <v>50</v>
      </c>
      <c r="R74" s="160">
        <v>26.25</v>
      </c>
      <c r="S74" s="2" t="s">
        <v>53</v>
      </c>
      <c r="T74" s="2" t="s">
        <v>62</v>
      </c>
      <c r="U74" s="2" t="s">
        <v>62</v>
      </c>
      <c r="V74" s="2" t="s">
        <v>62</v>
      </c>
      <c r="W74" s="471"/>
      <c r="X74" s="471"/>
      <c r="Y74" s="26">
        <v>28</v>
      </c>
      <c r="Z74" s="26">
        <v>255</v>
      </c>
      <c r="AA74" s="26">
        <v>14</v>
      </c>
      <c r="AB74" s="9">
        <v>1</v>
      </c>
      <c r="AC74" s="2" t="s">
        <v>65</v>
      </c>
      <c r="AD74" s="503"/>
      <c r="AE74" s="609"/>
    </row>
    <row r="75" spans="1:31" s="253" customFormat="1" x14ac:dyDescent="0.2">
      <c r="A75" s="532"/>
      <c r="B75" s="465"/>
      <c r="C75" s="18">
        <v>3</v>
      </c>
      <c r="D75" s="8" t="s">
        <v>256</v>
      </c>
      <c r="E75" s="18">
        <v>21</v>
      </c>
      <c r="F75" s="18"/>
      <c r="G75" s="17"/>
      <c r="H75" s="19"/>
      <c r="I75" s="19" t="s">
        <v>257</v>
      </c>
      <c r="J75" s="19"/>
      <c r="K75" s="17">
        <v>8</v>
      </c>
      <c r="L75" s="8">
        <v>37</v>
      </c>
      <c r="M75" s="145">
        <v>475.51</v>
      </c>
      <c r="N75" s="145">
        <v>2665.68</v>
      </c>
      <c r="O75" s="510"/>
      <c r="P75" s="245" t="s">
        <v>282</v>
      </c>
      <c r="Q75" s="47" t="s">
        <v>50</v>
      </c>
      <c r="R75" s="160">
        <v>18.75</v>
      </c>
      <c r="S75" s="2" t="s">
        <v>53</v>
      </c>
      <c r="T75" s="2" t="s">
        <v>62</v>
      </c>
      <c r="U75" s="2" t="s">
        <v>62</v>
      </c>
      <c r="V75" s="2" t="s">
        <v>62</v>
      </c>
      <c r="W75" s="471"/>
      <c r="X75" s="471"/>
      <c r="Y75" s="26">
        <v>15</v>
      </c>
      <c r="Z75" s="26">
        <v>163</v>
      </c>
      <c r="AA75" s="26">
        <v>0</v>
      </c>
      <c r="AB75" s="9">
        <v>1</v>
      </c>
      <c r="AC75" s="2" t="s">
        <v>65</v>
      </c>
      <c r="AD75" s="503"/>
      <c r="AE75" s="609"/>
    </row>
    <row r="76" spans="1:31" s="253" customFormat="1" x14ac:dyDescent="0.2">
      <c r="A76" s="532"/>
      <c r="B76" s="466"/>
      <c r="C76" s="18">
        <v>4</v>
      </c>
      <c r="D76" s="8" t="s">
        <v>254</v>
      </c>
      <c r="E76" s="18">
        <v>26</v>
      </c>
      <c r="F76" s="18"/>
      <c r="G76" s="17"/>
      <c r="H76" s="19"/>
      <c r="I76" s="19" t="s">
        <v>257</v>
      </c>
      <c r="J76" s="19"/>
      <c r="K76" s="17">
        <v>7</v>
      </c>
      <c r="L76" s="8">
        <v>42</v>
      </c>
      <c r="M76" s="145">
        <v>612.46</v>
      </c>
      <c r="N76" s="145">
        <v>3326.27</v>
      </c>
      <c r="O76" s="511"/>
      <c r="P76" s="245" t="s">
        <v>283</v>
      </c>
      <c r="Q76" s="47" t="s">
        <v>284</v>
      </c>
      <c r="R76" s="160">
        <v>22.5</v>
      </c>
      <c r="S76" s="2" t="s">
        <v>53</v>
      </c>
      <c r="T76" s="2" t="s">
        <v>62</v>
      </c>
      <c r="U76" s="2" t="s">
        <v>62</v>
      </c>
      <c r="V76" s="2" t="s">
        <v>62</v>
      </c>
      <c r="W76" s="472"/>
      <c r="X76" s="472"/>
      <c r="Y76" s="26">
        <v>21</v>
      </c>
      <c r="Z76" s="26">
        <v>216</v>
      </c>
      <c r="AA76" s="26">
        <v>0</v>
      </c>
      <c r="AB76" s="286">
        <v>1</v>
      </c>
      <c r="AC76" s="2" t="s">
        <v>65</v>
      </c>
      <c r="AD76" s="277"/>
      <c r="AE76" s="278"/>
    </row>
    <row r="77" spans="1:31" s="253" customFormat="1" x14ac:dyDescent="0.2">
      <c r="A77" s="532"/>
      <c r="B77" s="110" t="s">
        <v>8</v>
      </c>
      <c r="C77" s="30">
        <v>8</v>
      </c>
      <c r="D77" s="29"/>
      <c r="E77" s="30"/>
      <c r="F77" s="30"/>
      <c r="G77" s="21"/>
      <c r="H77" s="21"/>
      <c r="I77" s="21">
        <f>COUNTA(I69:I76)</f>
        <v>8</v>
      </c>
      <c r="J77" s="21"/>
      <c r="K77" s="21"/>
      <c r="L77" s="29">
        <f>SUM(L69:L76)</f>
        <v>295</v>
      </c>
      <c r="M77" s="140">
        <f>SUM(M69:M76)</f>
        <v>3554.41</v>
      </c>
      <c r="N77" s="140">
        <f>SUM(N69:N76)</f>
        <v>18404.419999999998</v>
      </c>
      <c r="O77" s="21">
        <f>SUM(O69:O76)</f>
        <v>269</v>
      </c>
      <c r="P77" s="136"/>
      <c r="Q77" s="3"/>
      <c r="R77" s="254"/>
      <c r="S77" s="12"/>
      <c r="T77" s="12"/>
      <c r="U77" s="12"/>
      <c r="V77" s="12"/>
      <c r="W77" s="31"/>
      <c r="X77" s="55"/>
      <c r="Y77" s="30">
        <f>SUM(Y73:Y76)</f>
        <v>84</v>
      </c>
      <c r="Z77" s="88">
        <f>SUM(Z73:Z76)</f>
        <v>806</v>
      </c>
      <c r="AA77" s="30">
        <f>SUM(AA73:AA76)</f>
        <v>24</v>
      </c>
      <c r="AB77" s="30">
        <f>SUM(AB73:AB76)</f>
        <v>4</v>
      </c>
      <c r="AC77" s="13"/>
      <c r="AD77" s="13">
        <v>1</v>
      </c>
      <c r="AE77" s="75"/>
    </row>
    <row r="78" spans="1:31" s="253" customFormat="1" x14ac:dyDescent="0.2">
      <c r="A78" s="671"/>
      <c r="B78" s="110" t="s">
        <v>84</v>
      </c>
      <c r="C78" s="30"/>
      <c r="D78" s="29"/>
      <c r="E78" s="30"/>
      <c r="F78" s="30"/>
      <c r="G78" s="21"/>
      <c r="H78" s="21"/>
      <c r="I78" s="21"/>
      <c r="J78" s="21"/>
      <c r="K78" s="21"/>
      <c r="L78" s="29"/>
      <c r="M78" s="140">
        <v>23273.17</v>
      </c>
      <c r="N78" s="140"/>
      <c r="O78" s="21"/>
      <c r="P78" s="36"/>
      <c r="Q78" s="3"/>
      <c r="R78" s="254"/>
      <c r="S78" s="12"/>
      <c r="T78" s="12"/>
      <c r="U78" s="12"/>
      <c r="V78" s="12"/>
      <c r="W78" s="31"/>
      <c r="X78" s="55"/>
      <c r="Y78" s="30"/>
      <c r="Z78" s="30"/>
      <c r="AA78" s="30"/>
      <c r="AB78" s="13"/>
      <c r="AC78" s="13"/>
      <c r="AD78" s="13"/>
      <c r="AE78" s="75"/>
    </row>
    <row r="79" spans="1:31" s="253" customFormat="1" ht="14.25" customHeight="1" x14ac:dyDescent="0.2">
      <c r="A79" s="680" t="s">
        <v>196</v>
      </c>
      <c r="B79" s="87" t="s">
        <v>16</v>
      </c>
      <c r="C79" s="18">
        <v>101</v>
      </c>
      <c r="D79" s="8" t="s">
        <v>268</v>
      </c>
      <c r="E79" s="18">
        <v>48</v>
      </c>
      <c r="F79" s="18"/>
      <c r="G79" s="17"/>
      <c r="H79" s="17"/>
      <c r="I79" s="19" t="s">
        <v>261</v>
      </c>
      <c r="J79" s="19"/>
      <c r="K79" s="17">
        <v>5</v>
      </c>
      <c r="L79" s="8">
        <v>30</v>
      </c>
      <c r="M79" s="145">
        <v>334.45</v>
      </c>
      <c r="N79" s="145">
        <v>1622.08</v>
      </c>
      <c r="O79" s="25"/>
      <c r="P79" s="34" t="s">
        <v>59</v>
      </c>
      <c r="Q79" s="537" t="s">
        <v>50</v>
      </c>
      <c r="R79" s="617">
        <v>26</v>
      </c>
      <c r="S79" s="523" t="s">
        <v>266</v>
      </c>
      <c r="T79" s="2">
        <v>1</v>
      </c>
      <c r="U79" s="2">
        <v>5</v>
      </c>
      <c r="V79" s="19" t="s">
        <v>267</v>
      </c>
      <c r="W79" s="523"/>
      <c r="X79" s="477"/>
      <c r="Y79" s="18">
        <v>15</v>
      </c>
      <c r="Z79" s="18"/>
      <c r="AA79" s="18"/>
      <c r="AB79" s="11"/>
      <c r="AC79" s="28"/>
      <c r="AD79" s="482" t="s">
        <v>285</v>
      </c>
      <c r="AE79" s="608" t="s">
        <v>253</v>
      </c>
    </row>
    <row r="80" spans="1:31" s="253" customFormat="1" x14ac:dyDescent="0.2">
      <c r="A80" s="532"/>
      <c r="B80" s="86"/>
      <c r="C80" s="18">
        <v>102</v>
      </c>
      <c r="D80" s="8" t="s">
        <v>258</v>
      </c>
      <c r="E80" s="18">
        <v>48</v>
      </c>
      <c r="F80" s="18"/>
      <c r="G80" s="17"/>
      <c r="H80" s="17"/>
      <c r="I80" s="19" t="s">
        <v>253</v>
      </c>
      <c r="J80" s="19"/>
      <c r="K80" s="17">
        <v>5</v>
      </c>
      <c r="L80" s="8">
        <v>30</v>
      </c>
      <c r="M80" s="145">
        <v>334.45</v>
      </c>
      <c r="N80" s="145">
        <v>1622.08</v>
      </c>
      <c r="O80" s="25"/>
      <c r="P80" s="34" t="s">
        <v>59</v>
      </c>
      <c r="Q80" s="538"/>
      <c r="R80" s="673"/>
      <c r="S80" s="521"/>
      <c r="T80" s="2">
        <v>1</v>
      </c>
      <c r="U80" s="2">
        <v>5</v>
      </c>
      <c r="V80" s="19" t="s">
        <v>267</v>
      </c>
      <c r="W80" s="521"/>
      <c r="X80" s="478"/>
      <c r="Y80" s="18">
        <v>15</v>
      </c>
      <c r="Z80" s="18"/>
      <c r="AA80" s="18"/>
      <c r="AB80" s="11"/>
      <c r="AC80" s="28"/>
      <c r="AD80" s="503"/>
      <c r="AE80" s="609"/>
    </row>
    <row r="81" spans="1:31" s="253" customFormat="1" x14ac:dyDescent="0.2">
      <c r="A81" s="532"/>
      <c r="B81" s="86"/>
      <c r="C81" s="18">
        <v>103</v>
      </c>
      <c r="D81" s="8" t="s">
        <v>258</v>
      </c>
      <c r="E81" s="18">
        <v>49</v>
      </c>
      <c r="F81" s="18"/>
      <c r="G81" s="17"/>
      <c r="H81" s="17"/>
      <c r="I81" s="19" t="s">
        <v>253</v>
      </c>
      <c r="J81" s="19"/>
      <c r="K81" s="17">
        <v>5</v>
      </c>
      <c r="L81" s="8">
        <v>30</v>
      </c>
      <c r="M81" s="145">
        <v>354.85</v>
      </c>
      <c r="N81" s="145">
        <v>1724.04</v>
      </c>
      <c r="O81" s="25"/>
      <c r="P81" s="34" t="s">
        <v>59</v>
      </c>
      <c r="Q81" s="539"/>
      <c r="R81" s="618"/>
      <c r="S81" s="522"/>
      <c r="T81" s="2">
        <v>1</v>
      </c>
      <c r="U81" s="2">
        <v>5</v>
      </c>
      <c r="V81" s="19" t="s">
        <v>267</v>
      </c>
      <c r="W81" s="521"/>
      <c r="X81" s="478"/>
      <c r="Y81" s="18">
        <v>15</v>
      </c>
      <c r="Z81" s="18"/>
      <c r="AA81" s="18"/>
      <c r="AB81" s="11"/>
      <c r="AC81" s="28"/>
      <c r="AD81" s="503"/>
      <c r="AE81" s="609"/>
    </row>
    <row r="82" spans="1:31" s="253" customFormat="1" x14ac:dyDescent="0.2">
      <c r="A82" s="532"/>
      <c r="B82" s="86"/>
      <c r="C82" s="18">
        <v>104</v>
      </c>
      <c r="D82" s="8" t="s">
        <v>258</v>
      </c>
      <c r="E82" s="18">
        <v>49</v>
      </c>
      <c r="F82" s="18"/>
      <c r="G82" s="17"/>
      <c r="H82" s="17"/>
      <c r="I82" s="19" t="s">
        <v>253</v>
      </c>
      <c r="J82" s="19"/>
      <c r="K82" s="17">
        <v>5</v>
      </c>
      <c r="L82" s="8">
        <v>30</v>
      </c>
      <c r="M82" s="145">
        <v>354.85</v>
      </c>
      <c r="N82" s="145">
        <v>1724.04</v>
      </c>
      <c r="O82" s="25"/>
      <c r="P82" s="34" t="s">
        <v>59</v>
      </c>
      <c r="Q82" s="4" t="s">
        <v>50</v>
      </c>
      <c r="R82" s="160">
        <v>16</v>
      </c>
      <c r="S82" s="2" t="s">
        <v>266</v>
      </c>
      <c r="T82" s="2">
        <v>1</v>
      </c>
      <c r="U82" s="2">
        <v>5</v>
      </c>
      <c r="V82" s="19" t="s">
        <v>267</v>
      </c>
      <c r="W82" s="521"/>
      <c r="X82" s="478"/>
      <c r="Y82" s="18">
        <v>15</v>
      </c>
      <c r="Z82" s="18"/>
      <c r="AA82" s="18"/>
      <c r="AB82" s="11"/>
      <c r="AC82" s="28"/>
      <c r="AD82" s="503"/>
      <c r="AE82" s="609"/>
    </row>
    <row r="83" spans="1:31" s="253" customFormat="1" x14ac:dyDescent="0.2">
      <c r="A83" s="532"/>
      <c r="B83" s="86"/>
      <c r="C83" s="18">
        <v>105</v>
      </c>
      <c r="D83" s="8" t="s">
        <v>258</v>
      </c>
      <c r="E83" s="18">
        <v>50</v>
      </c>
      <c r="F83" s="18"/>
      <c r="G83" s="17"/>
      <c r="H83" s="17"/>
      <c r="I83" s="19" t="s">
        <v>253</v>
      </c>
      <c r="J83" s="19"/>
      <c r="K83" s="17">
        <v>5</v>
      </c>
      <c r="L83" s="8">
        <v>30</v>
      </c>
      <c r="M83" s="145">
        <v>354.85</v>
      </c>
      <c r="N83" s="145">
        <v>1799.04</v>
      </c>
      <c r="O83" s="25"/>
      <c r="P83" s="34" t="s">
        <v>59</v>
      </c>
      <c r="Q83" s="4" t="s">
        <v>50</v>
      </c>
      <c r="R83" s="160">
        <v>16</v>
      </c>
      <c r="S83" s="2" t="s">
        <v>266</v>
      </c>
      <c r="T83" s="2">
        <v>1</v>
      </c>
      <c r="U83" s="2">
        <v>5</v>
      </c>
      <c r="V83" s="19" t="s">
        <v>267</v>
      </c>
      <c r="W83" s="521"/>
      <c r="X83" s="478"/>
      <c r="Y83" s="18">
        <v>15</v>
      </c>
      <c r="Z83" s="18"/>
      <c r="AA83" s="18"/>
      <c r="AB83" s="11"/>
      <c r="AC83" s="28"/>
      <c r="AD83" s="503"/>
      <c r="AE83" s="609"/>
    </row>
    <row r="84" spans="1:31" s="253" customFormat="1" x14ac:dyDescent="0.2">
      <c r="A84" s="532"/>
      <c r="B84" s="86"/>
      <c r="C84" s="18">
        <v>106</v>
      </c>
      <c r="D84" s="8" t="s">
        <v>258</v>
      </c>
      <c r="E84" s="18">
        <v>50</v>
      </c>
      <c r="F84" s="18"/>
      <c r="G84" s="17"/>
      <c r="H84" s="17"/>
      <c r="I84" s="19" t="s">
        <v>253</v>
      </c>
      <c r="J84" s="19"/>
      <c r="K84" s="17">
        <v>5</v>
      </c>
      <c r="L84" s="8">
        <v>30</v>
      </c>
      <c r="M84" s="145">
        <v>354.85</v>
      </c>
      <c r="N84" s="145">
        <v>1799.04</v>
      </c>
      <c r="O84" s="25"/>
      <c r="P84" s="34" t="s">
        <v>59</v>
      </c>
      <c r="Q84" s="4" t="s">
        <v>50</v>
      </c>
      <c r="R84" s="160">
        <v>10</v>
      </c>
      <c r="S84" s="2" t="s">
        <v>53</v>
      </c>
      <c r="T84" s="2">
        <v>1</v>
      </c>
      <c r="U84" s="2">
        <v>5</v>
      </c>
      <c r="V84" s="19" t="s">
        <v>267</v>
      </c>
      <c r="W84" s="521"/>
      <c r="X84" s="478"/>
      <c r="Y84" s="18">
        <v>15</v>
      </c>
      <c r="Z84" s="18"/>
      <c r="AA84" s="18"/>
      <c r="AB84" s="11"/>
      <c r="AC84" s="28"/>
      <c r="AD84" s="503"/>
      <c r="AE84" s="609"/>
    </row>
    <row r="85" spans="1:31" s="253" customFormat="1" x14ac:dyDescent="0.2">
      <c r="A85" s="532"/>
      <c r="B85" s="86"/>
      <c r="C85" s="18">
        <v>107</v>
      </c>
      <c r="D85" s="8" t="s">
        <v>258</v>
      </c>
      <c r="E85" s="18">
        <v>50</v>
      </c>
      <c r="F85" s="18"/>
      <c r="G85" s="17"/>
      <c r="H85" s="17"/>
      <c r="I85" s="19" t="s">
        <v>253</v>
      </c>
      <c r="J85" s="19"/>
      <c r="K85" s="17">
        <v>5</v>
      </c>
      <c r="L85" s="8">
        <v>30</v>
      </c>
      <c r="M85" s="145">
        <v>354.85</v>
      </c>
      <c r="N85" s="145">
        <v>1724.04</v>
      </c>
      <c r="O85" s="25"/>
      <c r="P85" s="34" t="s">
        <v>59</v>
      </c>
      <c r="Q85" s="4" t="s">
        <v>50</v>
      </c>
      <c r="R85" s="160">
        <v>10</v>
      </c>
      <c r="S85" s="2" t="s">
        <v>53</v>
      </c>
      <c r="T85" s="2">
        <v>1</v>
      </c>
      <c r="U85" s="2">
        <v>5</v>
      </c>
      <c r="V85" s="19" t="s">
        <v>267</v>
      </c>
      <c r="W85" s="521"/>
      <c r="X85" s="478"/>
      <c r="Y85" s="18">
        <v>15</v>
      </c>
      <c r="Z85" s="18"/>
      <c r="AA85" s="18"/>
      <c r="AB85" s="11"/>
      <c r="AC85" s="28"/>
      <c r="AD85" s="503"/>
      <c r="AE85" s="609"/>
    </row>
    <row r="86" spans="1:31" s="253" customFormat="1" x14ac:dyDescent="0.2">
      <c r="A86" s="532"/>
      <c r="B86" s="86"/>
      <c r="C86" s="18">
        <v>108</v>
      </c>
      <c r="D86" s="8" t="s">
        <v>258</v>
      </c>
      <c r="E86" s="18">
        <v>49</v>
      </c>
      <c r="F86" s="18"/>
      <c r="G86" s="17"/>
      <c r="H86" s="17"/>
      <c r="I86" s="19" t="s">
        <v>253</v>
      </c>
      <c r="J86" s="19"/>
      <c r="K86" s="17">
        <v>5</v>
      </c>
      <c r="L86" s="8">
        <v>30</v>
      </c>
      <c r="M86" s="145">
        <v>354.85</v>
      </c>
      <c r="N86" s="145">
        <v>1724.04</v>
      </c>
      <c r="O86" s="25"/>
      <c r="P86" s="34" t="s">
        <v>59</v>
      </c>
      <c r="Q86" s="482" t="s">
        <v>50</v>
      </c>
      <c r="R86" s="617">
        <v>40</v>
      </c>
      <c r="S86" s="523" t="s">
        <v>53</v>
      </c>
      <c r="T86" s="523" t="s">
        <v>252</v>
      </c>
      <c r="U86" s="523" t="s">
        <v>252</v>
      </c>
      <c r="V86" s="523" t="s">
        <v>252</v>
      </c>
      <c r="W86" s="521"/>
      <c r="X86" s="478"/>
      <c r="Y86" s="18">
        <v>15</v>
      </c>
      <c r="Z86" s="18"/>
      <c r="AA86" s="18"/>
      <c r="AB86" s="11"/>
      <c r="AC86" s="28"/>
      <c r="AD86" s="503"/>
      <c r="AE86" s="609"/>
    </row>
    <row r="87" spans="1:31" s="253" customFormat="1" x14ac:dyDescent="0.2">
      <c r="A87" s="532"/>
      <c r="B87" s="86"/>
      <c r="C87" s="18">
        <v>109</v>
      </c>
      <c r="D87" s="8" t="s">
        <v>258</v>
      </c>
      <c r="E87" s="18">
        <v>49</v>
      </c>
      <c r="F87" s="18"/>
      <c r="G87" s="17"/>
      <c r="H87" s="17"/>
      <c r="I87" s="19" t="s">
        <v>253</v>
      </c>
      <c r="J87" s="19"/>
      <c r="K87" s="17">
        <v>5</v>
      </c>
      <c r="L87" s="8">
        <v>30</v>
      </c>
      <c r="M87" s="145">
        <v>354.85</v>
      </c>
      <c r="N87" s="145">
        <v>1724.04</v>
      </c>
      <c r="O87" s="25"/>
      <c r="P87" s="34" t="s">
        <v>59</v>
      </c>
      <c r="Q87" s="513"/>
      <c r="R87" s="618"/>
      <c r="S87" s="522"/>
      <c r="T87" s="522"/>
      <c r="U87" s="522"/>
      <c r="V87" s="522"/>
      <c r="W87" s="521"/>
      <c r="X87" s="478"/>
      <c r="Y87" s="18">
        <v>15</v>
      </c>
      <c r="Z87" s="18"/>
      <c r="AA87" s="18"/>
      <c r="AB87" s="11"/>
      <c r="AC87" s="28"/>
      <c r="AD87" s="503"/>
      <c r="AE87" s="609"/>
    </row>
    <row r="88" spans="1:31" s="253" customFormat="1" x14ac:dyDescent="0.2">
      <c r="A88" s="532"/>
      <c r="B88" s="86"/>
      <c r="C88" s="18">
        <v>110</v>
      </c>
      <c r="D88" s="8" t="s">
        <v>258</v>
      </c>
      <c r="E88" s="18">
        <v>51</v>
      </c>
      <c r="F88" s="18"/>
      <c r="G88" s="17"/>
      <c r="H88" s="17"/>
      <c r="I88" s="19" t="s">
        <v>253</v>
      </c>
      <c r="J88" s="19"/>
      <c r="K88" s="17">
        <v>5</v>
      </c>
      <c r="L88" s="8">
        <v>30</v>
      </c>
      <c r="M88" s="145">
        <v>390.08</v>
      </c>
      <c r="N88" s="145">
        <v>1895.27</v>
      </c>
      <c r="O88" s="25"/>
      <c r="P88" s="34" t="s">
        <v>59</v>
      </c>
      <c r="Q88" s="476" t="s">
        <v>50</v>
      </c>
      <c r="R88" s="617">
        <v>26.25</v>
      </c>
      <c r="S88" s="523" t="s">
        <v>53</v>
      </c>
      <c r="T88" s="523" t="s">
        <v>252</v>
      </c>
      <c r="U88" s="523" t="s">
        <v>252</v>
      </c>
      <c r="V88" s="523" t="s">
        <v>252</v>
      </c>
      <c r="W88" s="521"/>
      <c r="X88" s="478"/>
      <c r="Y88" s="18">
        <v>15</v>
      </c>
      <c r="Z88" s="18"/>
      <c r="AA88" s="18"/>
      <c r="AB88" s="11"/>
      <c r="AC88" s="28"/>
      <c r="AD88" s="503"/>
      <c r="AE88" s="609"/>
    </row>
    <row r="89" spans="1:31" s="253" customFormat="1" x14ac:dyDescent="0.2">
      <c r="A89" s="532"/>
      <c r="B89" s="86"/>
      <c r="C89" s="18">
        <v>111</v>
      </c>
      <c r="D89" s="8" t="s">
        <v>258</v>
      </c>
      <c r="E89" s="18">
        <v>51</v>
      </c>
      <c r="F89" s="18"/>
      <c r="G89" s="17"/>
      <c r="H89" s="17"/>
      <c r="I89" s="19" t="s">
        <v>253</v>
      </c>
      <c r="J89" s="19"/>
      <c r="K89" s="17">
        <v>5</v>
      </c>
      <c r="L89" s="8">
        <v>30</v>
      </c>
      <c r="M89" s="145">
        <v>390.08</v>
      </c>
      <c r="N89" s="145">
        <v>1895.27</v>
      </c>
      <c r="O89" s="25"/>
      <c r="P89" s="34" t="s">
        <v>59</v>
      </c>
      <c r="Q89" s="475"/>
      <c r="R89" s="618"/>
      <c r="S89" s="522"/>
      <c r="T89" s="522"/>
      <c r="U89" s="522"/>
      <c r="V89" s="522"/>
      <c r="W89" s="521"/>
      <c r="X89" s="478"/>
      <c r="Y89" s="18">
        <v>15</v>
      </c>
      <c r="Z89" s="18"/>
      <c r="AA89" s="18"/>
      <c r="AB89" s="11"/>
      <c r="AC89" s="28"/>
      <c r="AD89" s="503"/>
      <c r="AE89" s="609"/>
    </row>
    <row r="90" spans="1:31" s="253" customFormat="1" x14ac:dyDescent="0.2">
      <c r="A90" s="532"/>
      <c r="B90" s="86"/>
      <c r="C90" s="18">
        <v>201</v>
      </c>
      <c r="D90" s="8" t="s">
        <v>258</v>
      </c>
      <c r="E90" s="18">
        <v>48</v>
      </c>
      <c r="F90" s="18"/>
      <c r="G90" s="17"/>
      <c r="H90" s="17"/>
      <c r="I90" s="19" t="s">
        <v>253</v>
      </c>
      <c r="J90" s="19"/>
      <c r="K90" s="17">
        <v>5</v>
      </c>
      <c r="L90" s="8">
        <v>30</v>
      </c>
      <c r="M90" s="145">
        <v>311.44</v>
      </c>
      <c r="N90" s="145">
        <v>1520.15</v>
      </c>
      <c r="O90" s="25"/>
      <c r="P90" s="34" t="s">
        <v>59</v>
      </c>
      <c r="Q90" s="476" t="s">
        <v>50</v>
      </c>
      <c r="R90" s="617">
        <v>26.25</v>
      </c>
      <c r="S90" s="523" t="s">
        <v>53</v>
      </c>
      <c r="T90" s="2">
        <v>1</v>
      </c>
      <c r="U90" s="2">
        <v>5</v>
      </c>
      <c r="V90" s="19" t="s">
        <v>267</v>
      </c>
      <c r="W90" s="521"/>
      <c r="X90" s="478"/>
      <c r="Y90" s="18">
        <v>15</v>
      </c>
      <c r="Z90" s="18"/>
      <c r="AA90" s="18"/>
      <c r="AB90" s="11"/>
      <c r="AC90" s="28"/>
      <c r="AD90" s="503"/>
      <c r="AE90" s="609"/>
    </row>
    <row r="91" spans="1:31" s="253" customFormat="1" x14ac:dyDescent="0.2">
      <c r="A91" s="532"/>
      <c r="B91" s="86"/>
      <c r="C91" s="18">
        <v>202</v>
      </c>
      <c r="D91" s="8" t="s">
        <v>258</v>
      </c>
      <c r="E91" s="18">
        <v>48</v>
      </c>
      <c r="F91" s="18"/>
      <c r="G91" s="17"/>
      <c r="H91" s="17"/>
      <c r="I91" s="19" t="s">
        <v>253</v>
      </c>
      <c r="J91" s="19"/>
      <c r="K91" s="17">
        <v>5</v>
      </c>
      <c r="L91" s="8">
        <v>30</v>
      </c>
      <c r="M91" s="145">
        <v>311.44</v>
      </c>
      <c r="N91" s="145">
        <v>1520.15</v>
      </c>
      <c r="O91" s="25"/>
      <c r="P91" s="34" t="s">
        <v>59</v>
      </c>
      <c r="Q91" s="475"/>
      <c r="R91" s="618"/>
      <c r="S91" s="522"/>
      <c r="T91" s="2">
        <v>1</v>
      </c>
      <c r="U91" s="2">
        <v>5</v>
      </c>
      <c r="V91" s="19" t="s">
        <v>267</v>
      </c>
      <c r="W91" s="521"/>
      <c r="X91" s="478"/>
      <c r="Y91" s="18">
        <v>15</v>
      </c>
      <c r="Z91" s="18"/>
      <c r="AA91" s="18"/>
      <c r="AB91" s="11"/>
      <c r="AC91" s="28"/>
      <c r="AD91" s="503"/>
      <c r="AE91" s="609"/>
    </row>
    <row r="92" spans="1:31" s="253" customFormat="1" x14ac:dyDescent="0.2">
      <c r="A92" s="532"/>
      <c r="B92" s="86"/>
      <c r="C92" s="18">
        <v>203</v>
      </c>
      <c r="D92" s="8" t="s">
        <v>258</v>
      </c>
      <c r="E92" s="18">
        <v>50</v>
      </c>
      <c r="F92" s="18"/>
      <c r="G92" s="17"/>
      <c r="H92" s="17"/>
      <c r="I92" s="19" t="s">
        <v>253</v>
      </c>
      <c r="J92" s="19"/>
      <c r="K92" s="17">
        <v>5</v>
      </c>
      <c r="L92" s="8">
        <v>30</v>
      </c>
      <c r="M92" s="145">
        <v>334.45</v>
      </c>
      <c r="N92" s="145">
        <v>1622.08</v>
      </c>
      <c r="O92" s="25"/>
      <c r="P92" s="34" t="s">
        <v>59</v>
      </c>
      <c r="Q92" s="47" t="s">
        <v>50</v>
      </c>
      <c r="R92" s="160">
        <v>17.5</v>
      </c>
      <c r="S92" s="2" t="s">
        <v>53</v>
      </c>
      <c r="T92" s="2" t="s">
        <v>252</v>
      </c>
      <c r="U92" s="2" t="s">
        <v>252</v>
      </c>
      <c r="V92" s="2" t="s">
        <v>252</v>
      </c>
      <c r="W92" s="521"/>
      <c r="X92" s="478"/>
      <c r="Y92" s="18">
        <v>15</v>
      </c>
      <c r="Z92" s="18"/>
      <c r="AA92" s="18"/>
      <c r="AB92" s="11"/>
      <c r="AC92" s="28"/>
      <c r="AD92" s="503"/>
      <c r="AE92" s="609"/>
    </row>
    <row r="93" spans="1:31" s="253" customFormat="1" x14ac:dyDescent="0.2">
      <c r="A93" s="532"/>
      <c r="B93" s="86"/>
      <c r="C93" s="18">
        <v>204</v>
      </c>
      <c r="D93" s="8" t="s">
        <v>258</v>
      </c>
      <c r="E93" s="18">
        <v>49</v>
      </c>
      <c r="F93" s="18"/>
      <c r="G93" s="17"/>
      <c r="H93" s="17"/>
      <c r="I93" s="19" t="s">
        <v>253</v>
      </c>
      <c r="J93" s="19"/>
      <c r="K93" s="17">
        <v>5</v>
      </c>
      <c r="L93" s="8">
        <v>30</v>
      </c>
      <c r="M93" s="145">
        <v>334.45</v>
      </c>
      <c r="N93" s="145">
        <v>1622.08</v>
      </c>
      <c r="O93" s="25"/>
      <c r="P93" s="34" t="s">
        <v>59</v>
      </c>
      <c r="Q93" s="48" t="s">
        <v>50</v>
      </c>
      <c r="R93" s="160">
        <v>26.25</v>
      </c>
      <c r="S93" s="2" t="s">
        <v>53</v>
      </c>
      <c r="T93" s="2" t="s">
        <v>252</v>
      </c>
      <c r="U93" s="2" t="s">
        <v>252</v>
      </c>
      <c r="V93" s="2" t="s">
        <v>252</v>
      </c>
      <c r="W93" s="521"/>
      <c r="X93" s="478"/>
      <c r="Y93" s="18">
        <v>15</v>
      </c>
      <c r="Z93" s="18"/>
      <c r="AA93" s="18"/>
      <c r="AB93" s="11"/>
      <c r="AC93" s="28"/>
      <c r="AD93" s="503"/>
      <c r="AE93" s="609"/>
    </row>
    <row r="94" spans="1:31" s="253" customFormat="1" x14ac:dyDescent="0.2">
      <c r="A94" s="532"/>
      <c r="B94" s="86"/>
      <c r="C94" s="18">
        <v>205</v>
      </c>
      <c r="D94" s="8" t="s">
        <v>258</v>
      </c>
      <c r="E94" s="18">
        <v>49</v>
      </c>
      <c r="F94" s="18"/>
      <c r="G94" s="17"/>
      <c r="H94" s="17"/>
      <c r="I94" s="19" t="s">
        <v>253</v>
      </c>
      <c r="J94" s="19"/>
      <c r="K94" s="17">
        <v>5</v>
      </c>
      <c r="L94" s="8">
        <v>30</v>
      </c>
      <c r="M94" s="145">
        <v>334.45</v>
      </c>
      <c r="N94" s="145">
        <v>1622.08</v>
      </c>
      <c r="O94" s="25"/>
      <c r="P94" s="34" t="s">
        <v>59</v>
      </c>
      <c r="Q94" s="47" t="s">
        <v>50</v>
      </c>
      <c r="R94" s="161" t="s">
        <v>90</v>
      </c>
      <c r="S94" s="2"/>
      <c r="T94" s="2" t="s">
        <v>252</v>
      </c>
      <c r="U94" s="2" t="s">
        <v>252</v>
      </c>
      <c r="V94" s="2" t="s">
        <v>252</v>
      </c>
      <c r="W94" s="521"/>
      <c r="X94" s="478"/>
      <c r="Y94" s="18">
        <v>15</v>
      </c>
      <c r="Z94" s="18"/>
      <c r="AA94" s="18"/>
      <c r="AB94" s="11"/>
      <c r="AC94" s="28"/>
      <c r="AD94" s="503"/>
      <c r="AE94" s="609"/>
    </row>
    <row r="95" spans="1:31" s="253" customFormat="1" x14ac:dyDescent="0.2">
      <c r="A95" s="532"/>
      <c r="B95" s="86"/>
      <c r="C95" s="18">
        <v>206</v>
      </c>
      <c r="D95" s="8" t="s">
        <v>258</v>
      </c>
      <c r="E95" s="18">
        <v>50</v>
      </c>
      <c r="F95" s="18"/>
      <c r="G95" s="17"/>
      <c r="H95" s="17"/>
      <c r="I95" s="19" t="s">
        <v>253</v>
      </c>
      <c r="J95" s="19"/>
      <c r="K95" s="17">
        <v>5</v>
      </c>
      <c r="L95" s="8">
        <v>30</v>
      </c>
      <c r="M95" s="145">
        <v>334.45</v>
      </c>
      <c r="N95" s="145">
        <v>1697.08</v>
      </c>
      <c r="O95" s="25"/>
      <c r="P95" s="34" t="s">
        <v>59</v>
      </c>
      <c r="Q95" s="47" t="s">
        <v>50</v>
      </c>
      <c r="R95" s="161" t="s">
        <v>89</v>
      </c>
      <c r="S95" s="2"/>
      <c r="T95" s="2" t="s">
        <v>252</v>
      </c>
      <c r="U95" s="2" t="s">
        <v>252</v>
      </c>
      <c r="V95" s="2" t="s">
        <v>252</v>
      </c>
      <c r="W95" s="522"/>
      <c r="X95" s="479"/>
      <c r="Y95" s="18">
        <v>15</v>
      </c>
      <c r="Z95" s="18"/>
      <c r="AA95" s="18"/>
      <c r="AB95" s="11"/>
      <c r="AC95" s="28"/>
      <c r="AD95" s="513"/>
      <c r="AE95" s="610"/>
    </row>
    <row r="96" spans="1:31" s="253" customFormat="1" x14ac:dyDescent="0.2">
      <c r="A96" s="532"/>
      <c r="B96" s="110" t="s">
        <v>8</v>
      </c>
      <c r="C96" s="30">
        <f>COUNTA(C79:C95)</f>
        <v>17</v>
      </c>
      <c r="D96" s="29"/>
      <c r="E96" s="30"/>
      <c r="F96" s="30"/>
      <c r="G96" s="21"/>
      <c r="H96" s="21"/>
      <c r="I96" s="21">
        <f>COUNTA(I79:I95)</f>
        <v>17</v>
      </c>
      <c r="J96" s="21"/>
      <c r="K96" s="21"/>
      <c r="L96" s="29">
        <f>SUM(L79:L95)</f>
        <v>510</v>
      </c>
      <c r="M96" s="140">
        <f>SUM(M79:M95)</f>
        <v>5893.6899999999978</v>
      </c>
      <c r="N96" s="140">
        <f>SUM(N79:N95)</f>
        <v>28856.600000000013</v>
      </c>
      <c r="O96" s="21">
        <f>SUM(O79:O95)</f>
        <v>0</v>
      </c>
      <c r="P96" s="36"/>
      <c r="Q96" s="3"/>
      <c r="R96" s="254"/>
      <c r="S96" s="12"/>
      <c r="T96" s="12">
        <v>9</v>
      </c>
      <c r="U96" s="12"/>
      <c r="V96" s="12"/>
      <c r="W96" s="31"/>
      <c r="X96" s="55"/>
      <c r="Y96" s="30">
        <f>SUM(Y79:Y95)</f>
        <v>255</v>
      </c>
      <c r="Z96" s="88">
        <f>SUM(Z79:Z95)</f>
        <v>0</v>
      </c>
      <c r="AA96" s="30">
        <f>SUM(AA79:AA95)</f>
        <v>0</v>
      </c>
      <c r="AB96" s="13"/>
      <c r="AC96" s="13"/>
      <c r="AD96" s="13">
        <v>1</v>
      </c>
      <c r="AE96" s="75"/>
    </row>
    <row r="97" spans="1:31" s="253" customFormat="1" x14ac:dyDescent="0.2">
      <c r="A97" s="532"/>
      <c r="B97" s="110" t="s">
        <v>84</v>
      </c>
      <c r="C97" s="30"/>
      <c r="D97" s="29"/>
      <c r="E97" s="30"/>
      <c r="F97" s="30"/>
      <c r="G97" s="21"/>
      <c r="H97" s="21"/>
      <c r="I97" s="21"/>
      <c r="J97" s="21"/>
      <c r="K97" s="21"/>
      <c r="L97" s="29"/>
      <c r="M97" s="140">
        <v>40028.14</v>
      </c>
      <c r="N97" s="140"/>
      <c r="O97" s="21"/>
      <c r="P97" s="36"/>
      <c r="Q97" s="3"/>
      <c r="R97" s="254"/>
      <c r="S97" s="12"/>
      <c r="T97" s="12"/>
      <c r="U97" s="12"/>
      <c r="V97" s="12"/>
      <c r="W97" s="31"/>
      <c r="X97" s="55"/>
      <c r="Y97" s="30"/>
      <c r="Z97" s="30"/>
      <c r="AA97" s="30"/>
      <c r="AB97" s="13"/>
      <c r="AC97" s="13"/>
      <c r="AD97" s="13"/>
      <c r="AE97" s="75"/>
    </row>
    <row r="98" spans="1:31" s="253" customFormat="1" x14ac:dyDescent="0.2">
      <c r="A98" s="532"/>
      <c r="B98" s="87" t="s">
        <v>17</v>
      </c>
      <c r="C98" s="18">
        <v>101</v>
      </c>
      <c r="D98" s="8" t="s">
        <v>268</v>
      </c>
      <c r="E98" s="18">
        <v>52</v>
      </c>
      <c r="F98" s="18"/>
      <c r="G98" s="17"/>
      <c r="H98" s="17"/>
      <c r="I98" s="19" t="s">
        <v>261</v>
      </c>
      <c r="J98" s="19"/>
      <c r="K98" s="17">
        <v>3</v>
      </c>
      <c r="L98" s="8">
        <v>12</v>
      </c>
      <c r="M98" s="145">
        <v>289.38</v>
      </c>
      <c r="N98" s="145">
        <v>824.49</v>
      </c>
      <c r="O98" s="509">
        <v>38</v>
      </c>
      <c r="P98" s="34" t="s">
        <v>59</v>
      </c>
      <c r="Q98" s="537" t="s">
        <v>50</v>
      </c>
      <c r="R98" s="617">
        <v>20</v>
      </c>
      <c r="S98" s="523" t="s">
        <v>53</v>
      </c>
      <c r="T98" s="681" t="s">
        <v>252</v>
      </c>
      <c r="U98" s="681" t="s">
        <v>252</v>
      </c>
      <c r="V98" s="681" t="s">
        <v>252</v>
      </c>
      <c r="W98" s="523" t="s">
        <v>253</v>
      </c>
      <c r="X98" s="477"/>
      <c r="Y98" s="18">
        <v>6</v>
      </c>
      <c r="Z98" s="18"/>
      <c r="AA98" s="18"/>
      <c r="AB98" s="11"/>
      <c r="AC98" s="28"/>
      <c r="AD98" s="476" t="s">
        <v>263</v>
      </c>
      <c r="AE98" s="620" t="s">
        <v>269</v>
      </c>
    </row>
    <row r="99" spans="1:31" s="253" customFormat="1" x14ac:dyDescent="0.2">
      <c r="A99" s="532"/>
      <c r="B99" s="86"/>
      <c r="C99" s="18">
        <v>102</v>
      </c>
      <c r="D99" s="8" t="s">
        <v>286</v>
      </c>
      <c r="E99" s="18">
        <v>52</v>
      </c>
      <c r="F99" s="18"/>
      <c r="G99" s="17"/>
      <c r="H99" s="17"/>
      <c r="I99" s="19" t="s">
        <v>287</v>
      </c>
      <c r="J99" s="19"/>
      <c r="K99" s="17">
        <v>3</v>
      </c>
      <c r="L99" s="8">
        <v>12</v>
      </c>
      <c r="M99" s="145">
        <v>289.38</v>
      </c>
      <c r="N99" s="145">
        <v>824.49</v>
      </c>
      <c r="O99" s="510"/>
      <c r="P99" s="34" t="s">
        <v>59</v>
      </c>
      <c r="Q99" s="538"/>
      <c r="R99" s="673"/>
      <c r="S99" s="521"/>
      <c r="T99" s="521"/>
      <c r="U99" s="521"/>
      <c r="V99" s="521"/>
      <c r="W99" s="521"/>
      <c r="X99" s="478"/>
      <c r="Y99" s="18">
        <v>6</v>
      </c>
      <c r="Z99" s="18"/>
      <c r="AA99" s="18"/>
      <c r="AB99" s="11"/>
      <c r="AC99" s="28"/>
      <c r="AD99" s="474"/>
      <c r="AE99" s="622"/>
    </row>
    <row r="100" spans="1:31" s="253" customFormat="1" x14ac:dyDescent="0.2">
      <c r="A100" s="532"/>
      <c r="B100" s="86"/>
      <c r="C100" s="18">
        <v>201</v>
      </c>
      <c r="D100" s="8" t="s">
        <v>286</v>
      </c>
      <c r="E100" s="18">
        <v>52</v>
      </c>
      <c r="F100" s="18"/>
      <c r="G100" s="17"/>
      <c r="H100" s="17"/>
      <c r="I100" s="19" t="s">
        <v>287</v>
      </c>
      <c r="J100" s="19"/>
      <c r="K100" s="17">
        <v>3</v>
      </c>
      <c r="L100" s="8">
        <v>12</v>
      </c>
      <c r="M100" s="145">
        <v>265.17</v>
      </c>
      <c r="N100" s="145">
        <v>759.6</v>
      </c>
      <c r="O100" s="511"/>
      <c r="P100" s="34" t="s">
        <v>59</v>
      </c>
      <c r="Q100" s="539"/>
      <c r="R100" s="618"/>
      <c r="S100" s="522"/>
      <c r="T100" s="522"/>
      <c r="U100" s="522"/>
      <c r="V100" s="522"/>
      <c r="W100" s="522"/>
      <c r="X100" s="479"/>
      <c r="Y100" s="18">
        <v>6</v>
      </c>
      <c r="Z100" s="18"/>
      <c r="AA100" s="18"/>
      <c r="AB100" s="11"/>
      <c r="AC100" s="28"/>
      <c r="AD100" s="475"/>
      <c r="AE100" s="621"/>
    </row>
    <row r="101" spans="1:31" s="253" customFormat="1" x14ac:dyDescent="0.2">
      <c r="A101" s="532"/>
      <c r="B101" s="110" t="s">
        <v>8</v>
      </c>
      <c r="C101" s="30">
        <f>COUNTA(C98:C100)</f>
        <v>3</v>
      </c>
      <c r="D101" s="29"/>
      <c r="E101" s="30"/>
      <c r="F101" s="30"/>
      <c r="G101" s="21"/>
      <c r="H101" s="21"/>
      <c r="I101" s="21">
        <f>COUNTA(I98:I100)</f>
        <v>3</v>
      </c>
      <c r="J101" s="21"/>
      <c r="K101" s="21"/>
      <c r="L101" s="29">
        <f>SUM(L98:L100)</f>
        <v>36</v>
      </c>
      <c r="M101" s="140">
        <f>SUM(M98:M100)</f>
        <v>843.93000000000006</v>
      </c>
      <c r="N101" s="140">
        <f>SUM(N98:N100)</f>
        <v>2408.58</v>
      </c>
      <c r="O101" s="21">
        <f>SUM(O98)</f>
        <v>38</v>
      </c>
      <c r="P101" s="36"/>
      <c r="Q101" s="3"/>
      <c r="R101" s="254"/>
      <c r="S101" s="12"/>
      <c r="T101" s="12"/>
      <c r="U101" s="12"/>
      <c r="V101" s="12"/>
      <c r="W101" s="31"/>
      <c r="X101" s="55"/>
      <c r="Y101" s="30">
        <f>SUM(Y98:Y100)</f>
        <v>18</v>
      </c>
      <c r="Z101" s="30">
        <f>SUM(Z98:Z100)</f>
        <v>0</v>
      </c>
      <c r="AA101" s="30">
        <f>SUM(AA98:AA100)</f>
        <v>0</v>
      </c>
      <c r="AB101" s="13"/>
      <c r="AC101" s="13"/>
      <c r="AD101" s="13">
        <v>0</v>
      </c>
      <c r="AE101" s="75"/>
    </row>
    <row r="102" spans="1:31" s="253" customFormat="1" x14ac:dyDescent="0.2">
      <c r="A102" s="532"/>
      <c r="B102" s="110" t="s">
        <v>84</v>
      </c>
      <c r="C102" s="30"/>
      <c r="D102" s="29"/>
      <c r="E102" s="30"/>
      <c r="F102" s="30"/>
      <c r="G102" s="21"/>
      <c r="H102" s="21"/>
      <c r="I102" s="21"/>
      <c r="J102" s="21"/>
      <c r="K102" s="21"/>
      <c r="L102" s="29"/>
      <c r="M102" s="140">
        <v>4652.75</v>
      </c>
      <c r="N102" s="140"/>
      <c r="O102" s="21"/>
      <c r="P102" s="36"/>
      <c r="Q102" s="77"/>
      <c r="R102" s="255"/>
      <c r="S102" s="78"/>
      <c r="T102" s="78"/>
      <c r="U102" s="78"/>
      <c r="V102" s="78"/>
      <c r="W102" s="31"/>
      <c r="X102" s="55"/>
      <c r="Y102" s="30"/>
      <c r="Z102" s="30"/>
      <c r="AA102" s="30"/>
      <c r="AB102" s="13"/>
      <c r="AC102" s="13"/>
      <c r="AD102" s="39"/>
      <c r="AE102" s="90"/>
    </row>
    <row r="103" spans="1:31" s="253" customFormat="1" ht="14.25" customHeight="1" x14ac:dyDescent="0.2">
      <c r="A103" s="532"/>
      <c r="B103" s="87" t="s">
        <v>18</v>
      </c>
      <c r="C103" s="18">
        <v>1</v>
      </c>
      <c r="D103" s="8" t="s">
        <v>268</v>
      </c>
      <c r="E103" s="18">
        <v>53</v>
      </c>
      <c r="F103" s="18"/>
      <c r="G103" s="17"/>
      <c r="H103" s="17"/>
      <c r="I103" s="19" t="s">
        <v>261</v>
      </c>
      <c r="J103" s="19"/>
      <c r="K103" s="17">
        <v>5</v>
      </c>
      <c r="L103" s="8">
        <v>20</v>
      </c>
      <c r="M103" s="145">
        <v>275.92</v>
      </c>
      <c r="N103" s="145">
        <v>1379.6</v>
      </c>
      <c r="O103" s="509">
        <v>114</v>
      </c>
      <c r="P103" s="34" t="s">
        <v>59</v>
      </c>
      <c r="Q103" s="537" t="s">
        <v>50</v>
      </c>
      <c r="R103" s="617">
        <v>18.75</v>
      </c>
      <c r="S103" s="523" t="s">
        <v>53</v>
      </c>
      <c r="T103" s="681" t="s">
        <v>252</v>
      </c>
      <c r="U103" s="681" t="s">
        <v>252</v>
      </c>
      <c r="V103" s="681" t="s">
        <v>252</v>
      </c>
      <c r="W103" s="523" t="s">
        <v>253</v>
      </c>
      <c r="X103" s="477"/>
      <c r="Y103" s="18">
        <v>10</v>
      </c>
      <c r="Z103" s="18"/>
      <c r="AA103" s="18"/>
      <c r="AB103" s="11"/>
      <c r="AC103" s="28"/>
      <c r="AD103" s="482" t="s">
        <v>288</v>
      </c>
      <c r="AE103" s="608" t="s">
        <v>253</v>
      </c>
    </row>
    <row r="104" spans="1:31" s="253" customFormat="1" x14ac:dyDescent="0.2">
      <c r="A104" s="532"/>
      <c r="B104" s="86"/>
      <c r="C104" s="18">
        <v>2</v>
      </c>
      <c r="D104" s="8" t="s">
        <v>258</v>
      </c>
      <c r="E104" s="18">
        <v>53</v>
      </c>
      <c r="F104" s="18"/>
      <c r="G104" s="17"/>
      <c r="H104" s="17"/>
      <c r="I104" s="19" t="s">
        <v>253</v>
      </c>
      <c r="J104" s="19"/>
      <c r="K104" s="17">
        <v>5</v>
      </c>
      <c r="L104" s="8">
        <v>20</v>
      </c>
      <c r="M104" s="145">
        <v>275.92</v>
      </c>
      <c r="N104" s="145">
        <v>1379.6</v>
      </c>
      <c r="O104" s="510"/>
      <c r="P104" s="34" t="s">
        <v>59</v>
      </c>
      <c r="Q104" s="539"/>
      <c r="R104" s="618"/>
      <c r="S104" s="522"/>
      <c r="T104" s="522"/>
      <c r="U104" s="522"/>
      <c r="V104" s="522"/>
      <c r="W104" s="521"/>
      <c r="X104" s="478"/>
      <c r="Y104" s="18">
        <v>10</v>
      </c>
      <c r="Z104" s="18"/>
      <c r="AA104" s="18"/>
      <c r="AB104" s="11"/>
      <c r="AC104" s="28"/>
      <c r="AD104" s="503"/>
      <c r="AE104" s="609"/>
    </row>
    <row r="105" spans="1:31" s="253" customFormat="1" x14ac:dyDescent="0.2">
      <c r="A105" s="532"/>
      <c r="B105" s="86"/>
      <c r="C105" s="18">
        <v>3</v>
      </c>
      <c r="D105" s="8" t="s">
        <v>258</v>
      </c>
      <c r="E105" s="18">
        <v>53</v>
      </c>
      <c r="F105" s="18"/>
      <c r="G105" s="17"/>
      <c r="H105" s="17"/>
      <c r="I105" s="19" t="s">
        <v>253</v>
      </c>
      <c r="J105" s="19"/>
      <c r="K105" s="17">
        <v>5</v>
      </c>
      <c r="L105" s="8">
        <v>20</v>
      </c>
      <c r="M105" s="145">
        <v>275.92</v>
      </c>
      <c r="N105" s="145">
        <v>1379.6</v>
      </c>
      <c r="O105" s="510"/>
      <c r="P105" s="34" t="s">
        <v>59</v>
      </c>
      <c r="Q105" s="537" t="s">
        <v>50</v>
      </c>
      <c r="R105" s="617">
        <v>33.75</v>
      </c>
      <c r="S105" s="523" t="s">
        <v>53</v>
      </c>
      <c r="T105" s="681" t="s">
        <v>252</v>
      </c>
      <c r="U105" s="681" t="s">
        <v>252</v>
      </c>
      <c r="V105" s="681" t="s">
        <v>252</v>
      </c>
      <c r="W105" s="521"/>
      <c r="X105" s="478"/>
      <c r="Y105" s="18">
        <v>10</v>
      </c>
      <c r="Z105" s="18"/>
      <c r="AA105" s="18"/>
      <c r="AB105" s="11"/>
      <c r="AC105" s="28"/>
      <c r="AD105" s="503"/>
      <c r="AE105" s="609"/>
    </row>
    <row r="106" spans="1:31" s="253" customFormat="1" x14ac:dyDescent="0.2">
      <c r="A106" s="532"/>
      <c r="B106" s="86"/>
      <c r="C106" s="18">
        <v>4</v>
      </c>
      <c r="D106" s="8" t="s">
        <v>258</v>
      </c>
      <c r="E106" s="18">
        <v>53</v>
      </c>
      <c r="F106" s="18"/>
      <c r="G106" s="17"/>
      <c r="H106" s="17"/>
      <c r="I106" s="19" t="s">
        <v>253</v>
      </c>
      <c r="J106" s="19"/>
      <c r="K106" s="17">
        <v>5</v>
      </c>
      <c r="L106" s="8">
        <v>20</v>
      </c>
      <c r="M106" s="145">
        <v>252.32</v>
      </c>
      <c r="N106" s="145">
        <v>1261.5999999999999</v>
      </c>
      <c r="O106" s="510"/>
      <c r="P106" s="34" t="s">
        <v>59</v>
      </c>
      <c r="Q106" s="538"/>
      <c r="R106" s="673"/>
      <c r="S106" s="521"/>
      <c r="T106" s="521"/>
      <c r="U106" s="521"/>
      <c r="V106" s="521"/>
      <c r="W106" s="521"/>
      <c r="X106" s="478"/>
      <c r="Y106" s="18">
        <v>10</v>
      </c>
      <c r="Z106" s="18"/>
      <c r="AA106" s="18"/>
      <c r="AB106" s="11"/>
      <c r="AC106" s="28"/>
      <c r="AD106" s="503"/>
      <c r="AE106" s="609"/>
    </row>
    <row r="107" spans="1:31" s="253" customFormat="1" x14ac:dyDescent="0.2">
      <c r="A107" s="532"/>
      <c r="B107" s="86"/>
      <c r="C107" s="18">
        <v>5</v>
      </c>
      <c r="D107" s="8" t="s">
        <v>258</v>
      </c>
      <c r="E107" s="18">
        <v>53</v>
      </c>
      <c r="F107" s="18"/>
      <c r="G107" s="17"/>
      <c r="H107" s="17"/>
      <c r="I107" s="19" t="s">
        <v>253</v>
      </c>
      <c r="J107" s="19"/>
      <c r="K107" s="17">
        <v>5</v>
      </c>
      <c r="L107" s="8">
        <v>30</v>
      </c>
      <c r="M107" s="145">
        <v>378.48</v>
      </c>
      <c r="N107" s="145">
        <v>1892.4</v>
      </c>
      <c r="O107" s="511"/>
      <c r="P107" s="34" t="s">
        <v>59</v>
      </c>
      <c r="Q107" s="539"/>
      <c r="R107" s="618"/>
      <c r="S107" s="522"/>
      <c r="T107" s="522"/>
      <c r="U107" s="522"/>
      <c r="V107" s="522"/>
      <c r="W107" s="522"/>
      <c r="X107" s="479"/>
      <c r="Y107" s="18">
        <v>15</v>
      </c>
      <c r="Z107" s="18"/>
      <c r="AA107" s="18"/>
      <c r="AB107" s="11"/>
      <c r="AC107" s="28"/>
      <c r="AD107" s="513"/>
      <c r="AE107" s="610"/>
    </row>
    <row r="108" spans="1:31" s="253" customFormat="1" x14ac:dyDescent="0.2">
      <c r="A108" s="532"/>
      <c r="B108" s="110" t="s">
        <v>8</v>
      </c>
      <c r="C108" s="30">
        <f>COUNTA(C103:C107)</f>
        <v>5</v>
      </c>
      <c r="D108" s="29"/>
      <c r="E108" s="30"/>
      <c r="F108" s="30"/>
      <c r="G108" s="21"/>
      <c r="H108" s="21"/>
      <c r="I108" s="21">
        <f>COUNTA(I103:I107)</f>
        <v>5</v>
      </c>
      <c r="J108" s="21"/>
      <c r="K108" s="21"/>
      <c r="L108" s="29">
        <f>SUM(L103:L107)</f>
        <v>110</v>
      </c>
      <c r="M108" s="140">
        <f>SUM(M103:M107)</f>
        <v>1458.56</v>
      </c>
      <c r="N108" s="140">
        <f>SUM(N103:N107)</f>
        <v>7292.7999999999993</v>
      </c>
      <c r="O108" s="21">
        <f>SUM(O103)</f>
        <v>114</v>
      </c>
      <c r="P108" s="36"/>
      <c r="Q108" s="3"/>
      <c r="R108" s="254"/>
      <c r="S108" s="12"/>
      <c r="T108" s="12"/>
      <c r="U108" s="12"/>
      <c r="V108" s="12"/>
      <c r="W108" s="31"/>
      <c r="X108" s="55"/>
      <c r="Y108" s="30">
        <f>SUM(Y103:Y107)</f>
        <v>55</v>
      </c>
      <c r="Z108" s="30">
        <f>SUM(Z103:Z107)</f>
        <v>0</v>
      </c>
      <c r="AA108" s="30">
        <f>SUM(AA103:AA107)</f>
        <v>0</v>
      </c>
      <c r="AB108" s="13"/>
      <c r="AC108" s="13"/>
      <c r="AD108" s="13">
        <v>1</v>
      </c>
      <c r="AE108" s="75"/>
    </row>
    <row r="109" spans="1:31" s="253" customFormat="1" x14ac:dyDescent="0.2">
      <c r="A109" s="532"/>
      <c r="B109" s="110" t="s">
        <v>84</v>
      </c>
      <c r="C109" s="30"/>
      <c r="D109" s="29"/>
      <c r="E109" s="30"/>
      <c r="F109" s="30"/>
      <c r="G109" s="21"/>
      <c r="H109" s="21"/>
      <c r="I109" s="21"/>
      <c r="J109" s="21"/>
      <c r="K109" s="21"/>
      <c r="L109" s="29"/>
      <c r="M109" s="140">
        <v>8824</v>
      </c>
      <c r="N109" s="140"/>
      <c r="O109" s="21"/>
      <c r="P109" s="36"/>
      <c r="Q109" s="77"/>
      <c r="R109" s="255"/>
      <c r="S109" s="78"/>
      <c r="T109" s="78"/>
      <c r="U109" s="78"/>
      <c r="V109" s="78"/>
      <c r="W109" s="31"/>
      <c r="X109" s="55"/>
      <c r="Y109" s="30"/>
      <c r="Z109" s="30"/>
      <c r="AA109" s="30"/>
      <c r="AB109" s="13"/>
      <c r="AC109" s="13"/>
      <c r="AD109" s="39"/>
      <c r="AE109" s="90"/>
    </row>
    <row r="110" spans="1:31" s="253" customFormat="1" ht="14.25" customHeight="1" x14ac:dyDescent="0.2">
      <c r="A110" s="532"/>
      <c r="B110" s="87" t="s">
        <v>83</v>
      </c>
      <c r="C110" s="18">
        <v>1</v>
      </c>
      <c r="D110" s="8" t="s">
        <v>268</v>
      </c>
      <c r="E110" s="18">
        <v>54</v>
      </c>
      <c r="F110" s="18"/>
      <c r="G110" s="17"/>
      <c r="H110" s="17"/>
      <c r="I110" s="19" t="s">
        <v>261</v>
      </c>
      <c r="J110" s="19"/>
      <c r="K110" s="17">
        <v>5</v>
      </c>
      <c r="L110" s="8">
        <v>20</v>
      </c>
      <c r="M110" s="145">
        <v>267.95</v>
      </c>
      <c r="N110" s="145">
        <v>1263.6400000000001</v>
      </c>
      <c r="O110" s="25"/>
      <c r="P110" s="34" t="s">
        <v>59</v>
      </c>
      <c r="Q110" s="537" t="s">
        <v>50</v>
      </c>
      <c r="R110" s="617">
        <v>18.75</v>
      </c>
      <c r="S110" s="523" t="s">
        <v>53</v>
      </c>
      <c r="T110" s="681" t="s">
        <v>252</v>
      </c>
      <c r="U110" s="681" t="s">
        <v>252</v>
      </c>
      <c r="V110" s="681" t="s">
        <v>252</v>
      </c>
      <c r="W110" s="523" t="s">
        <v>253</v>
      </c>
      <c r="X110" s="477"/>
      <c r="Y110" s="18">
        <v>10</v>
      </c>
      <c r="Z110" s="18"/>
      <c r="AA110" s="18"/>
      <c r="AB110" s="11"/>
      <c r="AC110" s="28"/>
      <c r="AD110" s="482" t="s">
        <v>288</v>
      </c>
      <c r="AE110" s="608" t="s">
        <v>253</v>
      </c>
    </row>
    <row r="111" spans="1:31" s="253" customFormat="1" x14ac:dyDescent="0.2">
      <c r="A111" s="532"/>
      <c r="B111" s="86"/>
      <c r="C111" s="18">
        <v>2</v>
      </c>
      <c r="D111" s="8" t="s">
        <v>258</v>
      </c>
      <c r="E111" s="18">
        <v>54</v>
      </c>
      <c r="F111" s="18"/>
      <c r="G111" s="17"/>
      <c r="H111" s="17"/>
      <c r="I111" s="19" t="s">
        <v>253</v>
      </c>
      <c r="J111" s="19"/>
      <c r="K111" s="17">
        <v>5</v>
      </c>
      <c r="L111" s="8">
        <v>20</v>
      </c>
      <c r="M111" s="145">
        <v>267.95</v>
      </c>
      <c r="N111" s="145">
        <v>1263.6400000000001</v>
      </c>
      <c r="O111" s="25"/>
      <c r="P111" s="34" t="s">
        <v>59</v>
      </c>
      <c r="Q111" s="539"/>
      <c r="R111" s="618"/>
      <c r="S111" s="522"/>
      <c r="T111" s="522"/>
      <c r="U111" s="522"/>
      <c r="V111" s="522"/>
      <c r="W111" s="521"/>
      <c r="X111" s="478"/>
      <c r="Y111" s="18">
        <v>10</v>
      </c>
      <c r="Z111" s="18"/>
      <c r="AA111" s="18"/>
      <c r="AB111" s="11"/>
      <c r="AC111" s="28"/>
      <c r="AD111" s="503"/>
      <c r="AE111" s="609"/>
    </row>
    <row r="112" spans="1:31" s="253" customFormat="1" x14ac:dyDescent="0.2">
      <c r="A112" s="532"/>
      <c r="B112" s="86"/>
      <c r="C112" s="18">
        <v>3</v>
      </c>
      <c r="D112" s="8" t="s">
        <v>258</v>
      </c>
      <c r="E112" s="18">
        <v>54</v>
      </c>
      <c r="F112" s="18"/>
      <c r="G112" s="17"/>
      <c r="H112" s="17"/>
      <c r="I112" s="19" t="s">
        <v>253</v>
      </c>
      <c r="J112" s="19"/>
      <c r="K112" s="17">
        <v>4</v>
      </c>
      <c r="L112" s="8">
        <v>16</v>
      </c>
      <c r="M112" s="145">
        <v>289.38</v>
      </c>
      <c r="N112" s="145">
        <v>1099.3599999999999</v>
      </c>
      <c r="O112" s="25"/>
      <c r="P112" s="34" t="s">
        <v>59</v>
      </c>
      <c r="Q112" s="537" t="s">
        <v>50</v>
      </c>
      <c r="R112" s="617">
        <v>18</v>
      </c>
      <c r="S112" s="523" t="s">
        <v>53</v>
      </c>
      <c r="T112" s="50" t="s">
        <v>252</v>
      </c>
      <c r="U112" s="50" t="s">
        <v>62</v>
      </c>
      <c r="V112" s="50" t="s">
        <v>252</v>
      </c>
      <c r="W112" s="521"/>
      <c r="X112" s="478"/>
      <c r="Y112" s="18">
        <v>8</v>
      </c>
      <c r="Z112" s="18"/>
      <c r="AA112" s="18"/>
      <c r="AB112" s="11"/>
      <c r="AC112" s="28"/>
      <c r="AD112" s="503"/>
      <c r="AE112" s="609"/>
    </row>
    <row r="113" spans="1:31" s="253" customFormat="1" x14ac:dyDescent="0.2">
      <c r="A113" s="532"/>
      <c r="B113" s="86"/>
      <c r="C113" s="18">
        <v>4</v>
      </c>
      <c r="D113" s="8" t="s">
        <v>258</v>
      </c>
      <c r="E113" s="18">
        <v>54</v>
      </c>
      <c r="F113" s="18"/>
      <c r="G113" s="17"/>
      <c r="H113" s="17"/>
      <c r="I113" s="19" t="s">
        <v>253</v>
      </c>
      <c r="J113" s="19"/>
      <c r="K113" s="17">
        <v>4</v>
      </c>
      <c r="L113" s="8">
        <v>24</v>
      </c>
      <c r="M113" s="145">
        <v>434.07</v>
      </c>
      <c r="N113" s="145">
        <v>1649</v>
      </c>
      <c r="O113" s="25"/>
      <c r="P113" s="34" t="s">
        <v>59</v>
      </c>
      <c r="Q113" s="539"/>
      <c r="R113" s="618"/>
      <c r="S113" s="522"/>
      <c r="T113" s="50" t="s">
        <v>252</v>
      </c>
      <c r="U113" s="50" t="s">
        <v>62</v>
      </c>
      <c r="V113" s="50" t="s">
        <v>252</v>
      </c>
      <c r="W113" s="521"/>
      <c r="X113" s="478"/>
      <c r="Y113" s="18">
        <v>12</v>
      </c>
      <c r="Z113" s="18"/>
      <c r="AA113" s="18"/>
      <c r="AB113" s="11"/>
      <c r="AC113" s="28"/>
      <c r="AD113" s="503"/>
      <c r="AE113" s="609"/>
    </row>
    <row r="114" spans="1:31" s="253" customFormat="1" x14ac:dyDescent="0.2">
      <c r="A114" s="532"/>
      <c r="B114" s="86"/>
      <c r="C114" s="18">
        <v>5</v>
      </c>
      <c r="D114" s="8" t="s">
        <v>258</v>
      </c>
      <c r="E114" s="18">
        <v>55</v>
      </c>
      <c r="F114" s="18"/>
      <c r="G114" s="17"/>
      <c r="H114" s="17"/>
      <c r="I114" s="19" t="s">
        <v>253</v>
      </c>
      <c r="J114" s="19"/>
      <c r="K114" s="17">
        <v>5</v>
      </c>
      <c r="L114" s="8">
        <v>30</v>
      </c>
      <c r="M114" s="145">
        <v>434.07</v>
      </c>
      <c r="N114" s="145">
        <v>2061.25</v>
      </c>
      <c r="O114" s="25"/>
      <c r="P114" s="34" t="s">
        <v>59</v>
      </c>
      <c r="Q114" s="538" t="s">
        <v>50</v>
      </c>
      <c r="R114" s="673">
        <v>27</v>
      </c>
      <c r="S114" s="521" t="s">
        <v>53</v>
      </c>
      <c r="T114" s="50" t="s">
        <v>252</v>
      </c>
      <c r="U114" s="50" t="s">
        <v>62</v>
      </c>
      <c r="V114" s="50" t="s">
        <v>252</v>
      </c>
      <c r="W114" s="521"/>
      <c r="X114" s="478"/>
      <c r="Y114" s="18">
        <v>15</v>
      </c>
      <c r="Z114" s="18"/>
      <c r="AA114" s="18"/>
      <c r="AB114" s="11"/>
      <c r="AC114" s="28"/>
      <c r="AD114" s="503"/>
      <c r="AE114" s="609"/>
    </row>
    <row r="115" spans="1:31" s="253" customFormat="1" x14ac:dyDescent="0.2">
      <c r="A115" s="532"/>
      <c r="B115" s="86"/>
      <c r="C115" s="18">
        <v>6</v>
      </c>
      <c r="D115" s="8" t="s">
        <v>258</v>
      </c>
      <c r="E115" s="18">
        <v>55</v>
      </c>
      <c r="F115" s="18"/>
      <c r="G115" s="17"/>
      <c r="H115" s="17"/>
      <c r="I115" s="19" t="s">
        <v>253</v>
      </c>
      <c r="J115" s="19"/>
      <c r="K115" s="17">
        <v>5</v>
      </c>
      <c r="L115" s="8">
        <v>30</v>
      </c>
      <c r="M115" s="145">
        <v>410.53</v>
      </c>
      <c r="N115" s="145">
        <v>1911.46</v>
      </c>
      <c r="O115" s="25"/>
      <c r="P115" s="34" t="s">
        <v>59</v>
      </c>
      <c r="Q115" s="539"/>
      <c r="R115" s="618"/>
      <c r="S115" s="522"/>
      <c r="T115" s="50" t="s">
        <v>252</v>
      </c>
      <c r="U115" s="50" t="s">
        <v>62</v>
      </c>
      <c r="V115" s="50" t="s">
        <v>252</v>
      </c>
      <c r="W115" s="521"/>
      <c r="X115" s="478"/>
      <c r="Y115" s="18">
        <v>15</v>
      </c>
      <c r="Z115" s="18"/>
      <c r="AA115" s="18"/>
      <c r="AB115" s="11"/>
      <c r="AC115" s="28"/>
      <c r="AD115" s="503"/>
      <c r="AE115" s="609"/>
    </row>
    <row r="116" spans="1:31" s="253" customFormat="1" x14ac:dyDescent="0.2">
      <c r="A116" s="532"/>
      <c r="B116" s="86"/>
      <c r="C116" s="18">
        <v>7</v>
      </c>
      <c r="D116" s="8" t="s">
        <v>258</v>
      </c>
      <c r="E116" s="18">
        <v>54</v>
      </c>
      <c r="F116" s="18"/>
      <c r="G116" s="17"/>
      <c r="H116" s="17"/>
      <c r="I116" s="19" t="s">
        <v>253</v>
      </c>
      <c r="J116" s="19"/>
      <c r="K116" s="17">
        <v>5</v>
      </c>
      <c r="L116" s="8">
        <v>20</v>
      </c>
      <c r="M116" s="145">
        <v>275.92</v>
      </c>
      <c r="N116" s="145">
        <v>1374.15</v>
      </c>
      <c r="O116" s="25"/>
      <c r="P116" s="34" t="s">
        <v>59</v>
      </c>
      <c r="Q116" s="47" t="s">
        <v>50</v>
      </c>
      <c r="R116" s="160">
        <v>10</v>
      </c>
      <c r="S116" s="2" t="s">
        <v>53</v>
      </c>
      <c r="T116" s="2" t="s">
        <v>252</v>
      </c>
      <c r="U116" s="2" t="s">
        <v>252</v>
      </c>
      <c r="V116" s="2" t="s">
        <v>252</v>
      </c>
      <c r="W116" s="522"/>
      <c r="X116" s="479"/>
      <c r="Y116" s="18">
        <v>10</v>
      </c>
      <c r="Z116" s="18"/>
      <c r="AA116" s="18"/>
      <c r="AB116" s="11"/>
      <c r="AC116" s="28"/>
      <c r="AD116" s="513"/>
      <c r="AE116" s="610"/>
    </row>
    <row r="117" spans="1:31" s="253" customFormat="1" x14ac:dyDescent="0.2">
      <c r="A117" s="532"/>
      <c r="B117" s="110" t="s">
        <v>8</v>
      </c>
      <c r="C117" s="30">
        <f>COUNTA(C110:C116)</f>
        <v>7</v>
      </c>
      <c r="D117" s="29"/>
      <c r="E117" s="30"/>
      <c r="F117" s="30"/>
      <c r="G117" s="21"/>
      <c r="H117" s="21"/>
      <c r="I117" s="21">
        <f>COUNTA(I110:I116)</f>
        <v>7</v>
      </c>
      <c r="J117" s="21"/>
      <c r="K117" s="21"/>
      <c r="L117" s="29">
        <f>SUM(L110:L116)</f>
        <v>160</v>
      </c>
      <c r="M117" s="140">
        <f>SUM(M110:M116)</f>
        <v>2379.87</v>
      </c>
      <c r="N117" s="140">
        <f>SUM(N110:N116)</f>
        <v>10622.5</v>
      </c>
      <c r="O117" s="21">
        <f>SUM(O110:O116)</f>
        <v>0</v>
      </c>
      <c r="P117" s="36"/>
      <c r="Q117" s="3"/>
      <c r="R117" s="254"/>
      <c r="S117" s="12"/>
      <c r="T117" s="12"/>
      <c r="U117" s="12"/>
      <c r="V117" s="12"/>
      <c r="W117" s="31"/>
      <c r="X117" s="55"/>
      <c r="Y117" s="30">
        <f>SUM(Y110:Y116)</f>
        <v>80</v>
      </c>
      <c r="Z117" s="30">
        <f>SUM(Z110:Z116)</f>
        <v>0</v>
      </c>
      <c r="AA117" s="30">
        <f>SUM(AA110:AA116)</f>
        <v>0</v>
      </c>
      <c r="AB117" s="13"/>
      <c r="AC117" s="13"/>
      <c r="AD117" s="13">
        <v>1</v>
      </c>
      <c r="AE117" s="75"/>
    </row>
    <row r="118" spans="1:31" s="253" customFormat="1" x14ac:dyDescent="0.2">
      <c r="A118" s="532"/>
      <c r="B118" s="110" t="s">
        <v>84</v>
      </c>
      <c r="C118" s="30"/>
      <c r="D118" s="29"/>
      <c r="E118" s="30"/>
      <c r="F118" s="30"/>
      <c r="G118" s="21"/>
      <c r="H118" s="21"/>
      <c r="I118" s="21"/>
      <c r="J118" s="21"/>
      <c r="K118" s="21"/>
      <c r="L118" s="29"/>
      <c r="M118" s="140">
        <v>13325.3</v>
      </c>
      <c r="N118" s="140"/>
      <c r="O118" s="21"/>
      <c r="P118" s="36"/>
      <c r="Q118" s="77"/>
      <c r="R118" s="255"/>
      <c r="S118" s="78"/>
      <c r="T118" s="78"/>
      <c r="U118" s="78"/>
      <c r="V118" s="78"/>
      <c r="W118" s="31"/>
      <c r="X118" s="55"/>
      <c r="Y118" s="30"/>
      <c r="Z118" s="30"/>
      <c r="AA118" s="30"/>
      <c r="AB118" s="13"/>
      <c r="AC118" s="13"/>
      <c r="AD118" s="39"/>
      <c r="AE118" s="90"/>
    </row>
    <row r="119" spans="1:31" s="253" customFormat="1" ht="14.25" customHeight="1" x14ac:dyDescent="0.2">
      <c r="A119" s="532"/>
      <c r="B119" s="87" t="s">
        <v>19</v>
      </c>
      <c r="C119" s="18">
        <v>101</v>
      </c>
      <c r="D119" s="8" t="s">
        <v>268</v>
      </c>
      <c r="E119" s="18">
        <v>56</v>
      </c>
      <c r="F119" s="18"/>
      <c r="G119" s="17"/>
      <c r="H119" s="17"/>
      <c r="I119" s="19" t="s">
        <v>261</v>
      </c>
      <c r="J119" s="19"/>
      <c r="K119" s="17">
        <v>5</v>
      </c>
      <c r="L119" s="8">
        <v>20</v>
      </c>
      <c r="M119" s="145">
        <v>289.38</v>
      </c>
      <c r="N119" s="145">
        <v>1374.2</v>
      </c>
      <c r="O119" s="25"/>
      <c r="P119" s="34" t="s">
        <v>59</v>
      </c>
      <c r="Q119" s="476" t="s">
        <v>50</v>
      </c>
      <c r="R119" s="617">
        <v>18.8</v>
      </c>
      <c r="S119" s="523" t="s">
        <v>53</v>
      </c>
      <c r="T119" s="681" t="s">
        <v>252</v>
      </c>
      <c r="U119" s="681" t="s">
        <v>252</v>
      </c>
      <c r="V119" s="681" t="s">
        <v>252</v>
      </c>
      <c r="W119" s="523" t="s">
        <v>253</v>
      </c>
      <c r="X119" s="685"/>
      <c r="Y119" s="18">
        <v>10</v>
      </c>
      <c r="Z119" s="18"/>
      <c r="AA119" s="18"/>
      <c r="AB119" s="11"/>
      <c r="AC119" s="28"/>
      <c r="AD119" s="482" t="s">
        <v>289</v>
      </c>
      <c r="AE119" s="608" t="s">
        <v>253</v>
      </c>
    </row>
    <row r="120" spans="1:31" s="253" customFormat="1" x14ac:dyDescent="0.2">
      <c r="A120" s="532"/>
      <c r="B120" s="86"/>
      <c r="C120" s="18">
        <v>102</v>
      </c>
      <c r="D120" s="8" t="s">
        <v>258</v>
      </c>
      <c r="E120" s="18">
        <v>56</v>
      </c>
      <c r="F120" s="18"/>
      <c r="G120" s="17"/>
      <c r="H120" s="17"/>
      <c r="I120" s="19" t="s">
        <v>253</v>
      </c>
      <c r="J120" s="19"/>
      <c r="K120" s="17">
        <v>5</v>
      </c>
      <c r="L120" s="8">
        <v>20</v>
      </c>
      <c r="M120" s="145">
        <v>289.38</v>
      </c>
      <c r="N120" s="145">
        <v>1374.2</v>
      </c>
      <c r="O120" s="25"/>
      <c r="P120" s="34" t="s">
        <v>59</v>
      </c>
      <c r="Q120" s="475"/>
      <c r="R120" s="618"/>
      <c r="S120" s="522"/>
      <c r="T120" s="522"/>
      <c r="U120" s="522"/>
      <c r="V120" s="522"/>
      <c r="W120" s="521"/>
      <c r="X120" s="686"/>
      <c r="Y120" s="18">
        <v>10</v>
      </c>
      <c r="Z120" s="18"/>
      <c r="AA120" s="18"/>
      <c r="AB120" s="11"/>
      <c r="AC120" s="28"/>
      <c r="AD120" s="503"/>
      <c r="AE120" s="609"/>
    </row>
    <row r="121" spans="1:31" s="253" customFormat="1" x14ac:dyDescent="0.2">
      <c r="A121" s="532"/>
      <c r="B121" s="86"/>
      <c r="C121" s="18">
        <v>201</v>
      </c>
      <c r="D121" s="8" t="s">
        <v>258</v>
      </c>
      <c r="E121" s="18">
        <v>55</v>
      </c>
      <c r="F121" s="18"/>
      <c r="G121" s="17"/>
      <c r="H121" s="17"/>
      <c r="I121" s="19" t="s">
        <v>253</v>
      </c>
      <c r="J121" s="19"/>
      <c r="K121" s="17">
        <v>5</v>
      </c>
      <c r="L121" s="8">
        <v>30</v>
      </c>
      <c r="M121" s="145">
        <v>378.48</v>
      </c>
      <c r="N121" s="145">
        <v>1911.45</v>
      </c>
      <c r="O121" s="25"/>
      <c r="P121" s="34" t="s">
        <v>59</v>
      </c>
      <c r="Q121" s="476" t="s">
        <v>50</v>
      </c>
      <c r="R121" s="617">
        <v>22.5</v>
      </c>
      <c r="S121" s="523" t="s">
        <v>53</v>
      </c>
      <c r="T121" s="681" t="s">
        <v>252</v>
      </c>
      <c r="U121" s="681" t="s">
        <v>252</v>
      </c>
      <c r="V121" s="681" t="s">
        <v>252</v>
      </c>
      <c r="W121" s="521"/>
      <c r="X121" s="686"/>
      <c r="Y121" s="18">
        <v>15</v>
      </c>
      <c r="Z121" s="18"/>
      <c r="AA121" s="18"/>
      <c r="AB121" s="11"/>
      <c r="AC121" s="28"/>
      <c r="AD121" s="503"/>
      <c r="AE121" s="609"/>
    </row>
    <row r="122" spans="1:31" s="253" customFormat="1" x14ac:dyDescent="0.2">
      <c r="A122" s="532"/>
      <c r="B122" s="86"/>
      <c r="C122" s="18">
        <v>202</v>
      </c>
      <c r="D122" s="8" t="s">
        <v>258</v>
      </c>
      <c r="E122" s="18">
        <v>56</v>
      </c>
      <c r="F122" s="18"/>
      <c r="G122" s="17"/>
      <c r="H122" s="17"/>
      <c r="I122" s="19" t="s">
        <v>253</v>
      </c>
      <c r="J122" s="19"/>
      <c r="K122" s="17">
        <v>5</v>
      </c>
      <c r="L122" s="8">
        <v>20</v>
      </c>
      <c r="M122" s="145">
        <v>274.76</v>
      </c>
      <c r="N122" s="145">
        <v>1274.43</v>
      </c>
      <c r="O122" s="25"/>
      <c r="P122" s="34" t="s">
        <v>59</v>
      </c>
      <c r="Q122" s="475"/>
      <c r="R122" s="618"/>
      <c r="S122" s="522"/>
      <c r="T122" s="522"/>
      <c r="U122" s="522"/>
      <c r="V122" s="522"/>
      <c r="W122" s="522"/>
      <c r="X122" s="687"/>
      <c r="Y122" s="18">
        <v>10</v>
      </c>
      <c r="Z122" s="18"/>
      <c r="AA122" s="18"/>
      <c r="AB122" s="11"/>
      <c r="AC122" s="28"/>
      <c r="AD122" s="513"/>
      <c r="AE122" s="610"/>
    </row>
    <row r="123" spans="1:31" s="253" customFormat="1" x14ac:dyDescent="0.2">
      <c r="A123" s="532"/>
      <c r="B123" s="110" t="s">
        <v>8</v>
      </c>
      <c r="C123" s="30">
        <f>COUNTA(C119:C122)</f>
        <v>4</v>
      </c>
      <c r="D123" s="29"/>
      <c r="E123" s="30"/>
      <c r="F123" s="30"/>
      <c r="G123" s="21"/>
      <c r="H123" s="21"/>
      <c r="I123" s="21">
        <f>COUNTA(I119:I122)</f>
        <v>4</v>
      </c>
      <c r="J123" s="21"/>
      <c r="K123" s="21"/>
      <c r="L123" s="29">
        <f>SUM(L119:L122)</f>
        <v>90</v>
      </c>
      <c r="M123" s="140">
        <f>SUM(M119:M122)</f>
        <v>1232</v>
      </c>
      <c r="N123" s="140">
        <f>SUM(N119:N122)</f>
        <v>5934.2800000000007</v>
      </c>
      <c r="O123" s="21">
        <f>SUM(O119:O122)</f>
        <v>0</v>
      </c>
      <c r="P123" s="37"/>
      <c r="Q123" s="3"/>
      <c r="R123" s="254"/>
      <c r="S123" s="12"/>
      <c r="T123" s="12"/>
      <c r="U123" s="12"/>
      <c r="V123" s="12"/>
      <c r="W123" s="31"/>
      <c r="X123" s="55"/>
      <c r="Y123" s="30">
        <f>SUM(Y119:Y122)</f>
        <v>45</v>
      </c>
      <c r="Z123" s="30">
        <f>SUM(Z119:Z122)</f>
        <v>0</v>
      </c>
      <c r="AA123" s="30">
        <f>SUM(AA119:AA122)</f>
        <v>0</v>
      </c>
      <c r="AB123" s="13"/>
      <c r="AC123" s="13"/>
      <c r="AD123" s="13">
        <v>1</v>
      </c>
      <c r="AE123" s="92"/>
    </row>
    <row r="124" spans="1:31" s="253" customFormat="1" x14ac:dyDescent="0.2">
      <c r="A124" s="532"/>
      <c r="B124" s="110" t="s">
        <v>84</v>
      </c>
      <c r="C124" s="30"/>
      <c r="D124" s="29"/>
      <c r="E124" s="30"/>
      <c r="F124" s="30"/>
      <c r="G124" s="21"/>
      <c r="H124" s="21"/>
      <c r="I124" s="21"/>
      <c r="J124" s="21"/>
      <c r="K124" s="21"/>
      <c r="L124" s="29"/>
      <c r="M124" s="140">
        <v>6934</v>
      </c>
      <c r="N124" s="140"/>
      <c r="O124" s="21"/>
      <c r="P124" s="37"/>
      <c r="Q124" s="21"/>
      <c r="R124" s="254"/>
      <c r="S124" s="21"/>
      <c r="T124" s="21"/>
      <c r="U124" s="21"/>
      <c r="V124" s="21"/>
      <c r="W124" s="31"/>
      <c r="X124" s="55"/>
      <c r="Y124" s="30"/>
      <c r="Z124" s="30"/>
      <c r="AA124" s="30"/>
      <c r="AB124" s="13"/>
      <c r="AC124" s="13"/>
      <c r="AD124" s="16"/>
      <c r="AE124" s="92"/>
    </row>
    <row r="125" spans="1:31" s="253" customFormat="1" ht="14.25" customHeight="1" x14ac:dyDescent="0.2">
      <c r="A125" s="532"/>
      <c r="B125" s="87" t="s">
        <v>20</v>
      </c>
      <c r="C125" s="18">
        <v>101</v>
      </c>
      <c r="D125" s="8" t="s">
        <v>268</v>
      </c>
      <c r="E125" s="18">
        <v>56</v>
      </c>
      <c r="F125" s="18"/>
      <c r="G125" s="17"/>
      <c r="H125" s="17"/>
      <c r="I125" s="19" t="s">
        <v>261</v>
      </c>
      <c r="J125" s="19"/>
      <c r="K125" s="17">
        <v>4</v>
      </c>
      <c r="L125" s="8">
        <v>24</v>
      </c>
      <c r="M125" s="145">
        <v>434.07</v>
      </c>
      <c r="N125" s="145">
        <v>1649</v>
      </c>
      <c r="O125" s="509">
        <v>145</v>
      </c>
      <c r="P125" s="34" t="s">
        <v>59</v>
      </c>
      <c r="Q125" s="537" t="s">
        <v>50</v>
      </c>
      <c r="R125" s="617">
        <v>18.75</v>
      </c>
      <c r="S125" s="523" t="s">
        <v>53</v>
      </c>
      <c r="T125" s="2" t="s">
        <v>252</v>
      </c>
      <c r="U125" s="2" t="s">
        <v>252</v>
      </c>
      <c r="V125" s="2" t="s">
        <v>252</v>
      </c>
      <c r="W125" s="523" t="s">
        <v>253</v>
      </c>
      <c r="X125" s="682"/>
      <c r="Y125" s="18">
        <v>12</v>
      </c>
      <c r="Z125" s="18"/>
      <c r="AA125" s="18"/>
      <c r="AB125" s="11"/>
      <c r="AC125" s="28"/>
      <c r="AD125" s="482" t="s">
        <v>61</v>
      </c>
      <c r="AE125" s="608" t="s">
        <v>253</v>
      </c>
    </row>
    <row r="126" spans="1:31" s="253" customFormat="1" x14ac:dyDescent="0.2">
      <c r="A126" s="532"/>
      <c r="B126" s="86"/>
      <c r="C126" s="18">
        <v>202</v>
      </c>
      <c r="D126" s="8" t="s">
        <v>258</v>
      </c>
      <c r="E126" s="18">
        <v>56</v>
      </c>
      <c r="F126" s="18"/>
      <c r="G126" s="17"/>
      <c r="H126" s="17"/>
      <c r="I126" s="19" t="s">
        <v>253</v>
      </c>
      <c r="J126" s="19"/>
      <c r="K126" s="17">
        <v>4</v>
      </c>
      <c r="L126" s="8">
        <v>24</v>
      </c>
      <c r="M126" s="145">
        <v>410.52</v>
      </c>
      <c r="N126" s="145">
        <v>1528.88</v>
      </c>
      <c r="O126" s="510"/>
      <c r="P126" s="34" t="s">
        <v>59</v>
      </c>
      <c r="Q126" s="539"/>
      <c r="R126" s="618"/>
      <c r="S126" s="522"/>
      <c r="T126" s="2" t="s">
        <v>252</v>
      </c>
      <c r="U126" s="2" t="s">
        <v>252</v>
      </c>
      <c r="V126" s="2" t="s">
        <v>252</v>
      </c>
      <c r="W126" s="521"/>
      <c r="X126" s="683"/>
      <c r="Y126" s="18">
        <v>12</v>
      </c>
      <c r="Z126" s="18"/>
      <c r="AA126" s="18"/>
      <c r="AB126" s="11"/>
      <c r="AC126" s="28"/>
      <c r="AD126" s="503"/>
      <c r="AE126" s="609"/>
    </row>
    <row r="127" spans="1:31" s="253" customFormat="1" x14ac:dyDescent="0.2">
      <c r="A127" s="532"/>
      <c r="B127" s="86"/>
      <c r="C127" s="18">
        <v>102</v>
      </c>
      <c r="D127" s="8" t="s">
        <v>258</v>
      </c>
      <c r="E127" s="18">
        <v>58</v>
      </c>
      <c r="F127" s="18"/>
      <c r="G127" s="17"/>
      <c r="H127" s="17"/>
      <c r="I127" s="19" t="s">
        <v>253</v>
      </c>
      <c r="J127" s="19"/>
      <c r="K127" s="17">
        <v>5</v>
      </c>
      <c r="L127" s="8">
        <v>20</v>
      </c>
      <c r="M127" s="145">
        <v>311.32</v>
      </c>
      <c r="N127" s="145">
        <v>1456.52</v>
      </c>
      <c r="O127" s="510"/>
      <c r="P127" s="34" t="s">
        <v>59</v>
      </c>
      <c r="Q127" s="537" t="s">
        <v>50</v>
      </c>
      <c r="R127" s="617">
        <v>25</v>
      </c>
      <c r="S127" s="523" t="s">
        <v>53</v>
      </c>
      <c r="T127" s="2" t="s">
        <v>252</v>
      </c>
      <c r="U127" s="2" t="s">
        <v>252</v>
      </c>
      <c r="V127" s="2" t="s">
        <v>252</v>
      </c>
      <c r="W127" s="521"/>
      <c r="X127" s="683"/>
      <c r="Y127" s="18">
        <v>10</v>
      </c>
      <c r="Z127" s="18"/>
      <c r="AA127" s="18"/>
      <c r="AB127" s="11"/>
      <c r="AC127" s="28"/>
      <c r="AD127" s="503"/>
      <c r="AE127" s="609"/>
    </row>
    <row r="128" spans="1:31" s="253" customFormat="1" x14ac:dyDescent="0.2">
      <c r="A128" s="532"/>
      <c r="B128" s="86"/>
      <c r="C128" s="18">
        <v>103</v>
      </c>
      <c r="D128" s="8" t="s">
        <v>258</v>
      </c>
      <c r="E128" s="18">
        <v>56</v>
      </c>
      <c r="F128" s="18"/>
      <c r="G128" s="17"/>
      <c r="H128" s="17"/>
      <c r="I128" s="19" t="s">
        <v>253</v>
      </c>
      <c r="J128" s="19"/>
      <c r="K128" s="17">
        <v>5</v>
      </c>
      <c r="L128" s="8">
        <v>20</v>
      </c>
      <c r="M128" s="145">
        <v>289.38</v>
      </c>
      <c r="N128" s="145">
        <v>1374.2</v>
      </c>
      <c r="O128" s="510"/>
      <c r="P128" s="34" t="s">
        <v>59</v>
      </c>
      <c r="Q128" s="538"/>
      <c r="R128" s="673"/>
      <c r="S128" s="521"/>
      <c r="T128" s="2" t="s">
        <v>252</v>
      </c>
      <c r="U128" s="2" t="s">
        <v>252</v>
      </c>
      <c r="V128" s="2" t="s">
        <v>252</v>
      </c>
      <c r="W128" s="521"/>
      <c r="X128" s="683"/>
      <c r="Y128" s="18">
        <v>10</v>
      </c>
      <c r="Z128" s="18"/>
      <c r="AA128" s="18"/>
      <c r="AB128" s="11"/>
      <c r="AC128" s="28"/>
      <c r="AD128" s="503"/>
      <c r="AE128" s="609"/>
    </row>
    <row r="129" spans="1:31" s="253" customFormat="1" x14ac:dyDescent="0.2">
      <c r="A129" s="532"/>
      <c r="B129" s="86"/>
      <c r="C129" s="18">
        <v>104</v>
      </c>
      <c r="D129" s="8" t="s">
        <v>258</v>
      </c>
      <c r="E129" s="18">
        <v>56</v>
      </c>
      <c r="F129" s="18"/>
      <c r="G129" s="17"/>
      <c r="H129" s="17"/>
      <c r="I129" s="19" t="s">
        <v>253</v>
      </c>
      <c r="J129" s="19"/>
      <c r="K129" s="17">
        <v>5</v>
      </c>
      <c r="L129" s="8">
        <v>20</v>
      </c>
      <c r="M129" s="145">
        <v>289.38</v>
      </c>
      <c r="N129" s="145">
        <v>1374.2</v>
      </c>
      <c r="O129" s="510"/>
      <c r="P129" s="34" t="s">
        <v>59</v>
      </c>
      <c r="Q129" s="539"/>
      <c r="R129" s="618"/>
      <c r="S129" s="522"/>
      <c r="T129" s="2" t="s">
        <v>252</v>
      </c>
      <c r="U129" s="2" t="s">
        <v>252</v>
      </c>
      <c r="V129" s="2" t="s">
        <v>252</v>
      </c>
      <c r="W129" s="521"/>
      <c r="X129" s="683"/>
      <c r="Y129" s="18">
        <v>10</v>
      </c>
      <c r="Z129" s="18"/>
      <c r="AA129" s="18"/>
      <c r="AB129" s="11"/>
      <c r="AC129" s="28"/>
      <c r="AD129" s="503"/>
      <c r="AE129" s="609"/>
    </row>
    <row r="130" spans="1:31" s="253" customFormat="1" x14ac:dyDescent="0.2">
      <c r="A130" s="532"/>
      <c r="B130" s="86"/>
      <c r="C130" s="18">
        <v>201</v>
      </c>
      <c r="D130" s="8" t="s">
        <v>258</v>
      </c>
      <c r="E130" s="18">
        <v>56</v>
      </c>
      <c r="F130" s="18"/>
      <c r="G130" s="17"/>
      <c r="H130" s="17"/>
      <c r="I130" s="19" t="s">
        <v>253</v>
      </c>
      <c r="J130" s="19"/>
      <c r="K130" s="17">
        <v>4</v>
      </c>
      <c r="L130" s="8">
        <v>16</v>
      </c>
      <c r="M130" s="145">
        <v>274.76</v>
      </c>
      <c r="N130" s="145">
        <v>1019.38</v>
      </c>
      <c r="O130" s="510"/>
      <c r="P130" s="34" t="s">
        <v>59</v>
      </c>
      <c r="Q130" s="537" t="s">
        <v>50</v>
      </c>
      <c r="R130" s="617">
        <v>15</v>
      </c>
      <c r="S130" s="523" t="s">
        <v>53</v>
      </c>
      <c r="T130" s="2" t="s">
        <v>252</v>
      </c>
      <c r="U130" s="2" t="s">
        <v>252</v>
      </c>
      <c r="V130" s="2" t="s">
        <v>252</v>
      </c>
      <c r="W130" s="521"/>
      <c r="X130" s="683"/>
      <c r="Y130" s="18">
        <v>8</v>
      </c>
      <c r="Z130" s="18"/>
      <c r="AA130" s="18"/>
      <c r="AB130" s="11"/>
      <c r="AC130" s="28"/>
      <c r="AD130" s="503"/>
      <c r="AE130" s="609"/>
    </row>
    <row r="131" spans="1:31" s="253" customFormat="1" x14ac:dyDescent="0.2">
      <c r="A131" s="532"/>
      <c r="B131" s="86"/>
      <c r="C131" s="18">
        <v>203</v>
      </c>
      <c r="D131" s="8" t="s">
        <v>258</v>
      </c>
      <c r="E131" s="18">
        <v>57</v>
      </c>
      <c r="F131" s="18"/>
      <c r="G131" s="17"/>
      <c r="H131" s="17"/>
      <c r="I131" s="19" t="s">
        <v>253</v>
      </c>
      <c r="J131" s="19"/>
      <c r="K131" s="17">
        <v>5</v>
      </c>
      <c r="L131" s="8">
        <v>20</v>
      </c>
      <c r="M131" s="145">
        <v>274.76</v>
      </c>
      <c r="N131" s="145">
        <v>1274.43</v>
      </c>
      <c r="O131" s="511"/>
      <c r="P131" s="34" t="s">
        <v>59</v>
      </c>
      <c r="Q131" s="539"/>
      <c r="R131" s="618"/>
      <c r="S131" s="522"/>
      <c r="T131" s="2" t="s">
        <v>252</v>
      </c>
      <c r="U131" s="2" t="s">
        <v>252</v>
      </c>
      <c r="V131" s="2" t="s">
        <v>252</v>
      </c>
      <c r="W131" s="522"/>
      <c r="X131" s="684"/>
      <c r="Y131" s="18">
        <v>10</v>
      </c>
      <c r="Z131" s="18"/>
      <c r="AA131" s="18"/>
      <c r="AB131" s="11"/>
      <c r="AC131" s="28"/>
      <c r="AD131" s="513"/>
      <c r="AE131" s="610"/>
    </row>
    <row r="132" spans="1:31" s="253" customFormat="1" x14ac:dyDescent="0.2">
      <c r="A132" s="532"/>
      <c r="B132" s="110" t="s">
        <v>8</v>
      </c>
      <c r="C132" s="30">
        <f>COUNTA(C125:C131)</f>
        <v>7</v>
      </c>
      <c r="D132" s="29"/>
      <c r="E132" s="30"/>
      <c r="F132" s="30"/>
      <c r="G132" s="21"/>
      <c r="H132" s="21"/>
      <c r="I132" s="21">
        <f>COUNTA(I125:I131)</f>
        <v>7</v>
      </c>
      <c r="J132" s="21"/>
      <c r="K132" s="21"/>
      <c r="L132" s="29">
        <f>SUM(L125:L131)</f>
        <v>144</v>
      </c>
      <c r="M132" s="140">
        <f>SUM(M125:M131)</f>
        <v>2284.19</v>
      </c>
      <c r="N132" s="140">
        <f>SUM(N125:N131)</f>
        <v>9676.6099999999988</v>
      </c>
      <c r="O132" s="21">
        <f>SUM(O125)</f>
        <v>145</v>
      </c>
      <c r="P132" s="36"/>
      <c r="Q132" s="3"/>
      <c r="R132" s="254"/>
      <c r="S132" s="12"/>
      <c r="T132" s="12"/>
      <c r="U132" s="12"/>
      <c r="V132" s="12"/>
      <c r="W132" s="31"/>
      <c r="X132" s="55"/>
      <c r="Y132" s="30">
        <f>SUM(Y125:Y131)</f>
        <v>72</v>
      </c>
      <c r="Z132" s="30">
        <f>SUM(Z125:Z131)</f>
        <v>0</v>
      </c>
      <c r="AA132" s="30">
        <f>SUM(AA125:AA131)</f>
        <v>0</v>
      </c>
      <c r="AB132" s="13"/>
      <c r="AC132" s="13"/>
      <c r="AD132" s="13">
        <v>1</v>
      </c>
      <c r="AE132" s="75"/>
    </row>
    <row r="133" spans="1:31" s="253" customFormat="1" x14ac:dyDescent="0.2">
      <c r="A133" s="532"/>
      <c r="B133" s="110" t="s">
        <v>84</v>
      </c>
      <c r="C133" s="30"/>
      <c r="D133" s="29"/>
      <c r="E133" s="30"/>
      <c r="F133" s="30"/>
      <c r="G133" s="21"/>
      <c r="H133" s="21"/>
      <c r="I133" s="21"/>
      <c r="J133" s="21"/>
      <c r="K133" s="21"/>
      <c r="L133" s="29"/>
      <c r="M133" s="140">
        <v>16539.73</v>
      </c>
      <c r="N133" s="140"/>
      <c r="O133" s="21"/>
      <c r="P133" s="36"/>
      <c r="Q133" s="3"/>
      <c r="R133" s="254"/>
      <c r="S133" s="12"/>
      <c r="T133" s="12"/>
      <c r="U133" s="12"/>
      <c r="V133" s="12"/>
      <c r="W133" s="31"/>
      <c r="X133" s="55"/>
      <c r="Y133" s="30"/>
      <c r="Z133" s="30"/>
      <c r="AA133" s="30"/>
      <c r="AB133" s="13"/>
      <c r="AC133" s="13"/>
      <c r="AD133" s="39"/>
      <c r="AE133" s="90"/>
    </row>
    <row r="134" spans="1:31" s="253" customFormat="1" ht="14.25" customHeight="1" x14ac:dyDescent="0.2">
      <c r="A134" s="532"/>
      <c r="B134" s="86" t="s">
        <v>21</v>
      </c>
      <c r="C134" s="18">
        <v>1</v>
      </c>
      <c r="D134" s="8" t="s">
        <v>268</v>
      </c>
      <c r="E134" s="18">
        <v>57</v>
      </c>
      <c r="F134" s="18"/>
      <c r="G134" s="17"/>
      <c r="H134" s="17"/>
      <c r="I134" s="19" t="s">
        <v>261</v>
      </c>
      <c r="J134" s="19"/>
      <c r="K134" s="17">
        <v>4</v>
      </c>
      <c r="L134" s="8">
        <v>16</v>
      </c>
      <c r="M134" s="145">
        <v>332.5</v>
      </c>
      <c r="N134" s="145">
        <v>1167.05</v>
      </c>
      <c r="O134" s="509">
        <v>125</v>
      </c>
      <c r="P134" s="34" t="s">
        <v>70</v>
      </c>
      <c r="Q134" s="537" t="s">
        <v>50</v>
      </c>
      <c r="R134" s="617">
        <v>84</v>
      </c>
      <c r="S134" s="523" t="s">
        <v>53</v>
      </c>
      <c r="T134" s="523" t="s">
        <v>252</v>
      </c>
      <c r="U134" s="523" t="s">
        <v>252</v>
      </c>
      <c r="V134" s="523" t="s">
        <v>252</v>
      </c>
      <c r="W134" s="523" t="s">
        <v>253</v>
      </c>
      <c r="X134" s="682"/>
      <c r="Y134" s="18">
        <v>8</v>
      </c>
      <c r="Z134" s="18"/>
      <c r="AA134" s="18"/>
      <c r="AB134" s="11"/>
      <c r="AC134" s="28"/>
      <c r="AD134" s="482" t="s">
        <v>290</v>
      </c>
      <c r="AE134" s="608" t="s">
        <v>253</v>
      </c>
    </row>
    <row r="135" spans="1:31" s="253" customFormat="1" x14ac:dyDescent="0.2">
      <c r="A135" s="532"/>
      <c r="B135" s="86"/>
      <c r="C135" s="18">
        <v>2</v>
      </c>
      <c r="D135" s="8" t="s">
        <v>258</v>
      </c>
      <c r="E135" s="18">
        <v>57</v>
      </c>
      <c r="F135" s="18"/>
      <c r="G135" s="17"/>
      <c r="H135" s="17"/>
      <c r="I135" s="19" t="s">
        <v>253</v>
      </c>
      <c r="J135" s="19"/>
      <c r="K135" s="17">
        <v>4</v>
      </c>
      <c r="L135" s="8">
        <v>16</v>
      </c>
      <c r="M135" s="145">
        <v>332.5</v>
      </c>
      <c r="N135" s="145">
        <v>1167.05</v>
      </c>
      <c r="O135" s="510"/>
      <c r="P135" s="34" t="s">
        <v>70</v>
      </c>
      <c r="Q135" s="538"/>
      <c r="R135" s="673"/>
      <c r="S135" s="521"/>
      <c r="T135" s="521"/>
      <c r="U135" s="521"/>
      <c r="V135" s="521"/>
      <c r="W135" s="521"/>
      <c r="X135" s="683"/>
      <c r="Y135" s="18">
        <v>8</v>
      </c>
      <c r="Z135" s="18"/>
      <c r="AA135" s="18"/>
      <c r="AB135" s="11"/>
      <c r="AC135" s="28"/>
      <c r="AD135" s="503"/>
      <c r="AE135" s="609"/>
    </row>
    <row r="136" spans="1:31" s="253" customFormat="1" x14ac:dyDescent="0.2">
      <c r="A136" s="532"/>
      <c r="B136" s="86"/>
      <c r="C136" s="18">
        <v>3</v>
      </c>
      <c r="D136" s="8" t="s">
        <v>258</v>
      </c>
      <c r="E136" s="18">
        <v>57</v>
      </c>
      <c r="F136" s="18"/>
      <c r="G136" s="17"/>
      <c r="H136" s="17"/>
      <c r="I136" s="19" t="s">
        <v>253</v>
      </c>
      <c r="J136" s="19"/>
      <c r="K136" s="17">
        <v>4</v>
      </c>
      <c r="L136" s="8">
        <v>16</v>
      </c>
      <c r="M136" s="145">
        <v>307.41000000000003</v>
      </c>
      <c r="N136" s="145">
        <v>1077.55</v>
      </c>
      <c r="O136" s="510"/>
      <c r="P136" s="34" t="s">
        <v>70</v>
      </c>
      <c r="Q136" s="538"/>
      <c r="R136" s="673"/>
      <c r="S136" s="521"/>
      <c r="T136" s="521"/>
      <c r="U136" s="521"/>
      <c r="V136" s="521"/>
      <c r="W136" s="521"/>
      <c r="X136" s="683"/>
      <c r="Y136" s="18">
        <v>8</v>
      </c>
      <c r="Z136" s="18"/>
      <c r="AA136" s="18"/>
      <c r="AB136" s="11"/>
      <c r="AC136" s="28"/>
      <c r="AD136" s="503"/>
      <c r="AE136" s="609"/>
    </row>
    <row r="137" spans="1:31" s="253" customFormat="1" x14ac:dyDescent="0.2">
      <c r="A137" s="532"/>
      <c r="B137" s="86"/>
      <c r="C137" s="18">
        <v>4</v>
      </c>
      <c r="D137" s="8" t="s">
        <v>258</v>
      </c>
      <c r="E137" s="18">
        <v>58</v>
      </c>
      <c r="F137" s="18"/>
      <c r="G137" s="17"/>
      <c r="H137" s="17"/>
      <c r="I137" s="19" t="s">
        <v>253</v>
      </c>
      <c r="J137" s="19"/>
      <c r="K137" s="17">
        <v>4</v>
      </c>
      <c r="L137" s="8">
        <v>16</v>
      </c>
      <c r="M137" s="145">
        <v>332.5</v>
      </c>
      <c r="N137" s="145">
        <v>1167.05</v>
      </c>
      <c r="O137" s="510"/>
      <c r="P137" s="34" t="s">
        <v>70</v>
      </c>
      <c r="Q137" s="538"/>
      <c r="R137" s="673"/>
      <c r="S137" s="521"/>
      <c r="T137" s="521"/>
      <c r="U137" s="521"/>
      <c r="V137" s="521"/>
      <c r="W137" s="521"/>
      <c r="X137" s="683"/>
      <c r="Y137" s="18">
        <v>8</v>
      </c>
      <c r="Z137" s="18"/>
      <c r="AA137" s="18"/>
      <c r="AB137" s="11"/>
      <c r="AC137" s="28"/>
      <c r="AD137" s="503"/>
      <c r="AE137" s="609"/>
    </row>
    <row r="138" spans="1:31" s="253" customFormat="1" x14ac:dyDescent="0.2">
      <c r="A138" s="532"/>
      <c r="B138" s="86"/>
      <c r="C138" s="18">
        <v>5</v>
      </c>
      <c r="D138" s="8" t="s">
        <v>258</v>
      </c>
      <c r="E138" s="18">
        <v>58</v>
      </c>
      <c r="F138" s="18"/>
      <c r="G138" s="17"/>
      <c r="H138" s="17"/>
      <c r="I138" s="19" t="s">
        <v>253</v>
      </c>
      <c r="J138" s="19"/>
      <c r="K138" s="17">
        <v>4</v>
      </c>
      <c r="L138" s="8">
        <v>24</v>
      </c>
      <c r="M138" s="145">
        <v>458.33</v>
      </c>
      <c r="N138" s="145">
        <v>1670.46</v>
      </c>
      <c r="O138" s="510"/>
      <c r="P138" s="34" t="s">
        <v>71</v>
      </c>
      <c r="Q138" s="538"/>
      <c r="R138" s="673"/>
      <c r="S138" s="521"/>
      <c r="T138" s="521"/>
      <c r="U138" s="521"/>
      <c r="V138" s="521"/>
      <c r="W138" s="521"/>
      <c r="X138" s="683"/>
      <c r="Y138" s="18">
        <v>12</v>
      </c>
      <c r="Z138" s="18"/>
      <c r="AA138" s="18"/>
      <c r="AB138" s="11"/>
      <c r="AC138" s="28"/>
      <c r="AD138" s="503"/>
      <c r="AE138" s="609"/>
    </row>
    <row r="139" spans="1:31" s="253" customFormat="1" x14ac:dyDescent="0.2">
      <c r="A139" s="532"/>
      <c r="B139" s="86"/>
      <c r="C139" s="18">
        <v>6</v>
      </c>
      <c r="D139" s="8" t="s">
        <v>258</v>
      </c>
      <c r="E139" s="18">
        <v>58</v>
      </c>
      <c r="F139" s="18"/>
      <c r="G139" s="17"/>
      <c r="H139" s="17"/>
      <c r="I139" s="19" t="s">
        <v>253</v>
      </c>
      <c r="J139" s="19"/>
      <c r="K139" s="17">
        <v>4</v>
      </c>
      <c r="L139" s="8">
        <v>16</v>
      </c>
      <c r="M139" s="145">
        <v>320.91000000000003</v>
      </c>
      <c r="N139" s="145">
        <v>1149.23</v>
      </c>
      <c r="O139" s="510"/>
      <c r="P139" s="34" t="s">
        <v>72</v>
      </c>
      <c r="Q139" s="538"/>
      <c r="R139" s="673"/>
      <c r="S139" s="521"/>
      <c r="T139" s="521"/>
      <c r="U139" s="521"/>
      <c r="V139" s="521"/>
      <c r="W139" s="521"/>
      <c r="X139" s="683"/>
      <c r="Y139" s="18">
        <v>8</v>
      </c>
      <c r="Z139" s="18"/>
      <c r="AA139" s="18"/>
      <c r="AB139" s="11"/>
      <c r="AC139" s="28"/>
      <c r="AD139" s="503"/>
      <c r="AE139" s="609"/>
    </row>
    <row r="140" spans="1:31" s="253" customFormat="1" x14ac:dyDescent="0.2">
      <c r="A140" s="532"/>
      <c r="B140" s="86"/>
      <c r="C140" s="18">
        <v>7</v>
      </c>
      <c r="D140" s="8" t="s">
        <v>258</v>
      </c>
      <c r="E140" s="18">
        <v>58</v>
      </c>
      <c r="F140" s="18"/>
      <c r="G140" s="17"/>
      <c r="H140" s="17"/>
      <c r="I140" s="19" t="s">
        <v>253</v>
      </c>
      <c r="J140" s="19"/>
      <c r="K140" s="17">
        <v>4</v>
      </c>
      <c r="L140" s="8">
        <v>16</v>
      </c>
      <c r="M140" s="145">
        <v>320.91000000000003</v>
      </c>
      <c r="N140" s="145">
        <v>1149.23</v>
      </c>
      <c r="O140" s="511"/>
      <c r="P140" s="34" t="s">
        <v>70</v>
      </c>
      <c r="Q140" s="539"/>
      <c r="R140" s="618"/>
      <c r="S140" s="522"/>
      <c r="T140" s="522"/>
      <c r="U140" s="522"/>
      <c r="V140" s="522"/>
      <c r="W140" s="522"/>
      <c r="X140" s="684"/>
      <c r="Y140" s="18">
        <v>8</v>
      </c>
      <c r="Z140" s="18"/>
      <c r="AA140" s="18"/>
      <c r="AB140" s="11"/>
      <c r="AC140" s="28"/>
      <c r="AD140" s="513"/>
      <c r="AE140" s="610"/>
    </row>
    <row r="141" spans="1:31" s="253" customFormat="1" x14ac:dyDescent="0.2">
      <c r="A141" s="532"/>
      <c r="B141" s="110" t="s">
        <v>8</v>
      </c>
      <c r="C141" s="30">
        <f>COUNTA(C134:C140)</f>
        <v>7</v>
      </c>
      <c r="D141" s="29"/>
      <c r="E141" s="30"/>
      <c r="F141" s="30"/>
      <c r="G141" s="21"/>
      <c r="H141" s="21"/>
      <c r="I141" s="21">
        <f>COUNTA(I134:I140)</f>
        <v>7</v>
      </c>
      <c r="J141" s="21"/>
      <c r="K141" s="21"/>
      <c r="L141" s="29">
        <f>SUM(L134:L140)</f>
        <v>120</v>
      </c>
      <c r="M141" s="140">
        <f>SUM(M134:M140)</f>
        <v>2405.06</v>
      </c>
      <c r="N141" s="140">
        <f>SUM(N134:N140)</f>
        <v>8547.619999999999</v>
      </c>
      <c r="O141" s="312">
        <f>SUM(O134)</f>
        <v>125</v>
      </c>
      <c r="P141" s="36"/>
      <c r="Q141" s="3"/>
      <c r="R141" s="254"/>
      <c r="S141" s="12"/>
      <c r="T141" s="12"/>
      <c r="U141" s="12"/>
      <c r="V141" s="12"/>
      <c r="W141" s="31"/>
      <c r="X141" s="55"/>
      <c r="Y141" s="30">
        <f>SUM(Y134:Y140)</f>
        <v>60</v>
      </c>
      <c r="Z141" s="30">
        <f>SUM(Z134:Z140)</f>
        <v>0</v>
      </c>
      <c r="AA141" s="30">
        <f>SUM(AA134:AA140)</f>
        <v>0</v>
      </c>
      <c r="AB141" s="13"/>
      <c r="AC141" s="13"/>
      <c r="AD141" s="13">
        <v>1</v>
      </c>
      <c r="AE141" s="75"/>
    </row>
    <row r="142" spans="1:31" s="253" customFormat="1" x14ac:dyDescent="0.2">
      <c r="A142" s="532"/>
      <c r="B142" s="110" t="s">
        <v>84</v>
      </c>
      <c r="C142" s="30"/>
      <c r="D142" s="29"/>
      <c r="E142" s="30"/>
      <c r="F142" s="30"/>
      <c r="G142" s="21"/>
      <c r="H142" s="21"/>
      <c r="I142" s="21"/>
      <c r="J142" s="21"/>
      <c r="K142" s="21"/>
      <c r="L142" s="29"/>
      <c r="M142" s="140">
        <v>13047.13</v>
      </c>
      <c r="N142" s="140"/>
      <c r="O142" s="21"/>
      <c r="P142" s="36"/>
      <c r="Q142" s="77"/>
      <c r="R142" s="255"/>
      <c r="S142" s="78"/>
      <c r="T142" s="78"/>
      <c r="U142" s="78"/>
      <c r="V142" s="78"/>
      <c r="W142" s="31"/>
      <c r="X142" s="55"/>
      <c r="Y142" s="30"/>
      <c r="Z142" s="30"/>
      <c r="AA142" s="30"/>
      <c r="AB142" s="13"/>
      <c r="AC142" s="13"/>
      <c r="AD142" s="39"/>
      <c r="AE142" s="90"/>
    </row>
    <row r="143" spans="1:31" s="253" customFormat="1" ht="14.25" customHeight="1" x14ac:dyDescent="0.2">
      <c r="A143" s="532"/>
      <c r="B143" s="87" t="s">
        <v>22</v>
      </c>
      <c r="C143" s="18">
        <v>1</v>
      </c>
      <c r="D143" s="8" t="s">
        <v>268</v>
      </c>
      <c r="E143" s="18">
        <v>58</v>
      </c>
      <c r="F143" s="18"/>
      <c r="G143" s="17"/>
      <c r="H143" s="17"/>
      <c r="I143" s="19" t="s">
        <v>261</v>
      </c>
      <c r="J143" s="19"/>
      <c r="K143" s="17">
        <v>4</v>
      </c>
      <c r="L143" s="8">
        <v>16</v>
      </c>
      <c r="M143" s="145">
        <v>307.89999999999998</v>
      </c>
      <c r="N143" s="145">
        <v>1113.8</v>
      </c>
      <c r="O143" s="509">
        <v>131</v>
      </c>
      <c r="P143" s="34" t="s">
        <v>59</v>
      </c>
      <c r="Q143" s="537" t="s">
        <v>50</v>
      </c>
      <c r="R143" s="617">
        <v>27</v>
      </c>
      <c r="S143" s="523" t="s">
        <v>53</v>
      </c>
      <c r="T143" s="681" t="s">
        <v>252</v>
      </c>
      <c r="U143" s="681" t="s">
        <v>252</v>
      </c>
      <c r="V143" s="681" t="s">
        <v>252</v>
      </c>
      <c r="W143" s="523" t="s">
        <v>253</v>
      </c>
      <c r="X143" s="477"/>
      <c r="Y143" s="18">
        <v>8</v>
      </c>
      <c r="Z143" s="18"/>
      <c r="AA143" s="18"/>
      <c r="AB143" s="11"/>
      <c r="AC143" s="28"/>
      <c r="AD143" s="482" t="s">
        <v>416</v>
      </c>
      <c r="AE143" s="608" t="s">
        <v>253</v>
      </c>
    </row>
    <row r="144" spans="1:31" s="253" customFormat="1" x14ac:dyDescent="0.2">
      <c r="A144" s="532"/>
      <c r="B144" s="86"/>
      <c r="C144" s="18">
        <v>2</v>
      </c>
      <c r="D144" s="8" t="s">
        <v>258</v>
      </c>
      <c r="E144" s="18">
        <v>58</v>
      </c>
      <c r="F144" s="18"/>
      <c r="G144" s="17"/>
      <c r="H144" s="17"/>
      <c r="I144" s="19" t="s">
        <v>253</v>
      </c>
      <c r="J144" s="19"/>
      <c r="K144" s="17">
        <v>4</v>
      </c>
      <c r="L144" s="8">
        <v>16</v>
      </c>
      <c r="M144" s="145">
        <v>307.89999999999998</v>
      </c>
      <c r="N144" s="145">
        <v>1113.8</v>
      </c>
      <c r="O144" s="510"/>
      <c r="P144" s="34" t="s">
        <v>59</v>
      </c>
      <c r="Q144" s="538"/>
      <c r="R144" s="673"/>
      <c r="S144" s="521"/>
      <c r="T144" s="521"/>
      <c r="U144" s="521"/>
      <c r="V144" s="521"/>
      <c r="W144" s="521"/>
      <c r="X144" s="478"/>
      <c r="Y144" s="18">
        <v>8</v>
      </c>
      <c r="Z144" s="18"/>
      <c r="AA144" s="18"/>
      <c r="AB144" s="11"/>
      <c r="AC144" s="28"/>
      <c r="AD144" s="503"/>
      <c r="AE144" s="609"/>
    </row>
    <row r="145" spans="1:31" s="253" customFormat="1" x14ac:dyDescent="0.2">
      <c r="A145" s="532"/>
      <c r="B145" s="86"/>
      <c r="C145" s="18">
        <v>3</v>
      </c>
      <c r="D145" s="8" t="s">
        <v>258</v>
      </c>
      <c r="E145" s="18">
        <v>58</v>
      </c>
      <c r="F145" s="18"/>
      <c r="G145" s="17"/>
      <c r="H145" s="17"/>
      <c r="I145" s="19" t="s">
        <v>253</v>
      </c>
      <c r="J145" s="19"/>
      <c r="K145" s="17">
        <v>4</v>
      </c>
      <c r="L145" s="8">
        <v>16</v>
      </c>
      <c r="M145" s="145">
        <v>307.89999999999998</v>
      </c>
      <c r="N145" s="145">
        <v>1113.8</v>
      </c>
      <c r="O145" s="510"/>
      <c r="P145" s="34" t="s">
        <v>59</v>
      </c>
      <c r="Q145" s="538"/>
      <c r="R145" s="673"/>
      <c r="S145" s="521"/>
      <c r="T145" s="521"/>
      <c r="U145" s="521"/>
      <c r="V145" s="521"/>
      <c r="W145" s="521"/>
      <c r="X145" s="478"/>
      <c r="Y145" s="18">
        <v>8</v>
      </c>
      <c r="Z145" s="18"/>
      <c r="AA145" s="18"/>
      <c r="AB145" s="11"/>
      <c r="AC145" s="28"/>
      <c r="AD145" s="503"/>
      <c r="AE145" s="609"/>
    </row>
    <row r="146" spans="1:31" s="253" customFormat="1" x14ac:dyDescent="0.2">
      <c r="A146" s="532"/>
      <c r="B146" s="86"/>
      <c r="C146" s="18">
        <v>4</v>
      </c>
      <c r="D146" s="8" t="s">
        <v>258</v>
      </c>
      <c r="E146" s="18">
        <v>58</v>
      </c>
      <c r="F146" s="18"/>
      <c r="G146" s="17"/>
      <c r="H146" s="17"/>
      <c r="I146" s="19" t="s">
        <v>253</v>
      </c>
      <c r="J146" s="19"/>
      <c r="K146" s="17">
        <v>4</v>
      </c>
      <c r="L146" s="8">
        <v>16</v>
      </c>
      <c r="M146" s="145">
        <v>320.91000000000003</v>
      </c>
      <c r="N146" s="145">
        <v>1149.23</v>
      </c>
      <c r="O146" s="510"/>
      <c r="P146" s="34" t="s">
        <v>59</v>
      </c>
      <c r="Q146" s="539"/>
      <c r="R146" s="618"/>
      <c r="S146" s="522"/>
      <c r="T146" s="522"/>
      <c r="U146" s="522"/>
      <c r="V146" s="522"/>
      <c r="W146" s="521"/>
      <c r="X146" s="478"/>
      <c r="Y146" s="18">
        <v>8</v>
      </c>
      <c r="Z146" s="18"/>
      <c r="AA146" s="18"/>
      <c r="AB146" s="11"/>
      <c r="AC146" s="28"/>
      <c r="AD146" s="503"/>
      <c r="AE146" s="609"/>
    </row>
    <row r="147" spans="1:31" s="253" customFormat="1" x14ac:dyDescent="0.2">
      <c r="A147" s="532"/>
      <c r="B147" s="86"/>
      <c r="C147" s="18">
        <v>5</v>
      </c>
      <c r="D147" s="8" t="s">
        <v>258</v>
      </c>
      <c r="E147" s="18">
        <v>59</v>
      </c>
      <c r="F147" s="18"/>
      <c r="G147" s="17"/>
      <c r="H147" s="17"/>
      <c r="I147" s="19" t="s">
        <v>253</v>
      </c>
      <c r="J147" s="19"/>
      <c r="K147" s="17">
        <v>4</v>
      </c>
      <c r="L147" s="8">
        <v>16</v>
      </c>
      <c r="M147" s="145">
        <v>320.19</v>
      </c>
      <c r="N147" s="145">
        <v>1214.5</v>
      </c>
      <c r="O147" s="510"/>
      <c r="P147" s="34" t="s">
        <v>59</v>
      </c>
      <c r="Q147" s="537" t="s">
        <v>50</v>
      </c>
      <c r="R147" s="617">
        <v>28</v>
      </c>
      <c r="S147" s="523" t="s">
        <v>53</v>
      </c>
      <c r="T147" s="681" t="s">
        <v>252</v>
      </c>
      <c r="U147" s="681" t="s">
        <v>252</v>
      </c>
      <c r="V147" s="681" t="s">
        <v>252</v>
      </c>
      <c r="W147" s="521"/>
      <c r="X147" s="478"/>
      <c r="Y147" s="18">
        <v>8</v>
      </c>
      <c r="Z147" s="18"/>
      <c r="AA147" s="18"/>
      <c r="AB147" s="11"/>
      <c r="AC147" s="28"/>
      <c r="AD147" s="503"/>
      <c r="AE147" s="609"/>
    </row>
    <row r="148" spans="1:31" s="253" customFormat="1" x14ac:dyDescent="0.2">
      <c r="A148" s="532"/>
      <c r="B148" s="86"/>
      <c r="C148" s="18">
        <v>6</v>
      </c>
      <c r="D148" s="8" t="s">
        <v>258</v>
      </c>
      <c r="E148" s="18">
        <v>59</v>
      </c>
      <c r="F148" s="18"/>
      <c r="G148" s="17"/>
      <c r="H148" s="17"/>
      <c r="I148" s="19" t="s">
        <v>253</v>
      </c>
      <c r="J148" s="19"/>
      <c r="K148" s="17">
        <v>4</v>
      </c>
      <c r="L148" s="8">
        <v>24</v>
      </c>
      <c r="M148" s="145">
        <v>458.33</v>
      </c>
      <c r="N148" s="145">
        <v>1670</v>
      </c>
      <c r="O148" s="510"/>
      <c r="P148" s="34" t="s">
        <v>59</v>
      </c>
      <c r="Q148" s="538"/>
      <c r="R148" s="673"/>
      <c r="S148" s="521"/>
      <c r="T148" s="521"/>
      <c r="U148" s="521"/>
      <c r="V148" s="521"/>
      <c r="W148" s="521"/>
      <c r="X148" s="478"/>
      <c r="Y148" s="18">
        <v>12</v>
      </c>
      <c r="Z148" s="18"/>
      <c r="AA148" s="18"/>
      <c r="AB148" s="11"/>
      <c r="AC148" s="28"/>
      <c r="AD148" s="503"/>
      <c r="AE148" s="609"/>
    </row>
    <row r="149" spans="1:31" s="253" customFormat="1" x14ac:dyDescent="0.2">
      <c r="A149" s="532"/>
      <c r="B149" s="86"/>
      <c r="C149" s="18">
        <v>7</v>
      </c>
      <c r="D149" s="8" t="s">
        <v>258</v>
      </c>
      <c r="E149" s="18">
        <v>60</v>
      </c>
      <c r="F149" s="18"/>
      <c r="G149" s="17"/>
      <c r="H149" s="17"/>
      <c r="I149" s="19" t="s">
        <v>253</v>
      </c>
      <c r="J149" s="19"/>
      <c r="K149" s="17">
        <v>4</v>
      </c>
      <c r="L149" s="8">
        <v>24</v>
      </c>
      <c r="M149" s="145">
        <v>458.89</v>
      </c>
      <c r="N149" s="145">
        <v>1667.76</v>
      </c>
      <c r="O149" s="511"/>
      <c r="P149" s="34" t="s">
        <v>59</v>
      </c>
      <c r="Q149" s="539"/>
      <c r="R149" s="618"/>
      <c r="S149" s="522"/>
      <c r="T149" s="522"/>
      <c r="U149" s="522"/>
      <c r="V149" s="522"/>
      <c r="W149" s="522"/>
      <c r="X149" s="479"/>
      <c r="Y149" s="18">
        <v>12</v>
      </c>
      <c r="Z149" s="18"/>
      <c r="AA149" s="18"/>
      <c r="AB149" s="11"/>
      <c r="AC149" s="28"/>
      <c r="AD149" s="513"/>
      <c r="AE149" s="610"/>
    </row>
    <row r="150" spans="1:31" s="253" customFormat="1" x14ac:dyDescent="0.2">
      <c r="A150" s="532"/>
      <c r="B150" s="110" t="s">
        <v>8</v>
      </c>
      <c r="C150" s="30">
        <f>COUNTA(C143:C149)</f>
        <v>7</v>
      </c>
      <c r="D150" s="29"/>
      <c r="E150" s="30"/>
      <c r="F150" s="30"/>
      <c r="G150" s="21"/>
      <c r="H150" s="21"/>
      <c r="I150" s="21">
        <f>COUNTA(I143:I149)</f>
        <v>7</v>
      </c>
      <c r="J150" s="21"/>
      <c r="K150" s="21"/>
      <c r="L150" s="29">
        <f>SUM(L143:L149)</f>
        <v>128</v>
      </c>
      <c r="M150" s="140">
        <f>SUM(M143:M149)</f>
        <v>2482.02</v>
      </c>
      <c r="N150" s="140">
        <f>SUM(N143:N149)</f>
        <v>9042.89</v>
      </c>
      <c r="O150" s="312">
        <f>SUM(O143)</f>
        <v>131</v>
      </c>
      <c r="P150" s="36"/>
      <c r="Q150" s="3"/>
      <c r="R150" s="254"/>
      <c r="S150" s="12"/>
      <c r="T150" s="12"/>
      <c r="U150" s="12"/>
      <c r="V150" s="12"/>
      <c r="W150" s="31"/>
      <c r="X150" s="55"/>
      <c r="Y150" s="30">
        <f>SUM(Y143:Y149)</f>
        <v>64</v>
      </c>
      <c r="Z150" s="30">
        <f>SUM(Z143:Z149)</f>
        <v>0</v>
      </c>
      <c r="AA150" s="30">
        <f>SUM(AA143:AA149)</f>
        <v>0</v>
      </c>
      <c r="AB150" s="13"/>
      <c r="AC150" s="13"/>
      <c r="AD150" s="13">
        <v>1</v>
      </c>
      <c r="AE150" s="75"/>
    </row>
    <row r="151" spans="1:31" s="253" customFormat="1" ht="19.5" customHeight="1" x14ac:dyDescent="0.2">
      <c r="A151" s="532"/>
      <c r="B151" s="110" t="s">
        <v>84</v>
      </c>
      <c r="C151" s="30"/>
      <c r="D151" s="29"/>
      <c r="E151" s="30"/>
      <c r="F151" s="30"/>
      <c r="G151" s="21"/>
      <c r="H151" s="21"/>
      <c r="I151" s="21"/>
      <c r="J151" s="21"/>
      <c r="K151" s="21"/>
      <c r="L151" s="29"/>
      <c r="M151" s="140">
        <v>14420.58</v>
      </c>
      <c r="N151" s="140"/>
      <c r="O151" s="21"/>
      <c r="P151" s="36"/>
      <c r="Q151" s="3"/>
      <c r="R151" s="254"/>
      <c r="S151" s="12"/>
      <c r="T151" s="12"/>
      <c r="U151" s="12"/>
      <c r="V151" s="12"/>
      <c r="W151" s="31"/>
      <c r="X151" s="55"/>
      <c r="Y151" s="30"/>
      <c r="Z151" s="30"/>
      <c r="AA151" s="30"/>
      <c r="AB151" s="13"/>
      <c r="AC151" s="13"/>
      <c r="AD151" s="13"/>
      <c r="AE151" s="75"/>
    </row>
    <row r="152" spans="1:31" s="253" customFormat="1" ht="14.25" customHeight="1" x14ac:dyDescent="0.2">
      <c r="A152" s="532" t="s">
        <v>36</v>
      </c>
      <c r="B152" s="113" t="s">
        <v>23</v>
      </c>
      <c r="C152" s="26">
        <v>1</v>
      </c>
      <c r="D152" s="10" t="s">
        <v>270</v>
      </c>
      <c r="E152" s="26">
        <v>59</v>
      </c>
      <c r="F152" s="26"/>
      <c r="G152" s="25"/>
      <c r="H152" s="25"/>
      <c r="I152" s="2" t="s">
        <v>271</v>
      </c>
      <c r="J152" s="2"/>
      <c r="K152" s="25">
        <v>3</v>
      </c>
      <c r="L152" s="10">
        <v>10</v>
      </c>
      <c r="M152" s="145">
        <v>262.45999999999998</v>
      </c>
      <c r="N152" s="145">
        <v>638.9</v>
      </c>
      <c r="O152" s="509">
        <v>327</v>
      </c>
      <c r="P152" s="34" t="s">
        <v>73</v>
      </c>
      <c r="Q152" s="537" t="s">
        <v>50</v>
      </c>
      <c r="R152" s="617">
        <v>80</v>
      </c>
      <c r="S152" s="523" t="s">
        <v>53</v>
      </c>
      <c r="T152" s="523" t="s">
        <v>252</v>
      </c>
      <c r="U152" s="523" t="s">
        <v>252</v>
      </c>
      <c r="V152" s="523" t="s">
        <v>252</v>
      </c>
      <c r="W152" s="523" t="s">
        <v>253</v>
      </c>
      <c r="X152" s="477"/>
      <c r="Y152" s="18">
        <v>5</v>
      </c>
      <c r="Z152" s="18"/>
      <c r="AA152" s="18"/>
      <c r="AB152" s="11"/>
      <c r="AC152" s="28"/>
      <c r="AD152" s="482" t="s">
        <v>291</v>
      </c>
      <c r="AE152" s="608" t="s">
        <v>253</v>
      </c>
    </row>
    <row r="153" spans="1:31" s="253" customFormat="1" x14ac:dyDescent="0.2">
      <c r="A153" s="532"/>
      <c r="B153" s="86"/>
      <c r="C153" s="18">
        <v>2</v>
      </c>
      <c r="D153" s="8" t="s">
        <v>258</v>
      </c>
      <c r="E153" s="18">
        <v>59</v>
      </c>
      <c r="F153" s="18"/>
      <c r="G153" s="17"/>
      <c r="H153" s="17"/>
      <c r="I153" s="19" t="s">
        <v>253</v>
      </c>
      <c r="J153" s="19"/>
      <c r="K153" s="17">
        <v>4</v>
      </c>
      <c r="L153" s="8">
        <v>11</v>
      </c>
      <c r="M153" s="145">
        <v>192.03</v>
      </c>
      <c r="N153" s="145">
        <v>704.51</v>
      </c>
      <c r="O153" s="510"/>
      <c r="P153" s="34" t="s">
        <v>73</v>
      </c>
      <c r="Q153" s="538"/>
      <c r="R153" s="673"/>
      <c r="S153" s="521"/>
      <c r="T153" s="521"/>
      <c r="U153" s="521"/>
      <c r="V153" s="521"/>
      <c r="W153" s="521"/>
      <c r="X153" s="478"/>
      <c r="Y153" s="18">
        <v>7</v>
      </c>
      <c r="Z153" s="18"/>
      <c r="AA153" s="18"/>
      <c r="AB153" s="11"/>
      <c r="AC153" s="28"/>
      <c r="AD153" s="503"/>
      <c r="AE153" s="609"/>
    </row>
    <row r="154" spans="1:31" s="253" customFormat="1" x14ac:dyDescent="0.2">
      <c r="A154" s="532"/>
      <c r="B154" s="86"/>
      <c r="C154" s="18">
        <v>3</v>
      </c>
      <c r="D154" s="8" t="s">
        <v>258</v>
      </c>
      <c r="E154" s="18">
        <v>59</v>
      </c>
      <c r="F154" s="18"/>
      <c r="G154" s="17"/>
      <c r="H154" s="17"/>
      <c r="I154" s="19" t="s">
        <v>253</v>
      </c>
      <c r="J154" s="19"/>
      <c r="K154" s="17">
        <v>4</v>
      </c>
      <c r="L154" s="8">
        <v>19</v>
      </c>
      <c r="M154" s="145">
        <v>324.08</v>
      </c>
      <c r="N154" s="145">
        <v>1214.8399999999999</v>
      </c>
      <c r="O154" s="510"/>
      <c r="P154" s="34" t="s">
        <v>73</v>
      </c>
      <c r="Q154" s="538"/>
      <c r="R154" s="673"/>
      <c r="S154" s="521"/>
      <c r="T154" s="521"/>
      <c r="U154" s="521"/>
      <c r="V154" s="521"/>
      <c r="W154" s="521"/>
      <c r="X154" s="478"/>
      <c r="Y154" s="18">
        <v>11</v>
      </c>
      <c r="Z154" s="18"/>
      <c r="AA154" s="18"/>
      <c r="AB154" s="11"/>
      <c r="AC154" s="28"/>
      <c r="AD154" s="503"/>
      <c r="AE154" s="609"/>
    </row>
    <row r="155" spans="1:31" s="253" customFormat="1" x14ac:dyDescent="0.2">
      <c r="A155" s="532"/>
      <c r="B155" s="86"/>
      <c r="C155" s="18">
        <v>4</v>
      </c>
      <c r="D155" s="8" t="s">
        <v>258</v>
      </c>
      <c r="E155" s="18">
        <v>59</v>
      </c>
      <c r="F155" s="18"/>
      <c r="G155" s="17"/>
      <c r="H155" s="17"/>
      <c r="I155" s="19" t="s">
        <v>253</v>
      </c>
      <c r="J155" s="19"/>
      <c r="K155" s="17">
        <v>4</v>
      </c>
      <c r="L155" s="8">
        <v>30</v>
      </c>
      <c r="M155" s="145">
        <v>538.71</v>
      </c>
      <c r="N155" s="145">
        <v>1886.17</v>
      </c>
      <c r="O155" s="510"/>
      <c r="P155" s="34" t="s">
        <v>73</v>
      </c>
      <c r="Q155" s="538"/>
      <c r="R155" s="673"/>
      <c r="S155" s="521"/>
      <c r="T155" s="521"/>
      <c r="U155" s="521"/>
      <c r="V155" s="521"/>
      <c r="W155" s="521"/>
      <c r="X155" s="478"/>
      <c r="Y155" s="18">
        <v>18</v>
      </c>
      <c r="Z155" s="18"/>
      <c r="AA155" s="18"/>
      <c r="AB155" s="11"/>
      <c r="AC155" s="28"/>
      <c r="AD155" s="503"/>
      <c r="AE155" s="609"/>
    </row>
    <row r="156" spans="1:31" s="253" customFormat="1" x14ac:dyDescent="0.2">
      <c r="A156" s="532"/>
      <c r="B156" s="86"/>
      <c r="C156" s="18">
        <v>5</v>
      </c>
      <c r="D156" s="8" t="s">
        <v>258</v>
      </c>
      <c r="E156" s="18">
        <v>59</v>
      </c>
      <c r="F156" s="18"/>
      <c r="G156" s="17"/>
      <c r="H156" s="17"/>
      <c r="I156" s="19" t="s">
        <v>253</v>
      </c>
      <c r="J156" s="19"/>
      <c r="K156" s="17">
        <v>4</v>
      </c>
      <c r="L156" s="8">
        <v>22</v>
      </c>
      <c r="M156" s="145">
        <v>384.74</v>
      </c>
      <c r="N156" s="145">
        <v>1411.06</v>
      </c>
      <c r="O156" s="510"/>
      <c r="P156" s="34" t="s">
        <v>73</v>
      </c>
      <c r="Q156" s="538"/>
      <c r="R156" s="673"/>
      <c r="S156" s="521"/>
      <c r="T156" s="521"/>
      <c r="U156" s="521"/>
      <c r="V156" s="521"/>
      <c r="W156" s="521"/>
      <c r="X156" s="478"/>
      <c r="Y156" s="18">
        <v>14</v>
      </c>
      <c r="Z156" s="18"/>
      <c r="AA156" s="18"/>
      <c r="AB156" s="11"/>
      <c r="AC156" s="28"/>
      <c r="AD156" s="503"/>
      <c r="AE156" s="609"/>
    </row>
    <row r="157" spans="1:31" s="253" customFormat="1" x14ac:dyDescent="0.2">
      <c r="A157" s="532"/>
      <c r="B157" s="86"/>
      <c r="C157" s="18">
        <v>6</v>
      </c>
      <c r="D157" s="8" t="s">
        <v>258</v>
      </c>
      <c r="E157" s="18">
        <v>59</v>
      </c>
      <c r="F157" s="18"/>
      <c r="G157" s="17"/>
      <c r="H157" s="17"/>
      <c r="I157" s="19" t="s">
        <v>253</v>
      </c>
      <c r="J157" s="19"/>
      <c r="K157" s="17">
        <v>4</v>
      </c>
      <c r="L157" s="8">
        <v>22</v>
      </c>
      <c r="M157" s="145">
        <v>384.88</v>
      </c>
      <c r="N157" s="145">
        <v>1411.68</v>
      </c>
      <c r="O157" s="510"/>
      <c r="P157" s="34" t="s">
        <v>73</v>
      </c>
      <c r="Q157" s="538"/>
      <c r="R157" s="673"/>
      <c r="S157" s="521"/>
      <c r="T157" s="521"/>
      <c r="U157" s="521"/>
      <c r="V157" s="521"/>
      <c r="W157" s="521"/>
      <c r="X157" s="478"/>
      <c r="Y157" s="18">
        <v>14</v>
      </c>
      <c r="Z157" s="18"/>
      <c r="AA157" s="18"/>
      <c r="AB157" s="11"/>
      <c r="AC157" s="28"/>
      <c r="AD157" s="503"/>
      <c r="AE157" s="609"/>
    </row>
    <row r="158" spans="1:31" s="253" customFormat="1" x14ac:dyDescent="0.2">
      <c r="A158" s="532"/>
      <c r="B158" s="86"/>
      <c r="C158" s="18">
        <v>7</v>
      </c>
      <c r="D158" s="8" t="s">
        <v>258</v>
      </c>
      <c r="E158" s="18">
        <v>60</v>
      </c>
      <c r="F158" s="18"/>
      <c r="G158" s="17"/>
      <c r="H158" s="17"/>
      <c r="I158" s="19" t="s">
        <v>253</v>
      </c>
      <c r="J158" s="19"/>
      <c r="K158" s="17">
        <v>4</v>
      </c>
      <c r="L158" s="8">
        <v>34</v>
      </c>
      <c r="M158" s="145">
        <v>796.06</v>
      </c>
      <c r="N158" s="145">
        <v>2114.73</v>
      </c>
      <c r="O158" s="510"/>
      <c r="P158" s="34" t="s">
        <v>73</v>
      </c>
      <c r="Q158" s="538"/>
      <c r="R158" s="673"/>
      <c r="S158" s="521"/>
      <c r="T158" s="521"/>
      <c r="U158" s="521"/>
      <c r="V158" s="521"/>
      <c r="W158" s="521"/>
      <c r="X158" s="478"/>
      <c r="Y158" s="18">
        <v>20</v>
      </c>
      <c r="Z158" s="18"/>
      <c r="AA158" s="18"/>
      <c r="AB158" s="11"/>
      <c r="AC158" s="28"/>
      <c r="AD158" s="503"/>
      <c r="AE158" s="609"/>
    </row>
    <row r="159" spans="1:31" s="253" customFormat="1" x14ac:dyDescent="0.2">
      <c r="A159" s="532"/>
      <c r="B159" s="86"/>
      <c r="C159" s="18">
        <v>8</v>
      </c>
      <c r="D159" s="8" t="s">
        <v>258</v>
      </c>
      <c r="E159" s="18">
        <v>60</v>
      </c>
      <c r="F159" s="18"/>
      <c r="G159" s="17"/>
      <c r="H159" s="17"/>
      <c r="I159" s="19" t="s">
        <v>253</v>
      </c>
      <c r="J159" s="19"/>
      <c r="K159" s="17">
        <v>4</v>
      </c>
      <c r="L159" s="8">
        <v>14</v>
      </c>
      <c r="M159" s="145">
        <v>308.48</v>
      </c>
      <c r="N159" s="145">
        <v>871.6</v>
      </c>
      <c r="O159" s="510"/>
      <c r="P159" s="34" t="s">
        <v>73</v>
      </c>
      <c r="Q159" s="538"/>
      <c r="R159" s="673"/>
      <c r="S159" s="521"/>
      <c r="T159" s="521"/>
      <c r="U159" s="521"/>
      <c r="V159" s="521"/>
      <c r="W159" s="521"/>
      <c r="X159" s="478"/>
      <c r="Y159" s="18">
        <v>7</v>
      </c>
      <c r="Z159" s="18"/>
      <c r="AA159" s="18"/>
      <c r="AB159" s="11"/>
      <c r="AC159" s="28"/>
      <c r="AD159" s="503"/>
      <c r="AE159" s="609"/>
    </row>
    <row r="160" spans="1:31" s="253" customFormat="1" x14ac:dyDescent="0.2">
      <c r="A160" s="532"/>
      <c r="B160" s="86"/>
      <c r="C160" s="18">
        <v>9</v>
      </c>
      <c r="D160" s="8" t="s">
        <v>258</v>
      </c>
      <c r="E160" s="18">
        <v>60</v>
      </c>
      <c r="F160" s="18"/>
      <c r="G160" s="17"/>
      <c r="H160" s="17"/>
      <c r="I160" s="19" t="s">
        <v>253</v>
      </c>
      <c r="J160" s="19"/>
      <c r="K160" s="17">
        <v>4</v>
      </c>
      <c r="L160" s="8">
        <v>38</v>
      </c>
      <c r="M160" s="145">
        <v>792.71</v>
      </c>
      <c r="N160" s="145">
        <v>2448.92</v>
      </c>
      <c r="O160" s="510"/>
      <c r="P160" s="34" t="s">
        <v>73</v>
      </c>
      <c r="Q160" s="538"/>
      <c r="R160" s="673"/>
      <c r="S160" s="521"/>
      <c r="T160" s="521"/>
      <c r="U160" s="521"/>
      <c r="V160" s="521"/>
      <c r="W160" s="521"/>
      <c r="X160" s="478"/>
      <c r="Y160" s="18">
        <v>22</v>
      </c>
      <c r="Z160" s="18"/>
      <c r="AA160" s="18"/>
      <c r="AB160" s="11"/>
      <c r="AC160" s="28"/>
      <c r="AD160" s="503"/>
      <c r="AE160" s="609"/>
    </row>
    <row r="161" spans="1:31" s="253" customFormat="1" x14ac:dyDescent="0.2">
      <c r="A161" s="532"/>
      <c r="B161" s="86"/>
      <c r="C161" s="18">
        <v>10</v>
      </c>
      <c r="D161" s="8" t="s">
        <v>258</v>
      </c>
      <c r="E161" s="18">
        <v>60</v>
      </c>
      <c r="F161" s="18"/>
      <c r="G161" s="17"/>
      <c r="H161" s="17"/>
      <c r="I161" s="19" t="s">
        <v>253</v>
      </c>
      <c r="J161" s="19"/>
      <c r="K161" s="17">
        <v>3</v>
      </c>
      <c r="L161" s="8">
        <v>21</v>
      </c>
      <c r="M161" s="145">
        <v>551.72</v>
      </c>
      <c r="N161" s="145">
        <v>1312.72</v>
      </c>
      <c r="O161" s="510"/>
      <c r="P161" s="34" t="s">
        <v>73</v>
      </c>
      <c r="Q161" s="538"/>
      <c r="R161" s="673"/>
      <c r="S161" s="521"/>
      <c r="T161" s="521"/>
      <c r="U161" s="521"/>
      <c r="V161" s="521"/>
      <c r="W161" s="521"/>
      <c r="X161" s="478"/>
      <c r="Y161" s="18">
        <v>12</v>
      </c>
      <c r="Z161" s="18"/>
      <c r="AA161" s="18"/>
      <c r="AB161" s="11"/>
      <c r="AC161" s="28"/>
      <c r="AD161" s="503"/>
      <c r="AE161" s="609"/>
    </row>
    <row r="162" spans="1:31" s="253" customFormat="1" x14ac:dyDescent="0.2">
      <c r="A162" s="532"/>
      <c r="B162" s="86"/>
      <c r="C162" s="18">
        <v>11</v>
      </c>
      <c r="D162" s="8" t="s">
        <v>258</v>
      </c>
      <c r="E162" s="18">
        <v>60</v>
      </c>
      <c r="F162" s="18"/>
      <c r="G162" s="17"/>
      <c r="H162" s="17"/>
      <c r="I162" s="19" t="s">
        <v>253</v>
      </c>
      <c r="J162" s="19"/>
      <c r="K162" s="17">
        <v>4</v>
      </c>
      <c r="L162" s="8">
        <v>16</v>
      </c>
      <c r="M162" s="145">
        <v>312.60000000000002</v>
      </c>
      <c r="N162" s="145">
        <v>1068</v>
      </c>
      <c r="O162" s="510"/>
      <c r="P162" s="34" t="s">
        <v>73</v>
      </c>
      <c r="Q162" s="538"/>
      <c r="R162" s="673"/>
      <c r="S162" s="521"/>
      <c r="T162" s="521"/>
      <c r="U162" s="521"/>
      <c r="V162" s="521"/>
      <c r="W162" s="521"/>
      <c r="X162" s="478"/>
      <c r="Y162" s="18">
        <v>8</v>
      </c>
      <c r="Z162" s="18"/>
      <c r="AA162" s="18"/>
      <c r="AB162" s="11"/>
      <c r="AC162" s="28"/>
      <c r="AD162" s="503"/>
      <c r="AE162" s="609"/>
    </row>
    <row r="163" spans="1:31" s="253" customFormat="1" x14ac:dyDescent="0.2">
      <c r="A163" s="532"/>
      <c r="B163" s="86"/>
      <c r="C163" s="18">
        <v>12</v>
      </c>
      <c r="D163" s="8" t="s">
        <v>258</v>
      </c>
      <c r="E163" s="18">
        <v>60</v>
      </c>
      <c r="F163" s="18"/>
      <c r="G163" s="17"/>
      <c r="H163" s="17"/>
      <c r="I163" s="19" t="s">
        <v>253</v>
      </c>
      <c r="J163" s="19"/>
      <c r="K163" s="17">
        <v>4</v>
      </c>
      <c r="L163" s="8">
        <v>22</v>
      </c>
      <c r="M163" s="145">
        <v>470.02</v>
      </c>
      <c r="N163" s="145">
        <v>1463.59</v>
      </c>
      <c r="O163" s="510"/>
      <c r="P163" s="34" t="s">
        <v>73</v>
      </c>
      <c r="Q163" s="538"/>
      <c r="R163" s="673"/>
      <c r="S163" s="521"/>
      <c r="T163" s="521"/>
      <c r="U163" s="521"/>
      <c r="V163" s="521"/>
      <c r="W163" s="521"/>
      <c r="X163" s="478"/>
      <c r="Y163" s="18">
        <v>14</v>
      </c>
      <c r="Z163" s="18"/>
      <c r="AA163" s="18"/>
      <c r="AB163" s="11"/>
      <c r="AC163" s="28"/>
      <c r="AD163" s="503"/>
      <c r="AE163" s="609"/>
    </row>
    <row r="164" spans="1:31" s="253" customFormat="1" x14ac:dyDescent="0.2">
      <c r="A164" s="532"/>
      <c r="B164" s="86"/>
      <c r="C164" s="18">
        <v>13</v>
      </c>
      <c r="D164" s="8" t="s">
        <v>258</v>
      </c>
      <c r="E164" s="18">
        <v>60</v>
      </c>
      <c r="F164" s="18"/>
      <c r="G164" s="17"/>
      <c r="H164" s="17"/>
      <c r="I164" s="19" t="s">
        <v>253</v>
      </c>
      <c r="J164" s="19"/>
      <c r="K164" s="17">
        <v>4</v>
      </c>
      <c r="L164" s="8">
        <v>22</v>
      </c>
      <c r="M164" s="145">
        <v>471.57</v>
      </c>
      <c r="N164" s="145">
        <v>1461.55</v>
      </c>
      <c r="O164" s="510"/>
      <c r="P164" s="34" t="s">
        <v>73</v>
      </c>
      <c r="Q164" s="538"/>
      <c r="R164" s="673"/>
      <c r="S164" s="521"/>
      <c r="T164" s="521"/>
      <c r="U164" s="521"/>
      <c r="V164" s="521"/>
      <c r="W164" s="521"/>
      <c r="X164" s="478"/>
      <c r="Y164" s="18">
        <v>14</v>
      </c>
      <c r="Z164" s="18"/>
      <c r="AA164" s="18"/>
      <c r="AB164" s="11"/>
      <c r="AC164" s="28"/>
      <c r="AD164" s="503"/>
      <c r="AE164" s="609"/>
    </row>
    <row r="165" spans="1:31" s="253" customFormat="1" x14ac:dyDescent="0.2">
      <c r="A165" s="532"/>
      <c r="B165" s="86"/>
      <c r="C165" s="18">
        <v>14</v>
      </c>
      <c r="D165" s="8" t="s">
        <v>258</v>
      </c>
      <c r="E165" s="18">
        <v>61</v>
      </c>
      <c r="F165" s="18"/>
      <c r="G165" s="17"/>
      <c r="H165" s="17"/>
      <c r="I165" s="19" t="s">
        <v>253</v>
      </c>
      <c r="J165" s="19"/>
      <c r="K165" s="17">
        <v>4</v>
      </c>
      <c r="L165" s="8">
        <v>11</v>
      </c>
      <c r="M165" s="145">
        <v>232.26</v>
      </c>
      <c r="N165" s="145">
        <v>706.55</v>
      </c>
      <c r="O165" s="510"/>
      <c r="P165" s="34" t="s">
        <v>73</v>
      </c>
      <c r="Q165" s="538"/>
      <c r="R165" s="673"/>
      <c r="S165" s="521"/>
      <c r="T165" s="521"/>
      <c r="U165" s="521"/>
      <c r="V165" s="521"/>
      <c r="W165" s="521"/>
      <c r="X165" s="478"/>
      <c r="Y165" s="18">
        <v>7</v>
      </c>
      <c r="Z165" s="18"/>
      <c r="AA165" s="18"/>
      <c r="AB165" s="11"/>
      <c r="AC165" s="28"/>
      <c r="AD165" s="503"/>
      <c r="AE165" s="609"/>
    </row>
    <row r="166" spans="1:31" s="253" customFormat="1" x14ac:dyDescent="0.2">
      <c r="A166" s="532"/>
      <c r="B166" s="86"/>
      <c r="C166" s="18">
        <v>15</v>
      </c>
      <c r="D166" s="8" t="s">
        <v>258</v>
      </c>
      <c r="E166" s="18">
        <v>61</v>
      </c>
      <c r="F166" s="18"/>
      <c r="G166" s="17"/>
      <c r="H166" s="17"/>
      <c r="I166" s="19" t="s">
        <v>253</v>
      </c>
      <c r="J166" s="19"/>
      <c r="K166" s="17">
        <v>3</v>
      </c>
      <c r="L166" s="8">
        <v>12</v>
      </c>
      <c r="M166" s="145">
        <v>342.64</v>
      </c>
      <c r="N166" s="145">
        <v>789.85</v>
      </c>
      <c r="O166" s="510"/>
      <c r="P166" s="34" t="s">
        <v>73</v>
      </c>
      <c r="Q166" s="538"/>
      <c r="R166" s="673"/>
      <c r="S166" s="521"/>
      <c r="T166" s="521"/>
      <c r="U166" s="521"/>
      <c r="V166" s="521"/>
      <c r="W166" s="521"/>
      <c r="X166" s="478"/>
      <c r="Y166" s="18">
        <v>9</v>
      </c>
      <c r="Z166" s="18"/>
      <c r="AA166" s="18"/>
      <c r="AB166" s="11"/>
      <c r="AC166" s="28"/>
      <c r="AD166" s="503"/>
      <c r="AE166" s="609"/>
    </row>
    <row r="167" spans="1:31" s="253" customFormat="1" x14ac:dyDescent="0.2">
      <c r="A167" s="532"/>
      <c r="B167" s="86"/>
      <c r="C167" s="18">
        <v>16</v>
      </c>
      <c r="D167" s="8" t="s">
        <v>258</v>
      </c>
      <c r="E167" s="18">
        <v>61</v>
      </c>
      <c r="F167" s="18"/>
      <c r="G167" s="17"/>
      <c r="H167" s="17"/>
      <c r="I167" s="19" t="s">
        <v>253</v>
      </c>
      <c r="J167" s="19"/>
      <c r="K167" s="17">
        <v>4</v>
      </c>
      <c r="L167" s="8">
        <v>16</v>
      </c>
      <c r="M167" s="145">
        <v>255</v>
      </c>
      <c r="N167" s="145">
        <v>1015.96</v>
      </c>
      <c r="O167" s="511"/>
      <c r="P167" s="34" t="s">
        <v>73</v>
      </c>
      <c r="Q167" s="539"/>
      <c r="R167" s="618"/>
      <c r="S167" s="522"/>
      <c r="T167" s="522"/>
      <c r="U167" s="522"/>
      <c r="V167" s="522"/>
      <c r="W167" s="522"/>
      <c r="X167" s="479"/>
      <c r="Y167" s="18">
        <v>8</v>
      </c>
      <c r="Z167" s="18"/>
      <c r="AA167" s="18"/>
      <c r="AB167" s="11"/>
      <c r="AC167" s="28"/>
      <c r="AD167" s="513"/>
      <c r="AE167" s="610"/>
    </row>
    <row r="168" spans="1:31" s="253" customFormat="1" x14ac:dyDescent="0.2">
      <c r="A168" s="532"/>
      <c r="B168" s="110" t="s">
        <v>8</v>
      </c>
      <c r="C168" s="30">
        <f>COUNTA(C152:C167)</f>
        <v>16</v>
      </c>
      <c r="D168" s="29"/>
      <c r="E168" s="30"/>
      <c r="F168" s="30"/>
      <c r="G168" s="21"/>
      <c r="H168" s="21"/>
      <c r="I168" s="21">
        <f>COUNTA(I152:I167)</f>
        <v>16</v>
      </c>
      <c r="J168" s="21"/>
      <c r="K168" s="21"/>
      <c r="L168" s="29">
        <f>SUM(L152:L167)</f>
        <v>320</v>
      </c>
      <c r="M168" s="140">
        <f>SUM(M152:M167)</f>
        <v>6619.96</v>
      </c>
      <c r="N168" s="140">
        <f>SUM(N152:N167)</f>
        <v>20520.629999999994</v>
      </c>
      <c r="O168" s="312">
        <f>SUM(O152)</f>
        <v>327</v>
      </c>
      <c r="P168" s="36"/>
      <c r="Q168" s="3"/>
      <c r="R168" s="254"/>
      <c r="S168" s="12"/>
      <c r="T168" s="12"/>
      <c r="U168" s="12"/>
      <c r="V168" s="12"/>
      <c r="W168" s="31"/>
      <c r="X168" s="55"/>
      <c r="Y168" s="30">
        <f>SUM(Y152:Y167)</f>
        <v>190</v>
      </c>
      <c r="Z168" s="88">
        <f>SUM(Z152:Z167)</f>
        <v>0</v>
      </c>
      <c r="AA168" s="30">
        <f>SUM(AA152:AA167)</f>
        <v>0</v>
      </c>
      <c r="AB168" s="13"/>
      <c r="AC168" s="12"/>
      <c r="AD168" s="13">
        <v>1</v>
      </c>
      <c r="AE168" s="75"/>
    </row>
    <row r="169" spans="1:31" s="253" customFormat="1" x14ac:dyDescent="0.2">
      <c r="A169" s="532"/>
      <c r="B169" s="110" t="s">
        <v>84</v>
      </c>
      <c r="C169" s="30"/>
      <c r="D169" s="29"/>
      <c r="E169" s="30"/>
      <c r="F169" s="30"/>
      <c r="G169" s="21"/>
      <c r="H169" s="21"/>
      <c r="I169" s="21"/>
      <c r="J169" s="21"/>
      <c r="K169" s="21"/>
      <c r="L169" s="29"/>
      <c r="M169" s="140">
        <v>37261.5</v>
      </c>
      <c r="N169" s="140"/>
      <c r="O169" s="21"/>
      <c r="P169" s="36"/>
      <c r="Q169" s="77"/>
      <c r="R169" s="255"/>
      <c r="S169" s="78"/>
      <c r="T169" s="78"/>
      <c r="U169" s="78"/>
      <c r="V169" s="78"/>
      <c r="W169" s="31"/>
      <c r="X169" s="55"/>
      <c r="Y169" s="30"/>
      <c r="Z169" s="30"/>
      <c r="AA169" s="30"/>
      <c r="AB169" s="13"/>
      <c r="AC169" s="12"/>
      <c r="AD169" s="13"/>
      <c r="AE169" s="75"/>
    </row>
    <row r="170" spans="1:31" s="253" customFormat="1" ht="14.25" customHeight="1" x14ac:dyDescent="0.2">
      <c r="A170" s="532"/>
      <c r="B170" s="87" t="s">
        <v>24</v>
      </c>
      <c r="C170" s="18">
        <v>1</v>
      </c>
      <c r="D170" s="8" t="s">
        <v>270</v>
      </c>
      <c r="E170" s="18">
        <v>61</v>
      </c>
      <c r="F170" s="18"/>
      <c r="G170" s="17"/>
      <c r="H170" s="17"/>
      <c r="I170" s="19" t="s">
        <v>292</v>
      </c>
      <c r="J170" s="19"/>
      <c r="K170" s="17">
        <v>4</v>
      </c>
      <c r="L170" s="8">
        <v>11</v>
      </c>
      <c r="M170" s="145">
        <v>249.29</v>
      </c>
      <c r="N170" s="145">
        <v>717.56</v>
      </c>
      <c r="O170" s="509">
        <v>368</v>
      </c>
      <c r="P170" s="34" t="s">
        <v>74</v>
      </c>
      <c r="Q170" s="537" t="s">
        <v>50</v>
      </c>
      <c r="R170" s="617">
        <v>90</v>
      </c>
      <c r="S170" s="523" t="s">
        <v>53</v>
      </c>
      <c r="T170" s="523" t="s">
        <v>293</v>
      </c>
      <c r="U170" s="523" t="s">
        <v>294</v>
      </c>
      <c r="V170" s="523" t="s">
        <v>294</v>
      </c>
      <c r="W170" s="523" t="s">
        <v>271</v>
      </c>
      <c r="X170" s="477"/>
      <c r="Y170" s="18">
        <v>7</v>
      </c>
      <c r="Z170" s="18"/>
      <c r="AA170" s="18"/>
      <c r="AB170" s="11"/>
      <c r="AC170" s="28"/>
      <c r="AD170" s="482" t="s">
        <v>295</v>
      </c>
      <c r="AE170" s="608" t="s">
        <v>271</v>
      </c>
    </row>
    <row r="171" spans="1:31" s="253" customFormat="1" x14ac:dyDescent="0.2">
      <c r="A171" s="532"/>
      <c r="B171" s="86"/>
      <c r="C171" s="18">
        <v>2</v>
      </c>
      <c r="D171" s="8" t="s">
        <v>270</v>
      </c>
      <c r="E171" s="18">
        <v>61</v>
      </c>
      <c r="F171" s="18"/>
      <c r="G171" s="17"/>
      <c r="H171" s="17"/>
      <c r="I171" s="19" t="s">
        <v>271</v>
      </c>
      <c r="J171" s="19"/>
      <c r="K171" s="17">
        <v>4</v>
      </c>
      <c r="L171" s="8">
        <v>27</v>
      </c>
      <c r="M171" s="145">
        <v>576.34</v>
      </c>
      <c r="N171" s="145">
        <v>1734.11</v>
      </c>
      <c r="O171" s="510"/>
      <c r="P171" s="34" t="s">
        <v>74</v>
      </c>
      <c r="Q171" s="538"/>
      <c r="R171" s="673"/>
      <c r="S171" s="521"/>
      <c r="T171" s="521"/>
      <c r="U171" s="521"/>
      <c r="V171" s="521"/>
      <c r="W171" s="521"/>
      <c r="X171" s="478"/>
      <c r="Y171" s="18">
        <v>15</v>
      </c>
      <c r="Z171" s="18"/>
      <c r="AA171" s="18"/>
      <c r="AB171" s="11"/>
      <c r="AC171" s="28"/>
      <c r="AD171" s="503"/>
      <c r="AE171" s="609"/>
    </row>
    <row r="172" spans="1:31" s="253" customFormat="1" x14ac:dyDescent="0.2">
      <c r="A172" s="532"/>
      <c r="B172" s="86"/>
      <c r="C172" s="18">
        <v>3</v>
      </c>
      <c r="D172" s="8" t="s">
        <v>270</v>
      </c>
      <c r="E172" s="18">
        <v>61</v>
      </c>
      <c r="F172" s="18"/>
      <c r="G172" s="17"/>
      <c r="H172" s="17"/>
      <c r="I172" s="19" t="s">
        <v>271</v>
      </c>
      <c r="J172" s="19"/>
      <c r="K172" s="17">
        <v>3</v>
      </c>
      <c r="L172" s="8">
        <v>15</v>
      </c>
      <c r="M172" s="145">
        <v>400.94</v>
      </c>
      <c r="N172" s="145">
        <v>1025.3</v>
      </c>
      <c r="O172" s="510"/>
      <c r="P172" s="34" t="s">
        <v>74</v>
      </c>
      <c r="Q172" s="538"/>
      <c r="R172" s="673"/>
      <c r="S172" s="521"/>
      <c r="T172" s="521"/>
      <c r="U172" s="521"/>
      <c r="V172" s="521"/>
      <c r="W172" s="521"/>
      <c r="X172" s="478"/>
      <c r="Y172" s="18">
        <v>9</v>
      </c>
      <c r="Z172" s="18"/>
      <c r="AA172" s="18"/>
      <c r="AB172" s="11"/>
      <c r="AC172" s="28"/>
      <c r="AD172" s="503"/>
      <c r="AE172" s="609"/>
    </row>
    <row r="173" spans="1:31" s="253" customFormat="1" x14ac:dyDescent="0.2">
      <c r="A173" s="532"/>
      <c r="B173" s="86"/>
      <c r="C173" s="18">
        <v>4</v>
      </c>
      <c r="D173" s="8" t="s">
        <v>270</v>
      </c>
      <c r="E173" s="18">
        <v>61</v>
      </c>
      <c r="F173" s="18"/>
      <c r="G173" s="17"/>
      <c r="H173" s="17"/>
      <c r="I173" s="19" t="s">
        <v>271</v>
      </c>
      <c r="J173" s="19"/>
      <c r="K173" s="17">
        <v>3</v>
      </c>
      <c r="L173" s="8">
        <v>15</v>
      </c>
      <c r="M173" s="145">
        <v>339.7</v>
      </c>
      <c r="N173" s="145">
        <v>995.49</v>
      </c>
      <c r="O173" s="510"/>
      <c r="P173" s="34" t="s">
        <v>74</v>
      </c>
      <c r="Q173" s="538"/>
      <c r="R173" s="673"/>
      <c r="S173" s="521"/>
      <c r="T173" s="521"/>
      <c r="U173" s="521"/>
      <c r="V173" s="521"/>
      <c r="W173" s="521"/>
      <c r="X173" s="478"/>
      <c r="Y173" s="18">
        <v>9</v>
      </c>
      <c r="Z173" s="18"/>
      <c r="AA173" s="18"/>
      <c r="AB173" s="11"/>
      <c r="AC173" s="28"/>
      <c r="AD173" s="503"/>
      <c r="AE173" s="609"/>
    </row>
    <row r="174" spans="1:31" s="253" customFormat="1" x14ac:dyDescent="0.2">
      <c r="A174" s="532"/>
      <c r="B174" s="86"/>
      <c r="C174" s="18">
        <v>5</v>
      </c>
      <c r="D174" s="8" t="s">
        <v>270</v>
      </c>
      <c r="E174" s="18">
        <v>61</v>
      </c>
      <c r="F174" s="18"/>
      <c r="G174" s="17"/>
      <c r="H174" s="17"/>
      <c r="I174" s="19" t="s">
        <v>271</v>
      </c>
      <c r="J174" s="19"/>
      <c r="K174" s="17">
        <v>3</v>
      </c>
      <c r="L174" s="8">
        <v>9</v>
      </c>
      <c r="M174" s="145">
        <v>242.24</v>
      </c>
      <c r="N174" s="145">
        <v>604.73</v>
      </c>
      <c r="O174" s="510"/>
      <c r="P174" s="34" t="s">
        <v>74</v>
      </c>
      <c r="Q174" s="538"/>
      <c r="R174" s="673"/>
      <c r="S174" s="521"/>
      <c r="T174" s="521"/>
      <c r="U174" s="521"/>
      <c r="V174" s="521"/>
      <c r="W174" s="521"/>
      <c r="X174" s="478"/>
      <c r="Y174" s="18">
        <v>6</v>
      </c>
      <c r="Z174" s="18"/>
      <c r="AA174" s="18"/>
      <c r="AB174" s="11"/>
      <c r="AC174" s="28"/>
      <c r="AD174" s="503"/>
      <c r="AE174" s="609"/>
    </row>
    <row r="175" spans="1:31" s="253" customFormat="1" x14ac:dyDescent="0.2">
      <c r="A175" s="532"/>
      <c r="B175" s="86"/>
      <c r="C175" s="18">
        <v>6</v>
      </c>
      <c r="D175" s="8" t="s">
        <v>270</v>
      </c>
      <c r="E175" s="18">
        <v>61</v>
      </c>
      <c r="F175" s="18"/>
      <c r="G175" s="17"/>
      <c r="H175" s="17"/>
      <c r="I175" s="19" t="s">
        <v>271</v>
      </c>
      <c r="J175" s="19"/>
      <c r="K175" s="17">
        <v>4</v>
      </c>
      <c r="L175" s="8">
        <v>30</v>
      </c>
      <c r="M175" s="145">
        <v>655.09</v>
      </c>
      <c r="N175" s="145">
        <v>1952.33</v>
      </c>
      <c r="O175" s="510"/>
      <c r="P175" s="34" t="s">
        <v>74</v>
      </c>
      <c r="Q175" s="538"/>
      <c r="R175" s="673"/>
      <c r="S175" s="521"/>
      <c r="T175" s="521"/>
      <c r="U175" s="521"/>
      <c r="V175" s="521"/>
      <c r="W175" s="521"/>
      <c r="X175" s="478"/>
      <c r="Y175" s="18">
        <v>18</v>
      </c>
      <c r="Z175" s="18"/>
      <c r="AA175" s="18"/>
      <c r="AB175" s="11"/>
      <c r="AC175" s="28"/>
      <c r="AD175" s="503"/>
      <c r="AE175" s="609"/>
    </row>
    <row r="176" spans="1:31" s="253" customFormat="1" x14ac:dyDescent="0.2">
      <c r="A176" s="532"/>
      <c r="B176" s="86"/>
      <c r="C176" s="18">
        <v>7</v>
      </c>
      <c r="D176" s="8" t="s">
        <v>270</v>
      </c>
      <c r="E176" s="18">
        <v>62</v>
      </c>
      <c r="F176" s="18"/>
      <c r="G176" s="17"/>
      <c r="H176" s="17"/>
      <c r="I176" s="19" t="s">
        <v>271</v>
      </c>
      <c r="J176" s="19"/>
      <c r="K176" s="17">
        <v>4</v>
      </c>
      <c r="L176" s="8">
        <v>48</v>
      </c>
      <c r="M176" s="145">
        <f>N176*0.342</f>
        <v>1033.75998</v>
      </c>
      <c r="N176" s="145">
        <v>3022.69</v>
      </c>
      <c r="O176" s="510"/>
      <c r="P176" s="34" t="s">
        <v>74</v>
      </c>
      <c r="Q176" s="538"/>
      <c r="R176" s="673"/>
      <c r="S176" s="521"/>
      <c r="T176" s="521"/>
      <c r="U176" s="521"/>
      <c r="V176" s="521"/>
      <c r="W176" s="521"/>
      <c r="X176" s="478"/>
      <c r="Y176" s="18">
        <v>24</v>
      </c>
      <c r="Z176" s="18"/>
      <c r="AA176" s="18"/>
      <c r="AB176" s="11"/>
      <c r="AC176" s="28"/>
      <c r="AD176" s="503"/>
      <c r="AE176" s="609"/>
    </row>
    <row r="177" spans="1:31" s="253" customFormat="1" x14ac:dyDescent="0.2">
      <c r="A177" s="532"/>
      <c r="B177" s="86"/>
      <c r="C177" s="18">
        <v>8</v>
      </c>
      <c r="D177" s="8" t="s">
        <v>270</v>
      </c>
      <c r="E177" s="18">
        <v>62</v>
      </c>
      <c r="F177" s="18"/>
      <c r="G177" s="17"/>
      <c r="H177" s="17"/>
      <c r="I177" s="19" t="s">
        <v>271</v>
      </c>
      <c r="J177" s="19"/>
      <c r="K177" s="17">
        <v>4</v>
      </c>
      <c r="L177" s="8">
        <v>11</v>
      </c>
      <c r="M177" s="145">
        <v>249.29</v>
      </c>
      <c r="N177" s="147">
        <v>706.46</v>
      </c>
      <c r="O177" s="510"/>
      <c r="P177" s="34" t="s">
        <v>74</v>
      </c>
      <c r="Q177" s="538"/>
      <c r="R177" s="673"/>
      <c r="S177" s="521"/>
      <c r="T177" s="521"/>
      <c r="U177" s="521"/>
      <c r="V177" s="521"/>
      <c r="W177" s="521"/>
      <c r="X177" s="478"/>
      <c r="Y177" s="18">
        <v>7</v>
      </c>
      <c r="Z177" s="18"/>
      <c r="AA177" s="18"/>
      <c r="AB177" s="11"/>
      <c r="AC177" s="28"/>
      <c r="AD177" s="503"/>
      <c r="AE177" s="609"/>
    </row>
    <row r="178" spans="1:31" s="253" customFormat="1" x14ac:dyDescent="0.2">
      <c r="A178" s="532"/>
      <c r="B178" s="86"/>
      <c r="C178" s="18">
        <v>9</v>
      </c>
      <c r="D178" s="8" t="s">
        <v>270</v>
      </c>
      <c r="E178" s="18">
        <v>62</v>
      </c>
      <c r="F178" s="18"/>
      <c r="G178" s="17"/>
      <c r="H178" s="17"/>
      <c r="I178" s="19" t="s">
        <v>271</v>
      </c>
      <c r="J178" s="19"/>
      <c r="K178" s="17">
        <v>4</v>
      </c>
      <c r="L178" s="8">
        <v>19</v>
      </c>
      <c r="M178" s="145">
        <f>N178*0.342</f>
        <v>409.90410000000003</v>
      </c>
      <c r="N178" s="145">
        <v>1198.55</v>
      </c>
      <c r="O178" s="510"/>
      <c r="P178" s="34" t="s">
        <v>74</v>
      </c>
      <c r="Q178" s="538"/>
      <c r="R178" s="673"/>
      <c r="S178" s="521"/>
      <c r="T178" s="521"/>
      <c r="U178" s="521"/>
      <c r="V178" s="521"/>
      <c r="W178" s="521"/>
      <c r="X178" s="478"/>
      <c r="Y178" s="18">
        <v>11</v>
      </c>
      <c r="Z178" s="18"/>
      <c r="AA178" s="18"/>
      <c r="AB178" s="11"/>
      <c r="AC178" s="28"/>
      <c r="AD178" s="503"/>
      <c r="AE178" s="609"/>
    </row>
    <row r="179" spans="1:31" s="253" customFormat="1" x14ac:dyDescent="0.2">
      <c r="A179" s="532"/>
      <c r="B179" s="86"/>
      <c r="C179" s="18">
        <v>10</v>
      </c>
      <c r="D179" s="8" t="s">
        <v>270</v>
      </c>
      <c r="E179" s="18">
        <v>62</v>
      </c>
      <c r="F179" s="18"/>
      <c r="G179" s="17"/>
      <c r="H179" s="17"/>
      <c r="I179" s="19" t="s">
        <v>271</v>
      </c>
      <c r="J179" s="19"/>
      <c r="K179" s="17">
        <v>3</v>
      </c>
      <c r="L179" s="8">
        <v>17</v>
      </c>
      <c r="M179" s="145">
        <f>N179*0.4</f>
        <v>467.71600000000001</v>
      </c>
      <c r="N179" s="145">
        <v>1169.29</v>
      </c>
      <c r="O179" s="510"/>
      <c r="P179" s="34" t="s">
        <v>74</v>
      </c>
      <c r="Q179" s="538"/>
      <c r="R179" s="673"/>
      <c r="S179" s="521"/>
      <c r="T179" s="521"/>
      <c r="U179" s="521"/>
      <c r="V179" s="521"/>
      <c r="W179" s="521"/>
      <c r="X179" s="478"/>
      <c r="Y179" s="18">
        <v>8</v>
      </c>
      <c r="Z179" s="18"/>
      <c r="AA179" s="18"/>
      <c r="AB179" s="11"/>
      <c r="AC179" s="28"/>
      <c r="AD179" s="503"/>
      <c r="AE179" s="609"/>
    </row>
    <row r="180" spans="1:31" s="253" customFormat="1" x14ac:dyDescent="0.2">
      <c r="A180" s="532"/>
      <c r="B180" s="86"/>
      <c r="C180" s="18">
        <v>11</v>
      </c>
      <c r="D180" s="8" t="s">
        <v>270</v>
      </c>
      <c r="E180" s="18">
        <v>62</v>
      </c>
      <c r="F180" s="18"/>
      <c r="G180" s="17"/>
      <c r="H180" s="17"/>
      <c r="I180" s="19" t="s">
        <v>271</v>
      </c>
      <c r="J180" s="19"/>
      <c r="K180" s="17">
        <v>3</v>
      </c>
      <c r="L180" s="8">
        <v>20</v>
      </c>
      <c r="M180" s="145">
        <v>576.54</v>
      </c>
      <c r="N180" s="145">
        <v>1383.11</v>
      </c>
      <c r="O180" s="510"/>
      <c r="P180" s="34" t="s">
        <v>74</v>
      </c>
      <c r="Q180" s="538"/>
      <c r="R180" s="673"/>
      <c r="S180" s="521"/>
      <c r="T180" s="521"/>
      <c r="U180" s="521"/>
      <c r="V180" s="521"/>
      <c r="W180" s="521"/>
      <c r="X180" s="478"/>
      <c r="Y180" s="18">
        <v>10</v>
      </c>
      <c r="Z180" s="18"/>
      <c r="AA180" s="18"/>
      <c r="AB180" s="11"/>
      <c r="AC180" s="28"/>
      <c r="AD180" s="503"/>
      <c r="AE180" s="609"/>
    </row>
    <row r="181" spans="1:31" s="253" customFormat="1" x14ac:dyDescent="0.2">
      <c r="A181" s="532"/>
      <c r="B181" s="86"/>
      <c r="C181" s="18">
        <v>12</v>
      </c>
      <c r="D181" s="8" t="s">
        <v>270</v>
      </c>
      <c r="E181" s="18">
        <v>63</v>
      </c>
      <c r="F181" s="18"/>
      <c r="G181" s="17"/>
      <c r="H181" s="17"/>
      <c r="I181" s="19" t="s">
        <v>271</v>
      </c>
      <c r="J181" s="19"/>
      <c r="K181" s="17">
        <v>4</v>
      </c>
      <c r="L181" s="8">
        <v>46</v>
      </c>
      <c r="M181" s="145">
        <f>N181*0.342</f>
        <v>1004.4984600000001</v>
      </c>
      <c r="N181" s="145">
        <v>2937.13</v>
      </c>
      <c r="O181" s="510"/>
      <c r="P181" s="34" t="s">
        <v>74</v>
      </c>
      <c r="Q181" s="538"/>
      <c r="R181" s="673"/>
      <c r="S181" s="521"/>
      <c r="T181" s="521"/>
      <c r="U181" s="521"/>
      <c r="V181" s="521"/>
      <c r="W181" s="521"/>
      <c r="X181" s="478"/>
      <c r="Y181" s="18">
        <v>23</v>
      </c>
      <c r="Z181" s="18"/>
      <c r="AA181" s="18"/>
      <c r="AB181" s="11"/>
      <c r="AC181" s="28"/>
      <c r="AD181" s="503"/>
      <c r="AE181" s="609"/>
    </row>
    <row r="182" spans="1:31" s="253" customFormat="1" x14ac:dyDescent="0.2">
      <c r="A182" s="532"/>
      <c r="B182" s="86"/>
      <c r="C182" s="18">
        <v>13</v>
      </c>
      <c r="D182" s="8" t="s">
        <v>270</v>
      </c>
      <c r="E182" s="18">
        <v>63</v>
      </c>
      <c r="F182" s="18"/>
      <c r="G182" s="17"/>
      <c r="H182" s="17"/>
      <c r="I182" s="19" t="s">
        <v>271</v>
      </c>
      <c r="J182" s="19"/>
      <c r="K182" s="17">
        <v>3</v>
      </c>
      <c r="L182" s="8">
        <v>15</v>
      </c>
      <c r="M182" s="145">
        <v>419.99</v>
      </c>
      <c r="N182" s="145">
        <v>981.32</v>
      </c>
      <c r="O182" s="510"/>
      <c r="P182" s="34" t="s">
        <v>74</v>
      </c>
      <c r="Q182" s="538"/>
      <c r="R182" s="673"/>
      <c r="S182" s="521"/>
      <c r="T182" s="521"/>
      <c r="U182" s="521"/>
      <c r="V182" s="521"/>
      <c r="W182" s="521"/>
      <c r="X182" s="478"/>
      <c r="Y182" s="18">
        <v>9</v>
      </c>
      <c r="Z182" s="18"/>
      <c r="AA182" s="18"/>
      <c r="AB182" s="11"/>
      <c r="AC182" s="28"/>
      <c r="AD182" s="503"/>
      <c r="AE182" s="609"/>
    </row>
    <row r="183" spans="1:31" s="253" customFormat="1" x14ac:dyDescent="0.2">
      <c r="A183" s="532"/>
      <c r="B183" s="86"/>
      <c r="C183" s="18">
        <v>14</v>
      </c>
      <c r="D183" s="8" t="s">
        <v>270</v>
      </c>
      <c r="E183" s="18">
        <v>63</v>
      </c>
      <c r="F183" s="18"/>
      <c r="G183" s="17"/>
      <c r="H183" s="17"/>
      <c r="I183" s="19" t="s">
        <v>271</v>
      </c>
      <c r="J183" s="19"/>
      <c r="K183" s="17">
        <v>4</v>
      </c>
      <c r="L183" s="8">
        <v>33</v>
      </c>
      <c r="M183" s="145">
        <f>N183*0.342</f>
        <v>716.96196000000009</v>
      </c>
      <c r="N183" s="145">
        <v>2096.38</v>
      </c>
      <c r="O183" s="510"/>
      <c r="P183" s="34" t="s">
        <v>74</v>
      </c>
      <c r="Q183" s="538"/>
      <c r="R183" s="673"/>
      <c r="S183" s="521"/>
      <c r="T183" s="521"/>
      <c r="U183" s="521"/>
      <c r="V183" s="521"/>
      <c r="W183" s="521"/>
      <c r="X183" s="478"/>
      <c r="Y183" s="18">
        <v>18</v>
      </c>
      <c r="Z183" s="18"/>
      <c r="AA183" s="18"/>
      <c r="AB183" s="11"/>
      <c r="AC183" s="28"/>
      <c r="AD183" s="503"/>
      <c r="AE183" s="609"/>
    </row>
    <row r="184" spans="1:31" s="253" customFormat="1" x14ac:dyDescent="0.2">
      <c r="A184" s="532"/>
      <c r="B184" s="86"/>
      <c r="C184" s="18">
        <v>15</v>
      </c>
      <c r="D184" s="8" t="s">
        <v>270</v>
      </c>
      <c r="E184" s="18">
        <v>63</v>
      </c>
      <c r="F184" s="18"/>
      <c r="G184" s="17"/>
      <c r="H184" s="17"/>
      <c r="I184" s="19" t="s">
        <v>271</v>
      </c>
      <c r="J184" s="19"/>
      <c r="K184" s="17">
        <v>3</v>
      </c>
      <c r="L184" s="8">
        <v>15</v>
      </c>
      <c r="M184" s="145">
        <v>419.99</v>
      </c>
      <c r="N184" s="145">
        <v>981.32</v>
      </c>
      <c r="O184" s="510"/>
      <c r="P184" s="34" t="s">
        <v>74</v>
      </c>
      <c r="Q184" s="538"/>
      <c r="R184" s="673"/>
      <c r="S184" s="521"/>
      <c r="T184" s="521"/>
      <c r="U184" s="521"/>
      <c r="V184" s="521"/>
      <c r="W184" s="521"/>
      <c r="X184" s="478"/>
      <c r="Y184" s="18">
        <v>9</v>
      </c>
      <c r="Z184" s="18"/>
      <c r="AA184" s="18"/>
      <c r="AB184" s="11"/>
      <c r="AC184" s="28"/>
      <c r="AD184" s="503"/>
      <c r="AE184" s="609"/>
    </row>
    <row r="185" spans="1:31" s="253" customFormat="1" x14ac:dyDescent="0.2">
      <c r="A185" s="532"/>
      <c r="B185" s="86"/>
      <c r="C185" s="18">
        <v>16</v>
      </c>
      <c r="D185" s="8" t="s">
        <v>270</v>
      </c>
      <c r="E185" s="18">
        <v>63</v>
      </c>
      <c r="F185" s="18"/>
      <c r="G185" s="17"/>
      <c r="H185" s="17"/>
      <c r="I185" s="19" t="s">
        <v>271</v>
      </c>
      <c r="J185" s="19"/>
      <c r="K185" s="17">
        <v>3</v>
      </c>
      <c r="L185" s="8">
        <v>12</v>
      </c>
      <c r="M185" s="145">
        <f>N185*0.4</f>
        <v>295.23200000000003</v>
      </c>
      <c r="N185" s="145">
        <v>738.08</v>
      </c>
      <c r="O185" s="510"/>
      <c r="P185" s="34" t="s">
        <v>74</v>
      </c>
      <c r="Q185" s="538"/>
      <c r="R185" s="673"/>
      <c r="S185" s="521"/>
      <c r="T185" s="521"/>
      <c r="U185" s="521"/>
      <c r="V185" s="521"/>
      <c r="W185" s="521"/>
      <c r="X185" s="478"/>
      <c r="Y185" s="18">
        <v>6</v>
      </c>
      <c r="Z185" s="18"/>
      <c r="AA185" s="18"/>
      <c r="AB185" s="11"/>
      <c r="AC185" s="28"/>
      <c r="AD185" s="503"/>
      <c r="AE185" s="609"/>
    </row>
    <row r="186" spans="1:31" s="253" customFormat="1" x14ac:dyDescent="0.2">
      <c r="A186" s="532"/>
      <c r="B186" s="86"/>
      <c r="C186" s="18">
        <v>17</v>
      </c>
      <c r="D186" s="8" t="s">
        <v>270</v>
      </c>
      <c r="E186" s="18">
        <v>63</v>
      </c>
      <c r="F186" s="18"/>
      <c r="G186" s="17"/>
      <c r="H186" s="17"/>
      <c r="I186" s="19" t="s">
        <v>271</v>
      </c>
      <c r="J186" s="19"/>
      <c r="K186" s="17">
        <v>3</v>
      </c>
      <c r="L186" s="8">
        <v>15</v>
      </c>
      <c r="M186" s="145">
        <f>N186*0.4</f>
        <v>368.62800000000004</v>
      </c>
      <c r="N186" s="145">
        <v>921.57</v>
      </c>
      <c r="O186" s="510"/>
      <c r="P186" s="34" t="s">
        <v>74</v>
      </c>
      <c r="Q186" s="538"/>
      <c r="R186" s="673"/>
      <c r="S186" s="521"/>
      <c r="T186" s="521"/>
      <c r="U186" s="521"/>
      <c r="V186" s="521"/>
      <c r="W186" s="521"/>
      <c r="X186" s="478"/>
      <c r="Y186" s="18">
        <v>9</v>
      </c>
      <c r="Z186" s="18"/>
      <c r="AA186" s="18"/>
      <c r="AB186" s="11"/>
      <c r="AC186" s="28"/>
      <c r="AD186" s="503"/>
      <c r="AE186" s="609"/>
    </row>
    <row r="187" spans="1:31" s="253" customFormat="1" x14ac:dyDescent="0.2">
      <c r="A187" s="532"/>
      <c r="B187" s="86"/>
      <c r="C187" s="18">
        <v>18</v>
      </c>
      <c r="D187" s="8" t="s">
        <v>270</v>
      </c>
      <c r="E187" s="18">
        <v>63</v>
      </c>
      <c r="F187" s="18"/>
      <c r="G187" s="17"/>
      <c r="H187" s="17"/>
      <c r="I187" s="19" t="s">
        <v>271</v>
      </c>
      <c r="J187" s="19"/>
      <c r="K187" s="17">
        <v>3</v>
      </c>
      <c r="L187" s="8">
        <v>9</v>
      </c>
      <c r="M187" s="145">
        <f>N187*0.4</f>
        <v>221.012</v>
      </c>
      <c r="N187" s="145">
        <v>552.53</v>
      </c>
      <c r="O187" s="511"/>
      <c r="P187" s="34" t="s">
        <v>74</v>
      </c>
      <c r="Q187" s="539"/>
      <c r="R187" s="618"/>
      <c r="S187" s="522"/>
      <c r="T187" s="522"/>
      <c r="U187" s="522"/>
      <c r="V187" s="522"/>
      <c r="W187" s="522"/>
      <c r="X187" s="479"/>
      <c r="Y187" s="18">
        <v>6</v>
      </c>
      <c r="Z187" s="18"/>
      <c r="AA187" s="18"/>
      <c r="AB187" s="11"/>
      <c r="AC187" s="28"/>
      <c r="AD187" s="513"/>
      <c r="AE187" s="610"/>
    </row>
    <row r="188" spans="1:31" s="253" customFormat="1" x14ac:dyDescent="0.2">
      <c r="A188" s="532"/>
      <c r="B188" s="110" t="s">
        <v>8</v>
      </c>
      <c r="C188" s="30">
        <f>COUNTA(C170:C187)</f>
        <v>18</v>
      </c>
      <c r="D188" s="29"/>
      <c r="E188" s="30"/>
      <c r="F188" s="30"/>
      <c r="G188" s="21"/>
      <c r="H188" s="21"/>
      <c r="I188" s="21">
        <f>COUNTA(I170:I187)</f>
        <v>18</v>
      </c>
      <c r="J188" s="21"/>
      <c r="K188" s="21"/>
      <c r="L188" s="29">
        <f>SUM(L170:L187)</f>
        <v>367</v>
      </c>
      <c r="M188" s="140">
        <f>SUM(M170:M187)</f>
        <v>8647.1225000000013</v>
      </c>
      <c r="N188" s="140">
        <f>SUM(N170:N187)</f>
        <v>23717.950000000004</v>
      </c>
      <c r="O188" s="312">
        <f>SUM(O170)</f>
        <v>368</v>
      </c>
      <c r="P188" s="37"/>
      <c r="Q188" s="3"/>
      <c r="R188" s="254"/>
      <c r="S188" s="12"/>
      <c r="T188" s="12"/>
      <c r="U188" s="12"/>
      <c r="V188" s="12"/>
      <c r="W188" s="31"/>
      <c r="X188" s="55"/>
      <c r="Y188" s="30">
        <f>SUM(Y170:Y187)</f>
        <v>204</v>
      </c>
      <c r="Z188" s="88">
        <f>SUM(Z170:Z187)</f>
        <v>0</v>
      </c>
      <c r="AA188" s="30">
        <f>SUM(AA170:AA187)</f>
        <v>0</v>
      </c>
      <c r="AB188" s="13"/>
      <c r="AC188" s="13"/>
      <c r="AD188" s="13">
        <v>1</v>
      </c>
      <c r="AE188" s="92"/>
    </row>
    <row r="189" spans="1:31" s="253" customFormat="1" x14ac:dyDescent="0.2">
      <c r="A189" s="532"/>
      <c r="B189" s="110" t="s">
        <v>84</v>
      </c>
      <c r="C189" s="30"/>
      <c r="D189" s="29"/>
      <c r="E189" s="30"/>
      <c r="F189" s="30"/>
      <c r="G189" s="21"/>
      <c r="H189" s="21"/>
      <c r="I189" s="21"/>
      <c r="J189" s="21"/>
      <c r="K189" s="21"/>
      <c r="L189" s="29"/>
      <c r="M189" s="140">
        <v>48780.79</v>
      </c>
      <c r="N189" s="140"/>
      <c r="O189" s="21"/>
      <c r="P189" s="37"/>
      <c r="Q189" s="77"/>
      <c r="R189" s="255"/>
      <c r="S189" s="78"/>
      <c r="T189" s="78"/>
      <c r="U189" s="78"/>
      <c r="V189" s="78"/>
      <c r="W189" s="31"/>
      <c r="X189" s="55"/>
      <c r="Y189" s="30"/>
      <c r="Z189" s="30"/>
      <c r="AA189" s="30"/>
      <c r="AB189" s="13"/>
      <c r="AC189" s="13"/>
      <c r="AD189" s="16"/>
      <c r="AE189" s="92"/>
    </row>
    <row r="190" spans="1:31" s="253" customFormat="1" ht="14.25" customHeight="1" x14ac:dyDescent="0.2">
      <c r="A190" s="532"/>
      <c r="B190" s="87" t="s">
        <v>25</v>
      </c>
      <c r="C190" s="18">
        <v>1</v>
      </c>
      <c r="D190" s="8" t="s">
        <v>270</v>
      </c>
      <c r="E190" s="18">
        <v>61</v>
      </c>
      <c r="F190" s="18"/>
      <c r="G190" s="17"/>
      <c r="H190" s="17"/>
      <c r="I190" s="19" t="s">
        <v>271</v>
      </c>
      <c r="J190" s="19"/>
      <c r="K190" s="17">
        <v>5</v>
      </c>
      <c r="L190" s="8">
        <v>12</v>
      </c>
      <c r="M190" s="145">
        <v>351.31</v>
      </c>
      <c r="N190" s="145">
        <v>897.52</v>
      </c>
      <c r="O190" s="25"/>
      <c r="P190" s="34" t="s">
        <v>74</v>
      </c>
      <c r="Q190" s="537" t="s">
        <v>209</v>
      </c>
      <c r="R190" s="602" t="s">
        <v>296</v>
      </c>
      <c r="S190" s="602" t="s">
        <v>296</v>
      </c>
      <c r="T190" s="602" t="s">
        <v>296</v>
      </c>
      <c r="U190" s="602" t="s">
        <v>296</v>
      </c>
      <c r="V190" s="602" t="s">
        <v>296</v>
      </c>
      <c r="W190" s="523" t="s">
        <v>271</v>
      </c>
      <c r="X190" s="477"/>
      <c r="Y190" s="18">
        <v>6</v>
      </c>
      <c r="Z190" s="18"/>
      <c r="AA190" s="18"/>
      <c r="AB190" s="11"/>
      <c r="AC190" s="28"/>
      <c r="AD190" s="482" t="s">
        <v>297</v>
      </c>
      <c r="AE190" s="608" t="s">
        <v>271</v>
      </c>
    </row>
    <row r="191" spans="1:31" s="253" customFormat="1" x14ac:dyDescent="0.2">
      <c r="A191" s="532"/>
      <c r="B191" s="86" t="s">
        <v>26</v>
      </c>
      <c r="C191" s="18">
        <v>2</v>
      </c>
      <c r="D191" s="8" t="s">
        <v>270</v>
      </c>
      <c r="E191" s="18">
        <v>61</v>
      </c>
      <c r="F191" s="18"/>
      <c r="G191" s="17"/>
      <c r="H191" s="17"/>
      <c r="I191" s="19" t="s">
        <v>271</v>
      </c>
      <c r="J191" s="19"/>
      <c r="K191" s="17">
        <v>5</v>
      </c>
      <c r="L191" s="8">
        <v>12</v>
      </c>
      <c r="M191" s="145">
        <v>351.31</v>
      </c>
      <c r="N191" s="145">
        <v>897.52</v>
      </c>
      <c r="O191" s="25"/>
      <c r="P191" s="34" t="s">
        <v>74</v>
      </c>
      <c r="Q191" s="538"/>
      <c r="R191" s="603"/>
      <c r="S191" s="603"/>
      <c r="T191" s="603"/>
      <c r="U191" s="603"/>
      <c r="V191" s="603"/>
      <c r="W191" s="521"/>
      <c r="X191" s="478"/>
      <c r="Y191" s="18">
        <v>6</v>
      </c>
      <c r="Z191" s="18"/>
      <c r="AA191" s="18"/>
      <c r="AB191" s="11"/>
      <c r="AC191" s="28"/>
      <c r="AD191" s="503"/>
      <c r="AE191" s="609"/>
    </row>
    <row r="192" spans="1:31" s="253" customFormat="1" x14ac:dyDescent="0.2">
      <c r="A192" s="532"/>
      <c r="B192" s="86"/>
      <c r="C192" s="18">
        <v>3</v>
      </c>
      <c r="D192" s="8" t="s">
        <v>270</v>
      </c>
      <c r="E192" s="18">
        <v>61</v>
      </c>
      <c r="F192" s="18"/>
      <c r="G192" s="17"/>
      <c r="H192" s="17"/>
      <c r="I192" s="19" t="s">
        <v>271</v>
      </c>
      <c r="J192" s="19"/>
      <c r="K192" s="17">
        <v>5</v>
      </c>
      <c r="L192" s="8">
        <v>12</v>
      </c>
      <c r="M192" s="145">
        <v>351.31</v>
      </c>
      <c r="N192" s="145">
        <v>897.52</v>
      </c>
      <c r="O192" s="25"/>
      <c r="P192" s="34" t="s">
        <v>74</v>
      </c>
      <c r="Q192" s="538"/>
      <c r="R192" s="603"/>
      <c r="S192" s="603"/>
      <c r="T192" s="603"/>
      <c r="U192" s="603"/>
      <c r="V192" s="603"/>
      <c r="W192" s="521"/>
      <c r="X192" s="478"/>
      <c r="Y192" s="18">
        <v>6</v>
      </c>
      <c r="Z192" s="18"/>
      <c r="AA192" s="18"/>
      <c r="AB192" s="11"/>
      <c r="AC192" s="28"/>
      <c r="AD192" s="503"/>
      <c r="AE192" s="609"/>
    </row>
    <row r="193" spans="1:31" s="253" customFormat="1" x14ac:dyDescent="0.2">
      <c r="A193" s="532"/>
      <c r="B193" s="86"/>
      <c r="C193" s="18">
        <v>4</v>
      </c>
      <c r="D193" s="8" t="s">
        <v>270</v>
      </c>
      <c r="E193" s="18">
        <v>62</v>
      </c>
      <c r="F193" s="18"/>
      <c r="G193" s="17"/>
      <c r="H193" s="17"/>
      <c r="I193" s="19" t="s">
        <v>271</v>
      </c>
      <c r="J193" s="19"/>
      <c r="K193" s="17">
        <v>5</v>
      </c>
      <c r="L193" s="8">
        <v>12</v>
      </c>
      <c r="M193" s="145">
        <v>328.5</v>
      </c>
      <c r="N193" s="145">
        <v>839.26</v>
      </c>
      <c r="O193" s="25"/>
      <c r="P193" s="34" t="s">
        <v>74</v>
      </c>
      <c r="Q193" s="538"/>
      <c r="R193" s="603"/>
      <c r="S193" s="603"/>
      <c r="T193" s="603"/>
      <c r="U193" s="603"/>
      <c r="V193" s="603"/>
      <c r="W193" s="521"/>
      <c r="X193" s="478"/>
      <c r="Y193" s="18">
        <v>6</v>
      </c>
      <c r="Z193" s="18"/>
      <c r="AA193" s="18"/>
      <c r="AB193" s="11"/>
      <c r="AC193" s="28"/>
      <c r="AD193" s="503"/>
      <c r="AE193" s="609"/>
    </row>
    <row r="194" spans="1:31" s="253" customFormat="1" x14ac:dyDescent="0.2">
      <c r="A194" s="532"/>
      <c r="B194" s="86"/>
      <c r="C194" s="18">
        <v>5</v>
      </c>
      <c r="D194" s="8" t="s">
        <v>270</v>
      </c>
      <c r="E194" s="18">
        <v>62</v>
      </c>
      <c r="F194" s="18"/>
      <c r="G194" s="17"/>
      <c r="H194" s="17"/>
      <c r="I194" s="19" t="s">
        <v>271</v>
      </c>
      <c r="J194" s="19"/>
      <c r="K194" s="17">
        <v>3</v>
      </c>
      <c r="L194" s="8">
        <v>13</v>
      </c>
      <c r="M194" s="145">
        <f t="shared" ref="M194:M199" si="0">N194/3</f>
        <v>294.90333333333336</v>
      </c>
      <c r="N194" s="145">
        <v>884.71</v>
      </c>
      <c r="O194" s="25"/>
      <c r="P194" s="34" t="s">
        <v>74</v>
      </c>
      <c r="Q194" s="538"/>
      <c r="R194" s="603"/>
      <c r="S194" s="603"/>
      <c r="T194" s="603"/>
      <c r="U194" s="603"/>
      <c r="V194" s="603"/>
      <c r="W194" s="521"/>
      <c r="X194" s="478"/>
      <c r="Y194" s="18">
        <v>6</v>
      </c>
      <c r="Z194" s="18"/>
      <c r="AA194" s="18"/>
      <c r="AB194" s="11"/>
      <c r="AC194" s="28"/>
      <c r="AD194" s="503"/>
      <c r="AE194" s="609"/>
    </row>
    <row r="195" spans="1:31" s="253" customFormat="1" x14ac:dyDescent="0.2">
      <c r="A195" s="532"/>
      <c r="B195" s="86"/>
      <c r="C195" s="18">
        <v>6</v>
      </c>
      <c r="D195" s="8" t="s">
        <v>270</v>
      </c>
      <c r="E195" s="18">
        <v>62</v>
      </c>
      <c r="F195" s="18"/>
      <c r="G195" s="17"/>
      <c r="H195" s="17"/>
      <c r="I195" s="19" t="s">
        <v>271</v>
      </c>
      <c r="J195" s="19"/>
      <c r="K195" s="17">
        <v>3</v>
      </c>
      <c r="L195" s="8">
        <v>8</v>
      </c>
      <c r="M195" s="145">
        <f t="shared" si="0"/>
        <v>191.86666666666667</v>
      </c>
      <c r="N195" s="145">
        <v>575.6</v>
      </c>
      <c r="O195" s="25"/>
      <c r="P195" s="34" t="s">
        <v>74</v>
      </c>
      <c r="Q195" s="538"/>
      <c r="R195" s="603"/>
      <c r="S195" s="603"/>
      <c r="T195" s="603"/>
      <c r="U195" s="603"/>
      <c r="V195" s="603"/>
      <c r="W195" s="521"/>
      <c r="X195" s="478"/>
      <c r="Y195" s="18">
        <v>3</v>
      </c>
      <c r="Z195" s="18"/>
      <c r="AA195" s="18"/>
      <c r="AB195" s="11"/>
      <c r="AC195" s="28"/>
      <c r="AD195" s="503"/>
      <c r="AE195" s="609"/>
    </row>
    <row r="196" spans="1:31" s="253" customFormat="1" x14ac:dyDescent="0.2">
      <c r="A196" s="532"/>
      <c r="B196" s="86"/>
      <c r="C196" s="18">
        <v>7</v>
      </c>
      <c r="D196" s="8" t="s">
        <v>270</v>
      </c>
      <c r="E196" s="18">
        <v>62</v>
      </c>
      <c r="F196" s="18"/>
      <c r="G196" s="17"/>
      <c r="H196" s="17"/>
      <c r="I196" s="19" t="s">
        <v>271</v>
      </c>
      <c r="J196" s="19"/>
      <c r="K196" s="17">
        <v>3</v>
      </c>
      <c r="L196" s="8">
        <v>13</v>
      </c>
      <c r="M196" s="145">
        <f t="shared" si="0"/>
        <v>294.90333333333336</v>
      </c>
      <c r="N196" s="145">
        <v>884.71</v>
      </c>
      <c r="O196" s="25"/>
      <c r="P196" s="34" t="s">
        <v>74</v>
      </c>
      <c r="Q196" s="538"/>
      <c r="R196" s="603"/>
      <c r="S196" s="603"/>
      <c r="T196" s="603"/>
      <c r="U196" s="603"/>
      <c r="V196" s="603"/>
      <c r="W196" s="521"/>
      <c r="X196" s="478"/>
      <c r="Y196" s="18">
        <v>6</v>
      </c>
      <c r="Z196" s="18"/>
      <c r="AA196" s="18"/>
      <c r="AB196" s="11"/>
      <c r="AC196" s="28"/>
      <c r="AD196" s="503"/>
      <c r="AE196" s="609"/>
    </row>
    <row r="197" spans="1:31" s="253" customFormat="1" x14ac:dyDescent="0.2">
      <c r="A197" s="532"/>
      <c r="B197" s="86"/>
      <c r="C197" s="18">
        <v>8</v>
      </c>
      <c r="D197" s="8" t="s">
        <v>270</v>
      </c>
      <c r="E197" s="18">
        <v>62</v>
      </c>
      <c r="F197" s="18"/>
      <c r="G197" s="17"/>
      <c r="H197" s="17"/>
      <c r="I197" s="19" t="s">
        <v>271</v>
      </c>
      <c r="J197" s="19"/>
      <c r="K197" s="17">
        <v>3</v>
      </c>
      <c r="L197" s="8">
        <v>8</v>
      </c>
      <c r="M197" s="145">
        <f t="shared" si="0"/>
        <v>191.86666666666667</v>
      </c>
      <c r="N197" s="145">
        <v>575.6</v>
      </c>
      <c r="O197" s="25"/>
      <c r="P197" s="34" t="s">
        <v>74</v>
      </c>
      <c r="Q197" s="538"/>
      <c r="R197" s="603"/>
      <c r="S197" s="603"/>
      <c r="T197" s="603"/>
      <c r="U197" s="603"/>
      <c r="V197" s="603"/>
      <c r="W197" s="521"/>
      <c r="X197" s="478"/>
      <c r="Y197" s="18">
        <v>3</v>
      </c>
      <c r="Z197" s="18"/>
      <c r="AA197" s="18"/>
      <c r="AB197" s="11"/>
      <c r="AC197" s="28"/>
      <c r="AD197" s="503"/>
      <c r="AE197" s="609"/>
    </row>
    <row r="198" spans="1:31" s="253" customFormat="1" x14ac:dyDescent="0.2">
      <c r="A198" s="532"/>
      <c r="B198" s="86"/>
      <c r="C198" s="18">
        <v>9</v>
      </c>
      <c r="D198" s="8" t="s">
        <v>270</v>
      </c>
      <c r="E198" s="18">
        <v>62</v>
      </c>
      <c r="F198" s="18"/>
      <c r="G198" s="17"/>
      <c r="H198" s="17"/>
      <c r="I198" s="19" t="s">
        <v>271</v>
      </c>
      <c r="J198" s="19"/>
      <c r="K198" s="17">
        <v>3</v>
      </c>
      <c r="L198" s="8">
        <v>13</v>
      </c>
      <c r="M198" s="145">
        <f t="shared" si="0"/>
        <v>294.90333333333336</v>
      </c>
      <c r="N198" s="145">
        <v>884.71</v>
      </c>
      <c r="O198" s="25"/>
      <c r="P198" s="34" t="s">
        <v>74</v>
      </c>
      <c r="Q198" s="538"/>
      <c r="R198" s="603"/>
      <c r="S198" s="603"/>
      <c r="T198" s="603"/>
      <c r="U198" s="603"/>
      <c r="V198" s="603"/>
      <c r="W198" s="521"/>
      <c r="X198" s="478"/>
      <c r="Y198" s="18">
        <v>6</v>
      </c>
      <c r="Z198" s="18"/>
      <c r="AA198" s="18"/>
      <c r="AB198" s="11"/>
      <c r="AC198" s="28"/>
      <c r="AD198" s="503"/>
      <c r="AE198" s="609"/>
    </row>
    <row r="199" spans="1:31" s="253" customFormat="1" x14ac:dyDescent="0.2">
      <c r="A199" s="532"/>
      <c r="B199" s="86"/>
      <c r="C199" s="18">
        <v>10</v>
      </c>
      <c r="D199" s="8" t="s">
        <v>270</v>
      </c>
      <c r="E199" s="18">
        <v>62</v>
      </c>
      <c r="F199" s="18"/>
      <c r="G199" s="17"/>
      <c r="H199" s="17"/>
      <c r="I199" s="19" t="s">
        <v>271</v>
      </c>
      <c r="J199" s="19"/>
      <c r="K199" s="17">
        <v>3</v>
      </c>
      <c r="L199" s="8">
        <v>8</v>
      </c>
      <c r="M199" s="145">
        <f t="shared" si="0"/>
        <v>191.86666666666667</v>
      </c>
      <c r="N199" s="145">
        <v>575.6</v>
      </c>
      <c r="O199" s="25"/>
      <c r="P199" s="34" t="s">
        <v>74</v>
      </c>
      <c r="Q199" s="538"/>
      <c r="R199" s="603"/>
      <c r="S199" s="603"/>
      <c r="T199" s="603"/>
      <c r="U199" s="603"/>
      <c r="V199" s="603"/>
      <c r="W199" s="521"/>
      <c r="X199" s="478"/>
      <c r="Y199" s="18">
        <v>3</v>
      </c>
      <c r="Z199" s="18"/>
      <c r="AA199" s="18"/>
      <c r="AB199" s="11"/>
      <c r="AC199" s="28"/>
      <c r="AD199" s="503"/>
      <c r="AE199" s="609"/>
    </row>
    <row r="200" spans="1:31" s="253" customFormat="1" x14ac:dyDescent="0.2">
      <c r="A200" s="532"/>
      <c r="B200" s="86"/>
      <c r="C200" s="18">
        <v>11</v>
      </c>
      <c r="D200" s="8" t="s">
        <v>270</v>
      </c>
      <c r="E200" s="18">
        <v>62</v>
      </c>
      <c r="F200" s="18"/>
      <c r="G200" s="17"/>
      <c r="H200" s="17"/>
      <c r="I200" s="19" t="s">
        <v>271</v>
      </c>
      <c r="J200" s="19"/>
      <c r="K200" s="17">
        <v>5</v>
      </c>
      <c r="L200" s="8">
        <v>12</v>
      </c>
      <c r="M200" s="145">
        <v>328.5</v>
      </c>
      <c r="N200" s="145">
        <v>839.26</v>
      </c>
      <c r="O200" s="25"/>
      <c r="P200" s="34" t="s">
        <v>74</v>
      </c>
      <c r="Q200" s="538"/>
      <c r="R200" s="603"/>
      <c r="S200" s="603"/>
      <c r="T200" s="603"/>
      <c r="U200" s="603"/>
      <c r="V200" s="603"/>
      <c r="W200" s="521"/>
      <c r="X200" s="478"/>
      <c r="Y200" s="18">
        <v>6</v>
      </c>
      <c r="Z200" s="18"/>
      <c r="AA200" s="18"/>
      <c r="AB200" s="11"/>
      <c r="AC200" s="28"/>
      <c r="AD200" s="503"/>
      <c r="AE200" s="609"/>
    </row>
    <row r="201" spans="1:31" s="253" customFormat="1" x14ac:dyDescent="0.2">
      <c r="A201" s="532"/>
      <c r="B201" s="86"/>
      <c r="C201" s="18">
        <v>12</v>
      </c>
      <c r="D201" s="8" t="s">
        <v>270</v>
      </c>
      <c r="E201" s="18">
        <v>63</v>
      </c>
      <c r="F201" s="18"/>
      <c r="G201" s="17"/>
      <c r="H201" s="17"/>
      <c r="I201" s="19" t="s">
        <v>271</v>
      </c>
      <c r="J201" s="19"/>
      <c r="K201" s="17">
        <v>5</v>
      </c>
      <c r="L201" s="8">
        <v>12</v>
      </c>
      <c r="M201" s="145">
        <v>328.5</v>
      </c>
      <c r="N201" s="145">
        <v>839.26</v>
      </c>
      <c r="O201" s="25"/>
      <c r="P201" s="34" t="s">
        <v>74</v>
      </c>
      <c r="Q201" s="538"/>
      <c r="R201" s="603"/>
      <c r="S201" s="603"/>
      <c r="T201" s="603"/>
      <c r="U201" s="603"/>
      <c r="V201" s="603"/>
      <c r="W201" s="521"/>
      <c r="X201" s="478"/>
      <c r="Y201" s="18">
        <v>6</v>
      </c>
      <c r="Z201" s="18"/>
      <c r="AA201" s="18"/>
      <c r="AB201" s="11"/>
      <c r="AC201" s="28"/>
      <c r="AD201" s="503"/>
      <c r="AE201" s="609"/>
    </row>
    <row r="202" spans="1:31" s="253" customFormat="1" x14ac:dyDescent="0.2">
      <c r="A202" s="532"/>
      <c r="B202" s="86"/>
      <c r="C202" s="18">
        <v>13</v>
      </c>
      <c r="D202" s="8" t="s">
        <v>270</v>
      </c>
      <c r="E202" s="18">
        <v>63</v>
      </c>
      <c r="F202" s="18"/>
      <c r="G202" s="17"/>
      <c r="H202" s="17"/>
      <c r="I202" s="19" t="s">
        <v>271</v>
      </c>
      <c r="J202" s="19"/>
      <c r="K202" s="17">
        <v>5</v>
      </c>
      <c r="L202" s="8">
        <v>12</v>
      </c>
      <c r="M202" s="145">
        <v>328.5</v>
      </c>
      <c r="N202" s="145">
        <v>839.26</v>
      </c>
      <c r="O202" s="25"/>
      <c r="P202" s="34" t="s">
        <v>74</v>
      </c>
      <c r="Q202" s="538"/>
      <c r="R202" s="603"/>
      <c r="S202" s="603"/>
      <c r="T202" s="603"/>
      <c r="U202" s="603"/>
      <c r="V202" s="603"/>
      <c r="W202" s="521"/>
      <c r="X202" s="478"/>
      <c r="Y202" s="18">
        <v>6</v>
      </c>
      <c r="Z202" s="18"/>
      <c r="AA202" s="18"/>
      <c r="AB202" s="11"/>
      <c r="AC202" s="28"/>
      <c r="AD202" s="503"/>
      <c r="AE202" s="609"/>
    </row>
    <row r="203" spans="1:31" s="253" customFormat="1" x14ac:dyDescent="0.2">
      <c r="A203" s="532"/>
      <c r="B203" s="86"/>
      <c r="C203" s="18">
        <v>14</v>
      </c>
      <c r="D203" s="8" t="s">
        <v>298</v>
      </c>
      <c r="E203" s="18">
        <v>2</v>
      </c>
      <c r="F203" s="18"/>
      <c r="G203" s="17"/>
      <c r="H203" s="17"/>
      <c r="I203" s="19" t="s">
        <v>271</v>
      </c>
      <c r="J203" s="19"/>
      <c r="K203" s="17">
        <v>5</v>
      </c>
      <c r="L203" s="8">
        <v>12</v>
      </c>
      <c r="M203" s="145">
        <v>328.5</v>
      </c>
      <c r="N203" s="145">
        <v>839.26</v>
      </c>
      <c r="O203" s="25"/>
      <c r="P203" s="34" t="s">
        <v>74</v>
      </c>
      <c r="Q203" s="538"/>
      <c r="R203" s="603"/>
      <c r="S203" s="603"/>
      <c r="T203" s="603"/>
      <c r="U203" s="603"/>
      <c r="V203" s="603"/>
      <c r="W203" s="521"/>
      <c r="X203" s="478"/>
      <c r="Y203" s="18">
        <v>6</v>
      </c>
      <c r="Z203" s="18"/>
      <c r="AA203" s="18"/>
      <c r="AB203" s="11"/>
      <c r="AC203" s="28"/>
      <c r="AD203" s="503"/>
      <c r="AE203" s="609"/>
    </row>
    <row r="204" spans="1:31" s="253" customFormat="1" x14ac:dyDescent="0.2">
      <c r="A204" s="532"/>
      <c r="B204" s="86"/>
      <c r="C204" s="18">
        <v>15</v>
      </c>
      <c r="D204" s="8" t="s">
        <v>298</v>
      </c>
      <c r="E204" s="18">
        <v>1</v>
      </c>
      <c r="F204" s="18"/>
      <c r="G204" s="17"/>
      <c r="H204" s="17"/>
      <c r="I204" s="19" t="s">
        <v>271</v>
      </c>
      <c r="J204" s="19"/>
      <c r="K204" s="17">
        <v>3</v>
      </c>
      <c r="L204" s="8">
        <v>13</v>
      </c>
      <c r="M204" s="145">
        <f t="shared" ref="M204:M215" si="1">N204/3</f>
        <v>294.90333333333336</v>
      </c>
      <c r="N204" s="145">
        <v>884.71</v>
      </c>
      <c r="O204" s="25"/>
      <c r="P204" s="34" t="s">
        <v>74</v>
      </c>
      <c r="Q204" s="538"/>
      <c r="R204" s="603"/>
      <c r="S204" s="603"/>
      <c r="T204" s="603"/>
      <c r="U204" s="603"/>
      <c r="V204" s="603"/>
      <c r="W204" s="521"/>
      <c r="X204" s="478"/>
      <c r="Y204" s="18">
        <v>6</v>
      </c>
      <c r="Z204" s="18"/>
      <c r="AA204" s="18"/>
      <c r="AB204" s="11"/>
      <c r="AC204" s="28"/>
      <c r="AD204" s="503"/>
      <c r="AE204" s="609"/>
    </row>
    <row r="205" spans="1:31" s="253" customFormat="1" x14ac:dyDescent="0.2">
      <c r="A205" s="532"/>
      <c r="B205" s="86"/>
      <c r="C205" s="18">
        <v>16</v>
      </c>
      <c r="D205" s="8" t="s">
        <v>298</v>
      </c>
      <c r="E205" s="18">
        <v>1</v>
      </c>
      <c r="F205" s="18"/>
      <c r="G205" s="17"/>
      <c r="H205" s="17"/>
      <c r="I205" s="19" t="s">
        <v>271</v>
      </c>
      <c r="J205" s="19"/>
      <c r="K205" s="17">
        <v>3</v>
      </c>
      <c r="L205" s="8">
        <v>8</v>
      </c>
      <c r="M205" s="145">
        <f t="shared" si="1"/>
        <v>191.86666666666667</v>
      </c>
      <c r="N205" s="145">
        <v>575.6</v>
      </c>
      <c r="O205" s="25"/>
      <c r="P205" s="34" t="s">
        <v>74</v>
      </c>
      <c r="Q205" s="538"/>
      <c r="R205" s="603"/>
      <c r="S205" s="603"/>
      <c r="T205" s="603"/>
      <c r="U205" s="603"/>
      <c r="V205" s="603"/>
      <c r="W205" s="521"/>
      <c r="X205" s="478"/>
      <c r="Y205" s="18">
        <v>3</v>
      </c>
      <c r="Z205" s="18"/>
      <c r="AA205" s="18"/>
      <c r="AB205" s="11"/>
      <c r="AC205" s="28"/>
      <c r="AD205" s="503"/>
      <c r="AE205" s="609"/>
    </row>
    <row r="206" spans="1:31" s="253" customFormat="1" x14ac:dyDescent="0.2">
      <c r="A206" s="532"/>
      <c r="B206" s="86"/>
      <c r="C206" s="18">
        <v>17</v>
      </c>
      <c r="D206" s="8" t="s">
        <v>298</v>
      </c>
      <c r="E206" s="18">
        <v>1</v>
      </c>
      <c r="F206" s="18"/>
      <c r="G206" s="17"/>
      <c r="H206" s="17"/>
      <c r="I206" s="19" t="s">
        <v>271</v>
      </c>
      <c r="J206" s="19"/>
      <c r="K206" s="17">
        <v>3</v>
      </c>
      <c r="L206" s="8">
        <v>13</v>
      </c>
      <c r="M206" s="145">
        <f t="shared" si="1"/>
        <v>294.90333333333336</v>
      </c>
      <c r="N206" s="145">
        <v>884.71</v>
      </c>
      <c r="O206" s="25"/>
      <c r="P206" s="34" t="s">
        <v>74</v>
      </c>
      <c r="Q206" s="538"/>
      <c r="R206" s="603"/>
      <c r="S206" s="603"/>
      <c r="T206" s="603"/>
      <c r="U206" s="603"/>
      <c r="V206" s="603"/>
      <c r="W206" s="521"/>
      <c r="X206" s="478"/>
      <c r="Y206" s="18">
        <v>6</v>
      </c>
      <c r="Z206" s="18"/>
      <c r="AA206" s="18"/>
      <c r="AB206" s="11"/>
      <c r="AC206" s="28"/>
      <c r="AD206" s="503"/>
      <c r="AE206" s="609"/>
    </row>
    <row r="207" spans="1:31" s="253" customFormat="1" x14ac:dyDescent="0.2">
      <c r="A207" s="532"/>
      <c r="B207" s="86"/>
      <c r="C207" s="18">
        <v>18</v>
      </c>
      <c r="D207" s="8" t="s">
        <v>298</v>
      </c>
      <c r="E207" s="18">
        <v>1</v>
      </c>
      <c r="F207" s="18"/>
      <c r="G207" s="17"/>
      <c r="H207" s="17"/>
      <c r="I207" s="19" t="s">
        <v>271</v>
      </c>
      <c r="J207" s="19"/>
      <c r="K207" s="17">
        <v>3</v>
      </c>
      <c r="L207" s="8">
        <v>8</v>
      </c>
      <c r="M207" s="145">
        <f t="shared" si="1"/>
        <v>191.86666666666667</v>
      </c>
      <c r="N207" s="145">
        <v>575.6</v>
      </c>
      <c r="O207" s="25"/>
      <c r="P207" s="34" t="s">
        <v>74</v>
      </c>
      <c r="Q207" s="538"/>
      <c r="R207" s="603"/>
      <c r="S207" s="603"/>
      <c r="T207" s="603"/>
      <c r="U207" s="603"/>
      <c r="V207" s="603"/>
      <c r="W207" s="521"/>
      <c r="X207" s="478"/>
      <c r="Y207" s="18">
        <v>3</v>
      </c>
      <c r="Z207" s="18"/>
      <c r="AA207" s="18"/>
      <c r="AB207" s="11"/>
      <c r="AC207" s="28"/>
      <c r="AD207" s="503"/>
      <c r="AE207" s="609"/>
    </row>
    <row r="208" spans="1:31" s="253" customFormat="1" x14ac:dyDescent="0.2">
      <c r="A208" s="532"/>
      <c r="B208" s="86"/>
      <c r="C208" s="18">
        <v>19</v>
      </c>
      <c r="D208" s="8" t="s">
        <v>298</v>
      </c>
      <c r="E208" s="18">
        <v>1</v>
      </c>
      <c r="F208" s="18"/>
      <c r="G208" s="17"/>
      <c r="H208" s="17"/>
      <c r="I208" s="19" t="s">
        <v>271</v>
      </c>
      <c r="J208" s="19"/>
      <c r="K208" s="17">
        <v>3</v>
      </c>
      <c r="L208" s="8">
        <v>13</v>
      </c>
      <c r="M208" s="145">
        <f t="shared" si="1"/>
        <v>294.90333333333336</v>
      </c>
      <c r="N208" s="145">
        <v>884.71</v>
      </c>
      <c r="O208" s="25"/>
      <c r="P208" s="34" t="s">
        <v>74</v>
      </c>
      <c r="Q208" s="538"/>
      <c r="R208" s="603"/>
      <c r="S208" s="603"/>
      <c r="T208" s="603"/>
      <c r="U208" s="603"/>
      <c r="V208" s="603"/>
      <c r="W208" s="521"/>
      <c r="X208" s="478"/>
      <c r="Y208" s="18">
        <v>6</v>
      </c>
      <c r="Z208" s="18"/>
      <c r="AA208" s="18"/>
      <c r="AB208" s="11"/>
      <c r="AC208" s="28"/>
      <c r="AD208" s="503"/>
      <c r="AE208" s="609"/>
    </row>
    <row r="209" spans="1:31" s="253" customFormat="1" x14ac:dyDescent="0.2">
      <c r="A209" s="532"/>
      <c r="B209" s="86"/>
      <c r="C209" s="18">
        <v>20</v>
      </c>
      <c r="D209" s="8" t="s">
        <v>298</v>
      </c>
      <c r="E209" s="18">
        <v>1</v>
      </c>
      <c r="F209" s="18"/>
      <c r="G209" s="17"/>
      <c r="H209" s="17"/>
      <c r="I209" s="19" t="s">
        <v>271</v>
      </c>
      <c r="J209" s="19"/>
      <c r="K209" s="17">
        <v>3</v>
      </c>
      <c r="L209" s="8">
        <v>8</v>
      </c>
      <c r="M209" s="145">
        <f t="shared" si="1"/>
        <v>191.86666666666667</v>
      </c>
      <c r="N209" s="145">
        <v>575.6</v>
      </c>
      <c r="O209" s="25"/>
      <c r="P209" s="34" t="s">
        <v>74</v>
      </c>
      <c r="Q209" s="538"/>
      <c r="R209" s="603"/>
      <c r="S209" s="603"/>
      <c r="T209" s="603"/>
      <c r="U209" s="603"/>
      <c r="V209" s="603"/>
      <c r="W209" s="521"/>
      <c r="X209" s="478"/>
      <c r="Y209" s="18">
        <v>3</v>
      </c>
      <c r="Z209" s="18"/>
      <c r="AA209" s="18"/>
      <c r="AB209" s="11"/>
      <c r="AC209" s="28"/>
      <c r="AD209" s="503"/>
      <c r="AE209" s="609"/>
    </row>
    <row r="210" spans="1:31" s="253" customFormat="1" x14ac:dyDescent="0.2">
      <c r="A210" s="532"/>
      <c r="B210" s="86"/>
      <c r="C210" s="18">
        <v>21</v>
      </c>
      <c r="D210" s="8" t="s">
        <v>298</v>
      </c>
      <c r="E210" s="18">
        <v>2</v>
      </c>
      <c r="F210" s="18"/>
      <c r="G210" s="17"/>
      <c r="H210" s="17"/>
      <c r="I210" s="19" t="s">
        <v>271</v>
      </c>
      <c r="J210" s="19"/>
      <c r="K210" s="17">
        <v>3</v>
      </c>
      <c r="L210" s="8">
        <v>13</v>
      </c>
      <c r="M210" s="145">
        <f t="shared" si="1"/>
        <v>294.90333333333336</v>
      </c>
      <c r="N210" s="145">
        <v>884.71</v>
      </c>
      <c r="O210" s="25"/>
      <c r="P210" s="34" t="s">
        <v>74</v>
      </c>
      <c r="Q210" s="538"/>
      <c r="R210" s="603"/>
      <c r="S210" s="603"/>
      <c r="T210" s="603"/>
      <c r="U210" s="603"/>
      <c r="V210" s="603"/>
      <c r="W210" s="521"/>
      <c r="X210" s="478"/>
      <c r="Y210" s="18">
        <v>6</v>
      </c>
      <c r="Z210" s="18"/>
      <c r="AA210" s="18"/>
      <c r="AB210" s="11"/>
      <c r="AC210" s="28"/>
      <c r="AD210" s="503"/>
      <c r="AE210" s="609"/>
    </row>
    <row r="211" spans="1:31" s="253" customFormat="1" x14ac:dyDescent="0.2">
      <c r="A211" s="532"/>
      <c r="B211" s="86"/>
      <c r="C211" s="18">
        <v>22</v>
      </c>
      <c r="D211" s="8" t="s">
        <v>298</v>
      </c>
      <c r="E211" s="18">
        <v>2</v>
      </c>
      <c r="F211" s="18"/>
      <c r="G211" s="17"/>
      <c r="H211" s="17"/>
      <c r="I211" s="19" t="s">
        <v>271</v>
      </c>
      <c r="J211" s="19"/>
      <c r="K211" s="17">
        <v>3</v>
      </c>
      <c r="L211" s="8">
        <v>8</v>
      </c>
      <c r="M211" s="145">
        <f t="shared" si="1"/>
        <v>191.86666666666667</v>
      </c>
      <c r="N211" s="145">
        <v>575.6</v>
      </c>
      <c r="O211" s="25"/>
      <c r="P211" s="34" t="s">
        <v>74</v>
      </c>
      <c r="Q211" s="538"/>
      <c r="R211" s="603"/>
      <c r="S211" s="603"/>
      <c r="T211" s="603"/>
      <c r="U211" s="603"/>
      <c r="V211" s="603"/>
      <c r="W211" s="521"/>
      <c r="X211" s="478"/>
      <c r="Y211" s="18">
        <v>3</v>
      </c>
      <c r="Z211" s="18"/>
      <c r="AA211" s="18"/>
      <c r="AB211" s="11"/>
      <c r="AC211" s="28"/>
      <c r="AD211" s="503"/>
      <c r="AE211" s="609"/>
    </row>
    <row r="212" spans="1:31" s="253" customFormat="1" x14ac:dyDescent="0.2">
      <c r="A212" s="532"/>
      <c r="B212" s="86"/>
      <c r="C212" s="18">
        <v>23</v>
      </c>
      <c r="D212" s="8" t="s">
        <v>298</v>
      </c>
      <c r="E212" s="18">
        <v>2</v>
      </c>
      <c r="F212" s="18"/>
      <c r="G212" s="17"/>
      <c r="H212" s="17"/>
      <c r="I212" s="19" t="s">
        <v>271</v>
      </c>
      <c r="J212" s="19"/>
      <c r="K212" s="17">
        <v>3</v>
      </c>
      <c r="L212" s="8">
        <v>13</v>
      </c>
      <c r="M212" s="145">
        <f t="shared" si="1"/>
        <v>294.90333333333336</v>
      </c>
      <c r="N212" s="145">
        <v>884.71</v>
      </c>
      <c r="O212" s="25"/>
      <c r="P212" s="34" t="s">
        <v>74</v>
      </c>
      <c r="Q212" s="538"/>
      <c r="R212" s="603"/>
      <c r="S212" s="603"/>
      <c r="T212" s="603"/>
      <c r="U212" s="603"/>
      <c r="V212" s="603"/>
      <c r="W212" s="521"/>
      <c r="X212" s="478"/>
      <c r="Y212" s="18">
        <v>6</v>
      </c>
      <c r="Z212" s="18"/>
      <c r="AA212" s="18"/>
      <c r="AB212" s="11"/>
      <c r="AC212" s="28"/>
      <c r="AD212" s="503"/>
      <c r="AE212" s="609"/>
    </row>
    <row r="213" spans="1:31" s="253" customFormat="1" x14ac:dyDescent="0.2">
      <c r="A213" s="532"/>
      <c r="B213" s="86"/>
      <c r="C213" s="18">
        <v>24</v>
      </c>
      <c r="D213" s="8" t="s">
        <v>298</v>
      </c>
      <c r="E213" s="18">
        <v>2</v>
      </c>
      <c r="F213" s="18"/>
      <c r="G213" s="17"/>
      <c r="H213" s="17"/>
      <c r="I213" s="19" t="s">
        <v>271</v>
      </c>
      <c r="J213" s="19"/>
      <c r="K213" s="17">
        <v>3</v>
      </c>
      <c r="L213" s="8">
        <v>8</v>
      </c>
      <c r="M213" s="145">
        <f t="shared" si="1"/>
        <v>191.86666666666667</v>
      </c>
      <c r="N213" s="145">
        <v>575.6</v>
      </c>
      <c r="O213" s="25"/>
      <c r="P213" s="34" t="s">
        <v>74</v>
      </c>
      <c r="Q213" s="538"/>
      <c r="R213" s="603"/>
      <c r="S213" s="603"/>
      <c r="T213" s="603"/>
      <c r="U213" s="603"/>
      <c r="V213" s="603"/>
      <c r="W213" s="521"/>
      <c r="X213" s="478"/>
      <c r="Y213" s="18">
        <v>3</v>
      </c>
      <c r="Z213" s="18"/>
      <c r="AA213" s="18"/>
      <c r="AB213" s="11"/>
      <c r="AC213" s="28"/>
      <c r="AD213" s="503"/>
      <c r="AE213" s="609"/>
    </row>
    <row r="214" spans="1:31" s="253" customFormat="1" x14ac:dyDescent="0.2">
      <c r="A214" s="532"/>
      <c r="B214" s="86"/>
      <c r="C214" s="18">
        <v>25</v>
      </c>
      <c r="D214" s="8" t="s">
        <v>270</v>
      </c>
      <c r="E214" s="18">
        <v>63</v>
      </c>
      <c r="F214" s="18"/>
      <c r="G214" s="17"/>
      <c r="H214" s="17"/>
      <c r="I214" s="19" t="s">
        <v>271</v>
      </c>
      <c r="J214" s="19"/>
      <c r="K214" s="17">
        <v>3</v>
      </c>
      <c r="L214" s="8">
        <v>13</v>
      </c>
      <c r="M214" s="145">
        <f t="shared" si="1"/>
        <v>294.90333333333336</v>
      </c>
      <c r="N214" s="145">
        <v>884.71</v>
      </c>
      <c r="O214" s="25"/>
      <c r="P214" s="34" t="s">
        <v>74</v>
      </c>
      <c r="Q214" s="538"/>
      <c r="R214" s="603"/>
      <c r="S214" s="603"/>
      <c r="T214" s="603"/>
      <c r="U214" s="603"/>
      <c r="V214" s="603"/>
      <c r="W214" s="521"/>
      <c r="X214" s="478"/>
      <c r="Y214" s="18">
        <v>6</v>
      </c>
      <c r="Z214" s="18"/>
      <c r="AA214" s="18"/>
      <c r="AB214" s="11"/>
      <c r="AC214" s="28"/>
      <c r="AD214" s="503"/>
      <c r="AE214" s="609"/>
    </row>
    <row r="215" spans="1:31" s="253" customFormat="1" x14ac:dyDescent="0.2">
      <c r="A215" s="532"/>
      <c r="B215" s="86"/>
      <c r="C215" s="18">
        <v>26</v>
      </c>
      <c r="D215" s="8" t="s">
        <v>270</v>
      </c>
      <c r="E215" s="18">
        <v>63</v>
      </c>
      <c r="F215" s="18"/>
      <c r="G215" s="17"/>
      <c r="H215" s="17"/>
      <c r="I215" s="19" t="s">
        <v>271</v>
      </c>
      <c r="J215" s="19"/>
      <c r="K215" s="17">
        <v>3</v>
      </c>
      <c r="L215" s="8">
        <v>8</v>
      </c>
      <c r="M215" s="145">
        <f t="shared" si="1"/>
        <v>191.86666666666667</v>
      </c>
      <c r="N215" s="145">
        <v>575.6</v>
      </c>
      <c r="O215" s="25"/>
      <c r="P215" s="34" t="s">
        <v>74</v>
      </c>
      <c r="Q215" s="539"/>
      <c r="R215" s="604"/>
      <c r="S215" s="604"/>
      <c r="T215" s="604"/>
      <c r="U215" s="604"/>
      <c r="V215" s="604"/>
      <c r="W215" s="522"/>
      <c r="X215" s="479"/>
      <c r="Y215" s="18">
        <v>3</v>
      </c>
      <c r="Z215" s="18"/>
      <c r="AA215" s="18"/>
      <c r="AB215" s="11"/>
      <c r="AC215" s="28"/>
      <c r="AD215" s="513"/>
      <c r="AE215" s="610"/>
    </row>
    <row r="216" spans="1:31" s="253" customFormat="1" x14ac:dyDescent="0.2">
      <c r="A216" s="532"/>
      <c r="B216" s="110" t="s">
        <v>8</v>
      </c>
      <c r="C216" s="30">
        <f>COUNTA(C190:C215)</f>
        <v>26</v>
      </c>
      <c r="D216" s="29"/>
      <c r="E216" s="30"/>
      <c r="F216" s="30"/>
      <c r="G216" s="21"/>
      <c r="H216" s="21"/>
      <c r="I216" s="21">
        <f>COUNTA(I190:I215)</f>
        <v>26</v>
      </c>
      <c r="J216" s="21"/>
      <c r="K216" s="21"/>
      <c r="L216" s="29">
        <f>SUM(L190:L215)</f>
        <v>285</v>
      </c>
      <c r="M216" s="140">
        <f>SUM(M190:M215)</f>
        <v>7077.3600000000024</v>
      </c>
      <c r="N216" s="140">
        <f>SUM(N190:N215)</f>
        <v>20031.649999999998</v>
      </c>
      <c r="O216" s="21">
        <f>SUM(O190:O215)</f>
        <v>0</v>
      </c>
      <c r="P216" s="36"/>
      <c r="Q216" s="3"/>
      <c r="R216" s="254"/>
      <c r="S216" s="12"/>
      <c r="T216" s="12"/>
      <c r="U216" s="12"/>
      <c r="V216" s="12"/>
      <c r="W216" s="31"/>
      <c r="X216" s="55"/>
      <c r="Y216" s="30">
        <f>SUM(Y190:Y215)</f>
        <v>129</v>
      </c>
      <c r="Z216" s="88">
        <f>SUM(Z190:Z215)</f>
        <v>0</v>
      </c>
      <c r="AA216" s="30">
        <f>SUM(AA190:AA215)</f>
        <v>0</v>
      </c>
      <c r="AB216" s="13"/>
      <c r="AC216" s="13"/>
      <c r="AD216" s="13">
        <v>1</v>
      </c>
      <c r="AE216" s="75"/>
    </row>
    <row r="217" spans="1:31" s="253" customFormat="1" x14ac:dyDescent="0.2">
      <c r="A217" s="532"/>
      <c r="B217" s="110" t="s">
        <v>84</v>
      </c>
      <c r="C217" s="30"/>
      <c r="D217" s="29"/>
      <c r="E217" s="30"/>
      <c r="F217" s="30"/>
      <c r="G217" s="21"/>
      <c r="H217" s="21"/>
      <c r="I217" s="21"/>
      <c r="J217" s="21"/>
      <c r="K217" s="21"/>
      <c r="L217" s="29"/>
      <c r="M217" s="140">
        <v>33039.61</v>
      </c>
      <c r="N217" s="140"/>
      <c r="O217" s="21"/>
      <c r="P217" s="36"/>
      <c r="Q217" s="3"/>
      <c r="R217" s="254"/>
      <c r="S217" s="12"/>
      <c r="T217" s="12"/>
      <c r="U217" s="12"/>
      <c r="V217" s="12"/>
      <c r="W217" s="31"/>
      <c r="X217" s="55"/>
      <c r="Y217" s="30"/>
      <c r="Z217" s="30"/>
      <c r="AA217" s="30"/>
      <c r="AB217" s="13"/>
      <c r="AC217" s="13"/>
      <c r="AD217" s="13"/>
      <c r="AE217" s="75"/>
    </row>
    <row r="218" spans="1:31" s="253" customFormat="1" ht="14.25" customHeight="1" x14ac:dyDescent="0.2">
      <c r="A218" s="532"/>
      <c r="B218" s="87" t="s">
        <v>27</v>
      </c>
      <c r="C218" s="18">
        <v>1</v>
      </c>
      <c r="D218" s="8" t="s">
        <v>272</v>
      </c>
      <c r="E218" s="18">
        <v>1</v>
      </c>
      <c r="F218" s="18"/>
      <c r="G218" s="17"/>
      <c r="H218" s="17"/>
      <c r="I218" s="19" t="s">
        <v>261</v>
      </c>
      <c r="J218" s="19"/>
      <c r="K218" s="17">
        <v>3</v>
      </c>
      <c r="L218" s="8">
        <v>12</v>
      </c>
      <c r="M218" s="145">
        <f t="shared" ref="M218:M224" si="2">N218/3</f>
        <v>289.86</v>
      </c>
      <c r="N218" s="145">
        <v>869.58</v>
      </c>
      <c r="O218" s="509">
        <v>92</v>
      </c>
      <c r="P218" s="34" t="s">
        <v>74</v>
      </c>
      <c r="Q218" s="537" t="s">
        <v>209</v>
      </c>
      <c r="R218" s="602" t="s">
        <v>296</v>
      </c>
      <c r="S218" s="602" t="s">
        <v>296</v>
      </c>
      <c r="T218" s="602" t="s">
        <v>296</v>
      </c>
      <c r="U218" s="602" t="s">
        <v>296</v>
      </c>
      <c r="V218" s="602" t="s">
        <v>296</v>
      </c>
      <c r="W218" s="523" t="s">
        <v>271</v>
      </c>
      <c r="X218" s="477"/>
      <c r="Y218" s="18">
        <v>6</v>
      </c>
      <c r="Z218" s="18"/>
      <c r="AA218" s="18"/>
      <c r="AB218" s="11"/>
      <c r="AC218" s="28"/>
      <c r="AD218" s="482" t="s">
        <v>299</v>
      </c>
      <c r="AE218" s="608" t="s">
        <v>271</v>
      </c>
    </row>
    <row r="219" spans="1:31" s="253" customFormat="1" x14ac:dyDescent="0.2">
      <c r="A219" s="532"/>
      <c r="B219" s="86"/>
      <c r="C219" s="18">
        <v>2</v>
      </c>
      <c r="D219" s="8" t="s">
        <v>298</v>
      </c>
      <c r="E219" s="18">
        <v>1</v>
      </c>
      <c r="F219" s="18"/>
      <c r="G219" s="17"/>
      <c r="H219" s="17"/>
      <c r="I219" s="19" t="s">
        <v>271</v>
      </c>
      <c r="J219" s="19"/>
      <c r="K219" s="17">
        <v>3</v>
      </c>
      <c r="L219" s="8">
        <v>18</v>
      </c>
      <c r="M219" s="145">
        <f t="shared" si="2"/>
        <v>444.97</v>
      </c>
      <c r="N219" s="145">
        <v>1334.91</v>
      </c>
      <c r="O219" s="510"/>
      <c r="P219" s="34" t="s">
        <v>74</v>
      </c>
      <c r="Q219" s="538"/>
      <c r="R219" s="603"/>
      <c r="S219" s="603"/>
      <c r="T219" s="603"/>
      <c r="U219" s="603"/>
      <c r="V219" s="603"/>
      <c r="W219" s="521"/>
      <c r="X219" s="478"/>
      <c r="Y219" s="18">
        <v>9</v>
      </c>
      <c r="Z219" s="18"/>
      <c r="AA219" s="18"/>
      <c r="AB219" s="11"/>
      <c r="AC219" s="28"/>
      <c r="AD219" s="503"/>
      <c r="AE219" s="609"/>
    </row>
    <row r="220" spans="1:31" s="253" customFormat="1" x14ac:dyDescent="0.2">
      <c r="A220" s="532"/>
      <c r="B220" s="86"/>
      <c r="C220" s="18">
        <v>3</v>
      </c>
      <c r="D220" s="8" t="s">
        <v>298</v>
      </c>
      <c r="E220" s="18">
        <v>1</v>
      </c>
      <c r="F220" s="18"/>
      <c r="G220" s="17"/>
      <c r="H220" s="17"/>
      <c r="I220" s="19" t="s">
        <v>271</v>
      </c>
      <c r="J220" s="19"/>
      <c r="K220" s="17">
        <v>3</v>
      </c>
      <c r="L220" s="8">
        <v>6</v>
      </c>
      <c r="M220" s="145">
        <f t="shared" si="2"/>
        <v>143.16333333333333</v>
      </c>
      <c r="N220" s="145">
        <v>429.49</v>
      </c>
      <c r="O220" s="510"/>
      <c r="P220" s="34" t="s">
        <v>74</v>
      </c>
      <c r="Q220" s="538"/>
      <c r="R220" s="603"/>
      <c r="S220" s="603"/>
      <c r="T220" s="603"/>
      <c r="U220" s="603"/>
      <c r="V220" s="603"/>
      <c r="W220" s="521"/>
      <c r="X220" s="478"/>
      <c r="Y220" s="18">
        <v>4</v>
      </c>
      <c r="Z220" s="18"/>
      <c r="AA220" s="18"/>
      <c r="AB220" s="11"/>
      <c r="AC220" s="28"/>
      <c r="AD220" s="503"/>
      <c r="AE220" s="609"/>
    </row>
    <row r="221" spans="1:31" s="253" customFormat="1" x14ac:dyDescent="0.2">
      <c r="A221" s="532"/>
      <c r="B221" s="86"/>
      <c r="C221" s="18">
        <v>4</v>
      </c>
      <c r="D221" s="8" t="s">
        <v>298</v>
      </c>
      <c r="E221" s="18">
        <v>2</v>
      </c>
      <c r="F221" s="18"/>
      <c r="G221" s="17"/>
      <c r="H221" s="17"/>
      <c r="I221" s="19" t="s">
        <v>271</v>
      </c>
      <c r="J221" s="19"/>
      <c r="K221" s="17">
        <v>3</v>
      </c>
      <c r="L221" s="8">
        <v>24</v>
      </c>
      <c r="M221" s="145">
        <f t="shared" si="2"/>
        <v>591.89333333333332</v>
      </c>
      <c r="N221" s="145">
        <v>1775.68</v>
      </c>
      <c r="O221" s="510"/>
      <c r="P221" s="34" t="s">
        <v>74</v>
      </c>
      <c r="Q221" s="538"/>
      <c r="R221" s="603"/>
      <c r="S221" s="603"/>
      <c r="T221" s="603"/>
      <c r="U221" s="603"/>
      <c r="V221" s="603"/>
      <c r="W221" s="521"/>
      <c r="X221" s="478"/>
      <c r="Y221" s="18">
        <v>13</v>
      </c>
      <c r="Z221" s="18"/>
      <c r="AA221" s="18"/>
      <c r="AB221" s="11"/>
      <c r="AC221" s="28"/>
      <c r="AD221" s="503"/>
      <c r="AE221" s="609"/>
    </row>
    <row r="222" spans="1:31" s="253" customFormat="1" x14ac:dyDescent="0.2">
      <c r="A222" s="532"/>
      <c r="B222" s="86"/>
      <c r="C222" s="18">
        <v>5</v>
      </c>
      <c r="D222" s="8" t="s">
        <v>298</v>
      </c>
      <c r="E222" s="18">
        <v>3</v>
      </c>
      <c r="F222" s="18"/>
      <c r="G222" s="17"/>
      <c r="H222" s="17"/>
      <c r="I222" s="19" t="s">
        <v>271</v>
      </c>
      <c r="J222" s="19"/>
      <c r="K222" s="17">
        <v>3</v>
      </c>
      <c r="L222" s="8">
        <v>6</v>
      </c>
      <c r="M222" s="145">
        <f t="shared" si="2"/>
        <v>157.68666666666667</v>
      </c>
      <c r="N222" s="145">
        <v>473.06</v>
      </c>
      <c r="O222" s="510"/>
      <c r="P222" s="34" t="s">
        <v>74</v>
      </c>
      <c r="Q222" s="538"/>
      <c r="R222" s="603"/>
      <c r="S222" s="603"/>
      <c r="T222" s="603"/>
      <c r="U222" s="603"/>
      <c r="V222" s="603"/>
      <c r="W222" s="521"/>
      <c r="X222" s="478"/>
      <c r="Y222" s="18">
        <v>3</v>
      </c>
      <c r="Z222" s="18"/>
      <c r="AA222" s="18"/>
      <c r="AB222" s="11"/>
      <c r="AC222" s="28"/>
      <c r="AD222" s="503"/>
      <c r="AE222" s="609"/>
    </row>
    <row r="223" spans="1:31" s="253" customFormat="1" x14ac:dyDescent="0.2">
      <c r="A223" s="532"/>
      <c r="B223" s="86"/>
      <c r="C223" s="18">
        <v>6</v>
      </c>
      <c r="D223" s="8" t="s">
        <v>298</v>
      </c>
      <c r="E223" s="18">
        <v>3</v>
      </c>
      <c r="F223" s="18"/>
      <c r="G223" s="17"/>
      <c r="H223" s="17"/>
      <c r="I223" s="19" t="s">
        <v>271</v>
      </c>
      <c r="J223" s="19"/>
      <c r="K223" s="17">
        <v>3</v>
      </c>
      <c r="L223" s="8">
        <v>12</v>
      </c>
      <c r="M223" s="145">
        <f t="shared" si="2"/>
        <v>290.62666666666667</v>
      </c>
      <c r="N223" s="145">
        <v>871.88</v>
      </c>
      <c r="O223" s="510"/>
      <c r="P223" s="34" t="s">
        <v>74</v>
      </c>
      <c r="Q223" s="538"/>
      <c r="R223" s="603"/>
      <c r="S223" s="603"/>
      <c r="T223" s="603"/>
      <c r="U223" s="603"/>
      <c r="V223" s="603"/>
      <c r="W223" s="521"/>
      <c r="X223" s="478"/>
      <c r="Y223" s="18">
        <v>7</v>
      </c>
      <c r="Z223" s="18"/>
      <c r="AA223" s="18"/>
      <c r="AB223" s="11"/>
      <c r="AC223" s="28"/>
      <c r="AD223" s="503"/>
      <c r="AE223" s="609"/>
    </row>
    <row r="224" spans="1:31" s="253" customFormat="1" x14ac:dyDescent="0.2">
      <c r="A224" s="532"/>
      <c r="B224" s="86"/>
      <c r="C224" s="18">
        <v>7</v>
      </c>
      <c r="D224" s="8" t="s">
        <v>298</v>
      </c>
      <c r="E224" s="18">
        <v>3</v>
      </c>
      <c r="F224" s="18"/>
      <c r="G224" s="17"/>
      <c r="H224" s="17"/>
      <c r="I224" s="19" t="s">
        <v>271</v>
      </c>
      <c r="J224" s="19"/>
      <c r="K224" s="17">
        <v>3</v>
      </c>
      <c r="L224" s="8">
        <v>12</v>
      </c>
      <c r="M224" s="145">
        <f t="shared" si="2"/>
        <v>294.20333333333332</v>
      </c>
      <c r="N224" s="145">
        <v>882.61</v>
      </c>
      <c r="O224" s="511"/>
      <c r="P224" s="34" t="s">
        <v>74</v>
      </c>
      <c r="Q224" s="539"/>
      <c r="R224" s="604"/>
      <c r="S224" s="604"/>
      <c r="T224" s="604"/>
      <c r="U224" s="604"/>
      <c r="V224" s="604"/>
      <c r="W224" s="522"/>
      <c r="X224" s="479"/>
      <c r="Y224" s="18">
        <v>6</v>
      </c>
      <c r="Z224" s="18"/>
      <c r="AA224" s="18"/>
      <c r="AB224" s="11"/>
      <c r="AC224" s="28"/>
      <c r="AD224" s="513"/>
      <c r="AE224" s="610"/>
    </row>
    <row r="225" spans="1:31" s="253" customFormat="1" x14ac:dyDescent="0.2">
      <c r="A225" s="532"/>
      <c r="B225" s="110" t="s">
        <v>8</v>
      </c>
      <c r="C225" s="30">
        <f>COUNTA(C218:C224)</f>
        <v>7</v>
      </c>
      <c r="D225" s="29"/>
      <c r="E225" s="30"/>
      <c r="F225" s="30"/>
      <c r="G225" s="21"/>
      <c r="H225" s="21"/>
      <c r="I225" s="21">
        <f>COUNTA(I218:I224)</f>
        <v>7</v>
      </c>
      <c r="J225" s="21"/>
      <c r="K225" s="21"/>
      <c r="L225" s="29">
        <f>SUM(L218:L224)</f>
        <v>90</v>
      </c>
      <c r="M225" s="140">
        <f>SUM(M219:M224)</f>
        <v>1922.5433333333335</v>
      </c>
      <c r="N225" s="140">
        <f>SUM(N219:N224)</f>
        <v>5767.6299999999992</v>
      </c>
      <c r="O225" s="312">
        <f>SUM(O218)</f>
        <v>92</v>
      </c>
      <c r="P225" s="36"/>
      <c r="Q225" s="3"/>
      <c r="R225" s="254"/>
      <c r="S225" s="12"/>
      <c r="T225" s="12"/>
      <c r="U225" s="12"/>
      <c r="V225" s="12"/>
      <c r="W225" s="31"/>
      <c r="X225" s="55"/>
      <c r="Y225" s="30">
        <f>SUM(Y218:Y224)</f>
        <v>48</v>
      </c>
      <c r="Z225" s="30">
        <f>SUM(Z218:Z224)</f>
        <v>0</v>
      </c>
      <c r="AA225" s="30">
        <f>SUM(AA218:AA224)</f>
        <v>0</v>
      </c>
      <c r="AB225" s="13"/>
      <c r="AC225" s="13"/>
      <c r="AD225" s="13">
        <v>1</v>
      </c>
      <c r="AE225" s="75"/>
    </row>
    <row r="226" spans="1:31" s="253" customFormat="1" x14ac:dyDescent="0.2">
      <c r="A226" s="532"/>
      <c r="B226" s="110" t="s">
        <v>84</v>
      </c>
      <c r="C226" s="30"/>
      <c r="D226" s="29"/>
      <c r="E226" s="30"/>
      <c r="F226" s="30"/>
      <c r="G226" s="21"/>
      <c r="H226" s="21"/>
      <c r="I226" s="21"/>
      <c r="J226" s="21"/>
      <c r="K226" s="21"/>
      <c r="L226" s="29"/>
      <c r="M226" s="140">
        <v>10840.04</v>
      </c>
      <c r="N226" s="140"/>
      <c r="O226" s="21"/>
      <c r="P226" s="36"/>
      <c r="Q226" s="3"/>
      <c r="R226" s="254"/>
      <c r="S226" s="12"/>
      <c r="T226" s="12"/>
      <c r="U226" s="12"/>
      <c r="V226" s="12"/>
      <c r="W226" s="31"/>
      <c r="X226" s="55"/>
      <c r="Y226" s="30"/>
      <c r="Z226" s="30"/>
      <c r="AA226" s="30"/>
      <c r="AB226" s="13"/>
      <c r="AC226" s="13"/>
      <c r="AD226" s="13"/>
      <c r="AE226" s="75"/>
    </row>
    <row r="227" spans="1:31" s="253" customFormat="1" ht="14.25" customHeight="1" x14ac:dyDescent="0.2">
      <c r="A227" s="532" t="s">
        <v>196</v>
      </c>
      <c r="B227" s="87" t="s">
        <v>28</v>
      </c>
      <c r="C227" s="18">
        <v>1</v>
      </c>
      <c r="D227" s="8" t="s">
        <v>272</v>
      </c>
      <c r="E227" s="18">
        <v>3</v>
      </c>
      <c r="F227" s="18"/>
      <c r="G227" s="17"/>
      <c r="H227" s="17"/>
      <c r="I227" s="19" t="s">
        <v>261</v>
      </c>
      <c r="J227" s="19"/>
      <c r="K227" s="17">
        <v>3</v>
      </c>
      <c r="L227" s="8">
        <v>30</v>
      </c>
      <c r="M227" s="145">
        <f>N227*0.395</f>
        <v>924.99520000000018</v>
      </c>
      <c r="N227" s="145">
        <v>2341.7600000000002</v>
      </c>
      <c r="O227" s="509">
        <v>255</v>
      </c>
      <c r="P227" s="34" t="s">
        <v>74</v>
      </c>
      <c r="Q227" s="537" t="s">
        <v>50</v>
      </c>
      <c r="R227" s="688">
        <v>10</v>
      </c>
      <c r="S227" s="570" t="s">
        <v>53</v>
      </c>
      <c r="T227" s="619" t="s">
        <v>252</v>
      </c>
      <c r="U227" s="619" t="s">
        <v>252</v>
      </c>
      <c r="V227" s="619" t="s">
        <v>252</v>
      </c>
      <c r="W227" s="523" t="s">
        <v>253</v>
      </c>
      <c r="X227" s="477"/>
      <c r="Y227" s="18">
        <v>15</v>
      </c>
      <c r="Z227" s="18"/>
      <c r="AA227" s="18"/>
      <c r="AB227" s="11"/>
      <c r="AC227" s="28"/>
      <c r="AD227" s="482" t="s">
        <v>417</v>
      </c>
      <c r="AE227" s="608" t="s">
        <v>253</v>
      </c>
    </row>
    <row r="228" spans="1:31" s="253" customFormat="1" x14ac:dyDescent="0.2">
      <c r="A228" s="532"/>
      <c r="B228" s="86"/>
      <c r="C228" s="18">
        <v>2</v>
      </c>
      <c r="D228" s="8" t="s">
        <v>254</v>
      </c>
      <c r="E228" s="18">
        <v>3</v>
      </c>
      <c r="F228" s="18"/>
      <c r="G228" s="17"/>
      <c r="H228" s="17"/>
      <c r="I228" s="19" t="s">
        <v>253</v>
      </c>
      <c r="J228" s="19"/>
      <c r="K228" s="17">
        <v>4</v>
      </c>
      <c r="L228" s="8">
        <v>12</v>
      </c>
      <c r="M228" s="145">
        <f>N228*0.3</f>
        <v>277.05599999999998</v>
      </c>
      <c r="N228" s="145">
        <v>923.52</v>
      </c>
      <c r="O228" s="510"/>
      <c r="P228" s="34" t="s">
        <v>74</v>
      </c>
      <c r="Q228" s="539"/>
      <c r="R228" s="689"/>
      <c r="S228" s="571"/>
      <c r="T228" s="571"/>
      <c r="U228" s="571"/>
      <c r="V228" s="571"/>
      <c r="W228" s="521"/>
      <c r="X228" s="478"/>
      <c r="Y228" s="18">
        <v>8</v>
      </c>
      <c r="Z228" s="18"/>
      <c r="AA228" s="18"/>
      <c r="AB228" s="11"/>
      <c r="AC228" s="28"/>
      <c r="AD228" s="503"/>
      <c r="AE228" s="609"/>
    </row>
    <row r="229" spans="1:31" s="253" customFormat="1" x14ac:dyDescent="0.2">
      <c r="A229" s="532"/>
      <c r="B229" s="86"/>
      <c r="C229" s="18">
        <v>3</v>
      </c>
      <c r="D229" s="8" t="s">
        <v>254</v>
      </c>
      <c r="E229" s="18">
        <v>4</v>
      </c>
      <c r="F229" s="18"/>
      <c r="G229" s="17"/>
      <c r="H229" s="17"/>
      <c r="I229" s="19" t="s">
        <v>253</v>
      </c>
      <c r="J229" s="19"/>
      <c r="K229" s="17">
        <v>4</v>
      </c>
      <c r="L229" s="8">
        <v>12</v>
      </c>
      <c r="M229" s="145">
        <v>294.45</v>
      </c>
      <c r="N229" s="145">
        <v>961.79</v>
      </c>
      <c r="O229" s="510"/>
      <c r="P229" s="34" t="s">
        <v>74</v>
      </c>
      <c r="Q229" s="537" t="s">
        <v>51</v>
      </c>
      <c r="R229" s="688">
        <v>8</v>
      </c>
      <c r="S229" s="570" t="s">
        <v>53</v>
      </c>
      <c r="T229" s="619" t="s">
        <v>252</v>
      </c>
      <c r="U229" s="619" t="s">
        <v>252</v>
      </c>
      <c r="V229" s="619" t="s">
        <v>252</v>
      </c>
      <c r="W229" s="521"/>
      <c r="X229" s="478"/>
      <c r="Y229" s="18">
        <v>8</v>
      </c>
      <c r="Z229" s="18"/>
      <c r="AA229" s="18"/>
      <c r="AB229" s="11"/>
      <c r="AC229" s="28"/>
      <c r="AD229" s="503"/>
      <c r="AE229" s="609"/>
    </row>
    <row r="230" spans="1:31" s="253" customFormat="1" x14ac:dyDescent="0.2">
      <c r="A230" s="532"/>
      <c r="B230" s="86"/>
      <c r="C230" s="18">
        <v>4</v>
      </c>
      <c r="D230" s="8" t="s">
        <v>254</v>
      </c>
      <c r="E230" s="18">
        <v>4</v>
      </c>
      <c r="F230" s="18"/>
      <c r="G230" s="17"/>
      <c r="H230" s="17"/>
      <c r="I230" s="19" t="s">
        <v>253</v>
      </c>
      <c r="J230" s="19"/>
      <c r="K230" s="17">
        <v>3</v>
      </c>
      <c r="L230" s="8">
        <v>18</v>
      </c>
      <c r="M230" s="145">
        <v>569.66</v>
      </c>
      <c r="N230" s="145">
        <v>1241.26</v>
      </c>
      <c r="O230" s="510"/>
      <c r="P230" s="34" t="s">
        <v>74</v>
      </c>
      <c r="Q230" s="539"/>
      <c r="R230" s="689"/>
      <c r="S230" s="571"/>
      <c r="T230" s="571"/>
      <c r="U230" s="571"/>
      <c r="V230" s="571"/>
      <c r="W230" s="521"/>
      <c r="X230" s="478"/>
      <c r="Y230" s="18">
        <v>9</v>
      </c>
      <c r="Z230" s="18"/>
      <c r="AA230" s="18"/>
      <c r="AB230" s="11"/>
      <c r="AC230" s="28"/>
      <c r="AD230" s="503"/>
      <c r="AE230" s="609"/>
    </row>
    <row r="231" spans="1:31" s="253" customFormat="1" x14ac:dyDescent="0.2">
      <c r="A231" s="532"/>
      <c r="B231" s="86"/>
      <c r="C231" s="18">
        <v>5</v>
      </c>
      <c r="D231" s="8" t="s">
        <v>254</v>
      </c>
      <c r="E231" s="18">
        <v>5</v>
      </c>
      <c r="F231" s="18"/>
      <c r="G231" s="17"/>
      <c r="H231" s="17"/>
      <c r="I231" s="19" t="s">
        <v>253</v>
      </c>
      <c r="J231" s="19"/>
      <c r="K231" s="17">
        <v>3</v>
      </c>
      <c r="L231" s="8">
        <v>20</v>
      </c>
      <c r="M231" s="145">
        <v>683.31</v>
      </c>
      <c r="N231" s="145">
        <v>1633.18</v>
      </c>
      <c r="O231" s="510"/>
      <c r="P231" s="34" t="s">
        <v>74</v>
      </c>
      <c r="Q231" s="4" t="s">
        <v>51</v>
      </c>
      <c r="R231" s="162">
        <v>8</v>
      </c>
      <c r="S231" s="5" t="s">
        <v>53</v>
      </c>
      <c r="T231" s="6" t="s">
        <v>252</v>
      </c>
      <c r="U231" s="6" t="s">
        <v>252</v>
      </c>
      <c r="V231" s="6" t="s">
        <v>252</v>
      </c>
      <c r="W231" s="521"/>
      <c r="X231" s="478"/>
      <c r="Y231" s="18">
        <v>11</v>
      </c>
      <c r="Z231" s="18"/>
      <c r="AA231" s="18"/>
      <c r="AB231" s="11"/>
      <c r="AC231" s="28"/>
      <c r="AD231" s="503"/>
      <c r="AE231" s="609"/>
    </row>
    <row r="232" spans="1:31" s="253" customFormat="1" x14ac:dyDescent="0.2">
      <c r="A232" s="532"/>
      <c r="B232" s="86"/>
      <c r="C232" s="18">
        <v>6</v>
      </c>
      <c r="D232" s="8" t="s">
        <v>254</v>
      </c>
      <c r="E232" s="18">
        <v>5</v>
      </c>
      <c r="F232" s="18"/>
      <c r="G232" s="17"/>
      <c r="H232" s="17"/>
      <c r="I232" s="19" t="s">
        <v>253</v>
      </c>
      <c r="J232" s="19"/>
      <c r="K232" s="17">
        <v>3</v>
      </c>
      <c r="L232" s="8">
        <v>12</v>
      </c>
      <c r="M232" s="145">
        <v>370.5</v>
      </c>
      <c r="N232" s="145">
        <v>936.16</v>
      </c>
      <c r="O232" s="510"/>
      <c r="P232" s="34" t="s">
        <v>74</v>
      </c>
      <c r="Q232" s="537" t="s">
        <v>51</v>
      </c>
      <c r="R232" s="688">
        <v>8</v>
      </c>
      <c r="S232" s="570" t="s">
        <v>53</v>
      </c>
      <c r="T232" s="619" t="s">
        <v>252</v>
      </c>
      <c r="U232" s="619" t="s">
        <v>252</v>
      </c>
      <c r="V232" s="619" t="s">
        <v>252</v>
      </c>
      <c r="W232" s="521"/>
      <c r="X232" s="478"/>
      <c r="Y232" s="18">
        <v>6</v>
      </c>
      <c r="Z232" s="18"/>
      <c r="AA232" s="18"/>
      <c r="AB232" s="11"/>
      <c r="AC232" s="28"/>
      <c r="AD232" s="503"/>
      <c r="AE232" s="609"/>
    </row>
    <row r="233" spans="1:31" s="253" customFormat="1" x14ac:dyDescent="0.2">
      <c r="A233" s="532"/>
      <c r="B233" s="86"/>
      <c r="C233" s="18">
        <v>7</v>
      </c>
      <c r="D233" s="8" t="s">
        <v>254</v>
      </c>
      <c r="E233" s="18">
        <v>5</v>
      </c>
      <c r="F233" s="18"/>
      <c r="G233" s="17"/>
      <c r="H233" s="17"/>
      <c r="I233" s="19" t="s">
        <v>253</v>
      </c>
      <c r="J233" s="19"/>
      <c r="K233" s="17">
        <v>3</v>
      </c>
      <c r="L233" s="8">
        <v>12</v>
      </c>
      <c r="M233" s="145">
        <v>370.5</v>
      </c>
      <c r="N233" s="145">
        <v>936.16</v>
      </c>
      <c r="O233" s="510"/>
      <c r="P233" s="34" t="s">
        <v>74</v>
      </c>
      <c r="Q233" s="539"/>
      <c r="R233" s="689"/>
      <c r="S233" s="571"/>
      <c r="T233" s="571"/>
      <c r="U233" s="571"/>
      <c r="V233" s="571"/>
      <c r="W233" s="521"/>
      <c r="X233" s="478"/>
      <c r="Y233" s="18">
        <v>6</v>
      </c>
      <c r="Z233" s="18"/>
      <c r="AA233" s="18"/>
      <c r="AB233" s="11"/>
      <c r="AC233" s="28"/>
      <c r="AD233" s="503"/>
      <c r="AE233" s="609"/>
    </row>
    <row r="234" spans="1:31" s="253" customFormat="1" x14ac:dyDescent="0.2">
      <c r="A234" s="532"/>
      <c r="B234" s="114" t="s">
        <v>87</v>
      </c>
      <c r="C234" s="564">
        <v>8</v>
      </c>
      <c r="D234" s="566" t="s">
        <v>254</v>
      </c>
      <c r="E234" s="568">
        <v>4</v>
      </c>
      <c r="F234" s="235"/>
      <c r="G234" s="558"/>
      <c r="H234" s="558"/>
      <c r="I234" s="570" t="s">
        <v>253</v>
      </c>
      <c r="J234" s="570"/>
      <c r="K234" s="558">
        <v>3</v>
      </c>
      <c r="L234" s="8">
        <v>11</v>
      </c>
      <c r="M234" s="697">
        <v>538.79</v>
      </c>
      <c r="N234" s="697">
        <v>1479</v>
      </c>
      <c r="O234" s="510"/>
      <c r="P234" s="34" t="s">
        <v>74</v>
      </c>
      <c r="Q234" s="537" t="s">
        <v>50</v>
      </c>
      <c r="R234" s="688">
        <v>12</v>
      </c>
      <c r="S234" s="570" t="s">
        <v>53</v>
      </c>
      <c r="T234" s="619" t="s">
        <v>252</v>
      </c>
      <c r="U234" s="619" t="s">
        <v>252</v>
      </c>
      <c r="V234" s="619" t="s">
        <v>252</v>
      </c>
      <c r="W234" s="521"/>
      <c r="X234" s="478"/>
      <c r="Y234" s="18">
        <v>9</v>
      </c>
      <c r="Z234" s="18"/>
      <c r="AA234" s="18"/>
      <c r="AB234" s="11"/>
      <c r="AC234" s="28"/>
      <c r="AD234" s="503"/>
      <c r="AE234" s="609"/>
    </row>
    <row r="235" spans="1:31" s="253" customFormat="1" x14ac:dyDescent="0.2">
      <c r="A235" s="532"/>
      <c r="B235" s="114" t="s">
        <v>86</v>
      </c>
      <c r="C235" s="565"/>
      <c r="D235" s="567"/>
      <c r="E235" s="569"/>
      <c r="F235" s="101"/>
      <c r="G235" s="559"/>
      <c r="H235" s="559"/>
      <c r="I235" s="571"/>
      <c r="J235" s="571"/>
      <c r="K235" s="559"/>
      <c r="L235" s="8">
        <v>4</v>
      </c>
      <c r="M235" s="698"/>
      <c r="N235" s="698"/>
      <c r="O235" s="510"/>
      <c r="P235" s="34" t="s">
        <v>74</v>
      </c>
      <c r="Q235" s="538"/>
      <c r="R235" s="691"/>
      <c r="S235" s="690"/>
      <c r="T235" s="696"/>
      <c r="U235" s="696"/>
      <c r="V235" s="696"/>
      <c r="W235" s="521"/>
      <c r="X235" s="478"/>
      <c r="Y235" s="18"/>
      <c r="Z235" s="18"/>
      <c r="AA235" s="18"/>
      <c r="AB235" s="11"/>
      <c r="AC235" s="28"/>
      <c r="AD235" s="503"/>
      <c r="AE235" s="609"/>
    </row>
    <row r="236" spans="1:31" s="253" customFormat="1" x14ac:dyDescent="0.2">
      <c r="A236" s="532"/>
      <c r="B236" s="114" t="s">
        <v>88</v>
      </c>
      <c r="C236" s="624">
        <v>9</v>
      </c>
      <c r="D236" s="626" t="s">
        <v>254</v>
      </c>
      <c r="E236" s="628">
        <v>5</v>
      </c>
      <c r="F236" s="235"/>
      <c r="G236" s="558"/>
      <c r="H236" s="558"/>
      <c r="I236" s="570" t="s">
        <v>253</v>
      </c>
      <c r="J236" s="570"/>
      <c r="K236" s="692">
        <v>4</v>
      </c>
      <c r="L236" s="8">
        <v>11</v>
      </c>
      <c r="M236" s="694">
        <v>427.39</v>
      </c>
      <c r="N236" s="694">
        <v>1545.92</v>
      </c>
      <c r="O236" s="510"/>
      <c r="P236" s="34" t="s">
        <v>74</v>
      </c>
      <c r="Q236" s="538"/>
      <c r="R236" s="691"/>
      <c r="S236" s="690"/>
      <c r="T236" s="690"/>
      <c r="U236" s="690"/>
      <c r="V236" s="690"/>
      <c r="W236" s="521"/>
      <c r="X236" s="478"/>
      <c r="Y236" s="18">
        <v>8</v>
      </c>
      <c r="Z236" s="18"/>
      <c r="AA236" s="18"/>
      <c r="AB236" s="11"/>
      <c r="AC236" s="28"/>
      <c r="AD236" s="503"/>
      <c r="AE236" s="609"/>
    </row>
    <row r="237" spans="1:31" s="253" customFormat="1" x14ac:dyDescent="0.2">
      <c r="A237" s="532"/>
      <c r="B237" s="114" t="s">
        <v>86</v>
      </c>
      <c r="C237" s="625"/>
      <c r="D237" s="627"/>
      <c r="E237" s="629"/>
      <c r="F237" s="101"/>
      <c r="G237" s="559"/>
      <c r="H237" s="559"/>
      <c r="I237" s="571"/>
      <c r="J237" s="571"/>
      <c r="K237" s="693"/>
      <c r="L237" s="8">
        <v>5</v>
      </c>
      <c r="M237" s="695"/>
      <c r="N237" s="695"/>
      <c r="O237" s="510"/>
      <c r="P237" s="34" t="s">
        <v>74</v>
      </c>
      <c r="Q237" s="538"/>
      <c r="R237" s="691"/>
      <c r="S237" s="690"/>
      <c r="T237" s="690"/>
      <c r="U237" s="690"/>
      <c r="V237" s="690"/>
      <c r="W237" s="521"/>
      <c r="X237" s="478"/>
      <c r="Y237" s="18"/>
      <c r="Z237" s="18"/>
      <c r="AA237" s="18"/>
      <c r="AB237" s="11"/>
      <c r="AC237" s="28"/>
      <c r="AD237" s="503"/>
      <c r="AE237" s="609"/>
    </row>
    <row r="238" spans="1:31" s="253" customFormat="1" x14ac:dyDescent="0.2">
      <c r="A238" s="532"/>
      <c r="B238" s="114" t="s">
        <v>86</v>
      </c>
      <c r="C238" s="18">
        <v>10</v>
      </c>
      <c r="D238" s="8" t="s">
        <v>254</v>
      </c>
      <c r="E238" s="18">
        <v>5</v>
      </c>
      <c r="F238" s="18"/>
      <c r="G238" s="17"/>
      <c r="H238" s="17"/>
      <c r="I238" s="19" t="s">
        <v>253</v>
      </c>
      <c r="J238" s="19"/>
      <c r="K238" s="17">
        <v>3</v>
      </c>
      <c r="L238" s="8">
        <v>9</v>
      </c>
      <c r="M238" s="145">
        <v>312.83999999999997</v>
      </c>
      <c r="N238" s="145">
        <v>896.52</v>
      </c>
      <c r="O238" s="510"/>
      <c r="P238" s="34" t="s">
        <v>74</v>
      </c>
      <c r="Q238" s="538"/>
      <c r="R238" s="691"/>
      <c r="S238" s="690"/>
      <c r="T238" s="690"/>
      <c r="U238" s="690"/>
      <c r="V238" s="690"/>
      <c r="W238" s="521"/>
      <c r="X238" s="478"/>
      <c r="Y238" s="18">
        <v>6</v>
      </c>
      <c r="Z238" s="18"/>
      <c r="AA238" s="18"/>
      <c r="AB238" s="11"/>
      <c r="AC238" s="28"/>
      <c r="AD238" s="503"/>
      <c r="AE238" s="609"/>
    </row>
    <row r="239" spans="1:31" s="253" customFormat="1" x14ac:dyDescent="0.2">
      <c r="A239" s="532"/>
      <c r="B239" s="86"/>
      <c r="C239" s="18">
        <v>11</v>
      </c>
      <c r="D239" s="8" t="s">
        <v>254</v>
      </c>
      <c r="E239" s="18">
        <v>6</v>
      </c>
      <c r="F239" s="18"/>
      <c r="G239" s="17"/>
      <c r="H239" s="17"/>
      <c r="I239" s="19" t="s">
        <v>253</v>
      </c>
      <c r="J239" s="19"/>
      <c r="K239" s="17">
        <v>4</v>
      </c>
      <c r="L239" s="8">
        <v>19</v>
      </c>
      <c r="M239" s="145">
        <v>494.55</v>
      </c>
      <c r="N239" s="145">
        <v>1576.99</v>
      </c>
      <c r="O239" s="510"/>
      <c r="P239" s="34" t="s">
        <v>74</v>
      </c>
      <c r="Q239" s="537" t="s">
        <v>50</v>
      </c>
      <c r="R239" s="688">
        <v>14</v>
      </c>
      <c r="S239" s="570" t="s">
        <v>53</v>
      </c>
      <c r="T239" s="619" t="s">
        <v>252</v>
      </c>
      <c r="U239" s="619" t="s">
        <v>252</v>
      </c>
      <c r="V239" s="619" t="s">
        <v>252</v>
      </c>
      <c r="W239" s="521"/>
      <c r="X239" s="478"/>
      <c r="Y239" s="18">
        <v>11</v>
      </c>
      <c r="Z239" s="18"/>
      <c r="AA239" s="18"/>
      <c r="AB239" s="11"/>
      <c r="AC239" s="28"/>
      <c r="AD239" s="503"/>
      <c r="AE239" s="609"/>
    </row>
    <row r="240" spans="1:31" s="253" customFormat="1" x14ac:dyDescent="0.2">
      <c r="A240" s="532"/>
      <c r="B240" s="86"/>
      <c r="C240" s="18">
        <v>12</v>
      </c>
      <c r="D240" s="8" t="s">
        <v>254</v>
      </c>
      <c r="E240" s="18">
        <v>6</v>
      </c>
      <c r="F240" s="18"/>
      <c r="G240" s="17"/>
      <c r="H240" s="17"/>
      <c r="I240" s="19" t="s">
        <v>253</v>
      </c>
      <c r="J240" s="19"/>
      <c r="K240" s="17">
        <v>4</v>
      </c>
      <c r="L240" s="8">
        <v>16</v>
      </c>
      <c r="M240" s="145">
        <v>383.98</v>
      </c>
      <c r="N240" s="145">
        <v>1297.3900000000001</v>
      </c>
      <c r="O240" s="510"/>
      <c r="P240" s="34" t="s">
        <v>74</v>
      </c>
      <c r="Q240" s="539"/>
      <c r="R240" s="689"/>
      <c r="S240" s="571"/>
      <c r="T240" s="571"/>
      <c r="U240" s="571"/>
      <c r="V240" s="571"/>
      <c r="W240" s="521"/>
      <c r="X240" s="478"/>
      <c r="Y240" s="18">
        <v>8</v>
      </c>
      <c r="Z240" s="18"/>
      <c r="AA240" s="18"/>
      <c r="AB240" s="11"/>
      <c r="AC240" s="28"/>
      <c r="AD240" s="503"/>
      <c r="AE240" s="609"/>
    </row>
    <row r="241" spans="1:31" s="253" customFormat="1" x14ac:dyDescent="0.2">
      <c r="A241" s="532"/>
      <c r="B241" s="86"/>
      <c r="C241" s="18">
        <v>13</v>
      </c>
      <c r="D241" s="8" t="s">
        <v>254</v>
      </c>
      <c r="E241" s="18">
        <v>6</v>
      </c>
      <c r="F241" s="18"/>
      <c r="G241" s="17"/>
      <c r="H241" s="17"/>
      <c r="I241" s="19" t="s">
        <v>253</v>
      </c>
      <c r="J241" s="19"/>
      <c r="K241" s="17">
        <v>3</v>
      </c>
      <c r="L241" s="8">
        <v>18</v>
      </c>
      <c r="M241" s="145">
        <v>558.92999999999995</v>
      </c>
      <c r="N241" s="145">
        <v>1455.33</v>
      </c>
      <c r="O241" s="510"/>
      <c r="P241" s="34" t="s">
        <v>74</v>
      </c>
      <c r="Q241" s="537" t="s">
        <v>50</v>
      </c>
      <c r="R241" s="688">
        <v>20</v>
      </c>
      <c r="S241" s="570" t="s">
        <v>53</v>
      </c>
      <c r="T241" s="619" t="s">
        <v>252</v>
      </c>
      <c r="U241" s="619" t="s">
        <v>252</v>
      </c>
      <c r="V241" s="619" t="s">
        <v>252</v>
      </c>
      <c r="W241" s="521"/>
      <c r="X241" s="478"/>
      <c r="Y241" s="18">
        <v>9</v>
      </c>
      <c r="Z241" s="18"/>
      <c r="AA241" s="18"/>
      <c r="AB241" s="11"/>
      <c r="AC241" s="28"/>
      <c r="AD241" s="503"/>
      <c r="AE241" s="609"/>
    </row>
    <row r="242" spans="1:31" s="253" customFormat="1" x14ac:dyDescent="0.2">
      <c r="A242" s="532"/>
      <c r="B242" s="86"/>
      <c r="C242" s="18">
        <v>14</v>
      </c>
      <c r="D242" s="8" t="s">
        <v>254</v>
      </c>
      <c r="E242" s="18">
        <v>7</v>
      </c>
      <c r="F242" s="18"/>
      <c r="G242" s="17"/>
      <c r="H242" s="17"/>
      <c r="I242" s="19" t="s">
        <v>253</v>
      </c>
      <c r="J242" s="19"/>
      <c r="K242" s="17">
        <v>4</v>
      </c>
      <c r="L242" s="8">
        <v>24</v>
      </c>
      <c r="M242" s="145">
        <v>589.20000000000005</v>
      </c>
      <c r="N242" s="145">
        <v>1923.09</v>
      </c>
      <c r="O242" s="510"/>
      <c r="P242" s="34" t="s">
        <v>74</v>
      </c>
      <c r="Q242" s="538"/>
      <c r="R242" s="691"/>
      <c r="S242" s="690"/>
      <c r="T242" s="690"/>
      <c r="U242" s="690"/>
      <c r="V242" s="690"/>
      <c r="W242" s="521"/>
      <c r="X242" s="478"/>
      <c r="Y242" s="18">
        <v>12</v>
      </c>
      <c r="Z242" s="18"/>
      <c r="AA242" s="18"/>
      <c r="AB242" s="11"/>
      <c r="AC242" s="28"/>
      <c r="AD242" s="503"/>
      <c r="AE242" s="609"/>
    </row>
    <row r="243" spans="1:31" s="253" customFormat="1" x14ac:dyDescent="0.2">
      <c r="A243" s="532"/>
      <c r="B243" s="86"/>
      <c r="C243" s="18">
        <v>15</v>
      </c>
      <c r="D243" s="8" t="s">
        <v>254</v>
      </c>
      <c r="E243" s="18">
        <v>7</v>
      </c>
      <c r="F243" s="18"/>
      <c r="G243" s="17"/>
      <c r="H243" s="17"/>
      <c r="I243" s="19" t="s">
        <v>253</v>
      </c>
      <c r="J243" s="19"/>
      <c r="K243" s="17">
        <v>4</v>
      </c>
      <c r="L243" s="8">
        <v>16</v>
      </c>
      <c r="M243" s="145">
        <v>394.42</v>
      </c>
      <c r="N243" s="145">
        <v>1308.22</v>
      </c>
      <c r="O243" s="511"/>
      <c r="P243" s="34" t="s">
        <v>74</v>
      </c>
      <c r="Q243" s="539"/>
      <c r="R243" s="689"/>
      <c r="S243" s="571"/>
      <c r="T243" s="571"/>
      <c r="U243" s="571"/>
      <c r="V243" s="571"/>
      <c r="W243" s="522"/>
      <c r="X243" s="479"/>
      <c r="Y243" s="18">
        <v>8</v>
      </c>
      <c r="Z243" s="18"/>
      <c r="AA243" s="18"/>
      <c r="AB243" s="11"/>
      <c r="AC243" s="28"/>
      <c r="AD243" s="513"/>
      <c r="AE243" s="610"/>
    </row>
    <row r="244" spans="1:31" s="253" customFormat="1" x14ac:dyDescent="0.2">
      <c r="A244" s="532"/>
      <c r="B244" s="110" t="s">
        <v>8</v>
      </c>
      <c r="C244" s="30">
        <f>COUNTA(C227:C243)</f>
        <v>15</v>
      </c>
      <c r="D244" s="29"/>
      <c r="E244" s="30"/>
      <c r="F244" s="30"/>
      <c r="G244" s="21"/>
      <c r="H244" s="21"/>
      <c r="I244" s="21">
        <f>COUNTA(I227:I243)</f>
        <v>15</v>
      </c>
      <c r="J244" s="21"/>
      <c r="K244" s="21"/>
      <c r="L244" s="29">
        <f>SUM(L227:L243)</f>
        <v>249</v>
      </c>
      <c r="M244" s="140">
        <f>SUM(M227:M243)</f>
        <v>7190.5712000000012</v>
      </c>
      <c r="N244" s="140">
        <f>SUM(N227:N243)</f>
        <v>20456.29</v>
      </c>
      <c r="O244" s="312">
        <f>SUM(O227)</f>
        <v>255</v>
      </c>
      <c r="P244" s="36"/>
      <c r="Q244" s="3"/>
      <c r="R244" s="254"/>
      <c r="S244" s="12"/>
      <c r="T244" s="12"/>
      <c r="U244" s="12"/>
      <c r="V244" s="12"/>
      <c r="W244" s="31"/>
      <c r="X244" s="55"/>
      <c r="Y244" s="30">
        <f>SUM(Y227:Y243)</f>
        <v>134</v>
      </c>
      <c r="Z244" s="88">
        <f>SUM(Z227:Z243)</f>
        <v>0</v>
      </c>
      <c r="AA244" s="30">
        <f>SUM(AA227:AA243)</f>
        <v>0</v>
      </c>
      <c r="AB244" s="13"/>
      <c r="AC244" s="13"/>
      <c r="AD244" s="13">
        <v>1</v>
      </c>
      <c r="AE244" s="75"/>
    </row>
    <row r="245" spans="1:31" s="253" customFormat="1" x14ac:dyDescent="0.2">
      <c r="A245" s="532"/>
      <c r="B245" s="110" t="s">
        <v>84</v>
      </c>
      <c r="C245" s="30"/>
      <c r="D245" s="29"/>
      <c r="E245" s="30"/>
      <c r="F245" s="30"/>
      <c r="G245" s="21"/>
      <c r="H245" s="21"/>
      <c r="I245" s="21"/>
      <c r="J245" s="21"/>
      <c r="K245" s="21"/>
      <c r="L245" s="29"/>
      <c r="M245" s="140">
        <v>42150.61</v>
      </c>
      <c r="N245" s="140"/>
      <c r="O245" s="21"/>
      <c r="P245" s="36"/>
      <c r="Q245" s="77"/>
      <c r="R245" s="255"/>
      <c r="S245" s="78"/>
      <c r="T245" s="78"/>
      <c r="U245" s="78"/>
      <c r="V245" s="78"/>
      <c r="W245" s="31"/>
      <c r="X245" s="55"/>
      <c r="Y245" s="30"/>
      <c r="Z245" s="30"/>
      <c r="AA245" s="30"/>
      <c r="AB245" s="13"/>
      <c r="AC245" s="13"/>
      <c r="AD245" s="13"/>
      <c r="AE245" s="75"/>
    </row>
    <row r="246" spans="1:31" s="253" customFormat="1" x14ac:dyDescent="0.2">
      <c r="A246" s="532"/>
      <c r="B246" s="86" t="s">
        <v>29</v>
      </c>
      <c r="C246" s="18">
        <v>1</v>
      </c>
      <c r="D246" s="8" t="s">
        <v>268</v>
      </c>
      <c r="E246" s="18">
        <v>43</v>
      </c>
      <c r="F246" s="18"/>
      <c r="G246" s="19" t="s">
        <v>261</v>
      </c>
      <c r="H246" s="17"/>
      <c r="I246" s="19"/>
      <c r="J246" s="19"/>
      <c r="K246" s="17">
        <v>1</v>
      </c>
      <c r="L246" s="8">
        <v>5</v>
      </c>
      <c r="M246" s="145">
        <v>169.5</v>
      </c>
      <c r="N246" s="145">
        <v>135.6</v>
      </c>
      <c r="O246" s="25"/>
      <c r="P246" s="34"/>
      <c r="Q246" s="476" t="s">
        <v>209</v>
      </c>
      <c r="R246" s="602" t="s">
        <v>300</v>
      </c>
      <c r="S246" s="602" t="s">
        <v>300</v>
      </c>
      <c r="T246" s="602" t="s">
        <v>300</v>
      </c>
      <c r="U246" s="602" t="s">
        <v>300</v>
      </c>
      <c r="V246" s="602" t="s">
        <v>300</v>
      </c>
      <c r="W246" s="524"/>
      <c r="X246" s="476" t="s">
        <v>66</v>
      </c>
      <c r="Y246" s="18">
        <v>2</v>
      </c>
      <c r="Z246" s="18"/>
      <c r="AA246" s="18"/>
      <c r="AB246" s="11"/>
      <c r="AC246" s="28"/>
      <c r="AD246" s="476" t="s">
        <v>263</v>
      </c>
      <c r="AE246" s="620"/>
    </row>
    <row r="247" spans="1:31" s="253" customFormat="1" x14ac:dyDescent="0.2">
      <c r="A247" s="532"/>
      <c r="B247" s="86"/>
      <c r="C247" s="18">
        <v>2</v>
      </c>
      <c r="D247" s="8" t="s">
        <v>286</v>
      </c>
      <c r="E247" s="18">
        <v>43</v>
      </c>
      <c r="F247" s="18"/>
      <c r="G247" s="19" t="s">
        <v>287</v>
      </c>
      <c r="H247" s="17"/>
      <c r="I247" s="19"/>
      <c r="J247" s="19"/>
      <c r="K247" s="17">
        <v>1</v>
      </c>
      <c r="L247" s="8">
        <v>4</v>
      </c>
      <c r="M247" s="145">
        <v>135.6</v>
      </c>
      <c r="N247" s="145">
        <v>135.6</v>
      </c>
      <c r="O247" s="25"/>
      <c r="P247" s="34"/>
      <c r="Q247" s="474"/>
      <c r="R247" s="603"/>
      <c r="S247" s="603"/>
      <c r="T247" s="603"/>
      <c r="U247" s="603"/>
      <c r="V247" s="603"/>
      <c r="W247" s="525"/>
      <c r="X247" s="474"/>
      <c r="Y247" s="18">
        <v>1</v>
      </c>
      <c r="Z247" s="18"/>
      <c r="AA247" s="18"/>
      <c r="AB247" s="11"/>
      <c r="AC247" s="28"/>
      <c r="AD247" s="474"/>
      <c r="AE247" s="622"/>
    </row>
    <row r="248" spans="1:31" s="253" customFormat="1" x14ac:dyDescent="0.2">
      <c r="A248" s="532"/>
      <c r="B248" s="110" t="s">
        <v>8</v>
      </c>
      <c r="C248" s="30">
        <f>SUM(G248:J248)</f>
        <v>2</v>
      </c>
      <c r="D248" s="29"/>
      <c r="E248" s="30"/>
      <c r="F248" s="30"/>
      <c r="G248" s="21">
        <f>COUNTA(G246:G247)</f>
        <v>2</v>
      </c>
      <c r="H248" s="21"/>
      <c r="I248" s="21"/>
      <c r="J248" s="21"/>
      <c r="K248" s="21" t="s">
        <v>442</v>
      </c>
      <c r="L248" s="29">
        <f>SUM(L246:L247)</f>
        <v>9</v>
      </c>
      <c r="M248" s="140">
        <f>SUM(M246:M247)</f>
        <v>305.10000000000002</v>
      </c>
      <c r="N248" s="140">
        <f>SUM(N246:N247)</f>
        <v>271.2</v>
      </c>
      <c r="O248" s="21">
        <f>SUM(O246:O247)</f>
        <v>0</v>
      </c>
      <c r="P248" s="36"/>
      <c r="Q248" s="77"/>
      <c r="R248" s="255"/>
      <c r="S248" s="78"/>
      <c r="T248" s="78"/>
      <c r="U248" s="78"/>
      <c r="V248" s="78"/>
      <c r="W248" s="31"/>
      <c r="X248" s="55"/>
      <c r="Y248" s="30">
        <f>SUM(Y246:Y247)</f>
        <v>3</v>
      </c>
      <c r="Z248" s="30">
        <f>SUM(Z246:Z247)</f>
        <v>0</v>
      </c>
      <c r="AA248" s="30">
        <f>SUM(AA246:AA247)</f>
        <v>0</v>
      </c>
      <c r="AB248" s="13"/>
      <c r="AC248" s="13"/>
      <c r="AD248" s="13">
        <v>0</v>
      </c>
      <c r="AE248" s="75"/>
    </row>
    <row r="249" spans="1:31" s="253" customFormat="1" x14ac:dyDescent="0.2">
      <c r="A249" s="532"/>
      <c r="B249" s="115" t="s">
        <v>84</v>
      </c>
      <c r="C249" s="30"/>
      <c r="D249" s="29"/>
      <c r="E249" s="30"/>
      <c r="F249" s="30"/>
      <c r="G249" s="21"/>
      <c r="H249" s="21"/>
      <c r="I249" s="21"/>
      <c r="J249" s="21"/>
      <c r="K249" s="21"/>
      <c r="L249" s="29"/>
      <c r="M249" s="140">
        <v>2038</v>
      </c>
      <c r="N249" s="140"/>
      <c r="O249" s="21"/>
      <c r="P249" s="40"/>
      <c r="Q249" s="77"/>
      <c r="R249" s="255"/>
      <c r="S249" s="78"/>
      <c r="T249" s="78"/>
      <c r="U249" s="78"/>
      <c r="V249" s="78"/>
      <c r="W249" s="31"/>
      <c r="X249" s="55"/>
      <c r="Y249" s="30"/>
      <c r="Z249" s="30"/>
      <c r="AA249" s="30"/>
      <c r="AB249" s="13"/>
      <c r="AC249" s="13"/>
      <c r="AD249" s="13"/>
      <c r="AE249" s="75"/>
    </row>
    <row r="250" spans="1:31" s="253" customFormat="1" x14ac:dyDescent="0.2">
      <c r="A250" s="532"/>
      <c r="B250" s="87" t="s">
        <v>30</v>
      </c>
      <c r="C250" s="18">
        <v>1</v>
      </c>
      <c r="D250" s="8" t="s">
        <v>268</v>
      </c>
      <c r="E250" s="18">
        <v>61</v>
      </c>
      <c r="F250" s="18"/>
      <c r="G250" s="17"/>
      <c r="H250" s="17"/>
      <c r="I250" s="19" t="s">
        <v>261</v>
      </c>
      <c r="J250" s="19"/>
      <c r="K250" s="17">
        <v>3</v>
      </c>
      <c r="L250" s="8">
        <v>6</v>
      </c>
      <c r="M250" s="145">
        <f>N250/3</f>
        <v>139.38333333333333</v>
      </c>
      <c r="N250" s="145">
        <v>418.15</v>
      </c>
      <c r="O250" s="509">
        <v>20</v>
      </c>
      <c r="P250" s="482" t="s">
        <v>207</v>
      </c>
      <c r="Q250" s="537" t="s">
        <v>50</v>
      </c>
      <c r="R250" s="617">
        <v>10</v>
      </c>
      <c r="S250" s="523" t="s">
        <v>53</v>
      </c>
      <c r="T250" s="619" t="s">
        <v>252</v>
      </c>
      <c r="U250" s="619" t="s">
        <v>252</v>
      </c>
      <c r="V250" s="619" t="s">
        <v>252</v>
      </c>
      <c r="W250" s="524"/>
      <c r="X250" s="476" t="s">
        <v>251</v>
      </c>
      <c r="Y250" s="18">
        <v>3</v>
      </c>
      <c r="Z250" s="18"/>
      <c r="AA250" s="18"/>
      <c r="AB250" s="11"/>
      <c r="AC250" s="28"/>
      <c r="AD250" s="476" t="s">
        <v>301</v>
      </c>
      <c r="AE250" s="620" t="s">
        <v>131</v>
      </c>
    </row>
    <row r="251" spans="1:31" s="253" customFormat="1" x14ac:dyDescent="0.2">
      <c r="A251" s="532"/>
      <c r="B251" s="86"/>
      <c r="C251" s="18">
        <v>2</v>
      </c>
      <c r="D251" s="8" t="s">
        <v>258</v>
      </c>
      <c r="E251" s="18">
        <v>61</v>
      </c>
      <c r="F251" s="18"/>
      <c r="G251" s="17"/>
      <c r="H251" s="17"/>
      <c r="I251" s="19" t="s">
        <v>253</v>
      </c>
      <c r="J251" s="19"/>
      <c r="K251" s="17">
        <v>3</v>
      </c>
      <c r="L251" s="8">
        <v>12</v>
      </c>
      <c r="M251" s="145">
        <f>N251/3</f>
        <v>278.61333333333334</v>
      </c>
      <c r="N251" s="145">
        <v>835.84</v>
      </c>
      <c r="O251" s="511"/>
      <c r="P251" s="513"/>
      <c r="Q251" s="539"/>
      <c r="R251" s="618"/>
      <c r="S251" s="522"/>
      <c r="T251" s="571"/>
      <c r="U251" s="571"/>
      <c r="V251" s="571"/>
      <c r="W251" s="526"/>
      <c r="X251" s="475"/>
      <c r="Y251" s="18">
        <v>6</v>
      </c>
      <c r="Z251" s="18"/>
      <c r="AA251" s="18"/>
      <c r="AB251" s="11"/>
      <c r="AC251" s="28"/>
      <c r="AD251" s="475"/>
      <c r="AE251" s="621"/>
    </row>
    <row r="252" spans="1:31" s="253" customFormat="1" x14ac:dyDescent="0.2">
      <c r="A252" s="532"/>
      <c r="B252" s="110" t="s">
        <v>8</v>
      </c>
      <c r="C252" s="30">
        <v>2</v>
      </c>
      <c r="D252" s="29"/>
      <c r="E252" s="30"/>
      <c r="F252" s="30"/>
      <c r="G252" s="21"/>
      <c r="H252" s="21"/>
      <c r="I252" s="21">
        <f>COUNTA(I250:I251)</f>
        <v>2</v>
      </c>
      <c r="J252" s="21"/>
      <c r="K252" s="21"/>
      <c r="L252" s="29">
        <f>SUM(L250:L251)</f>
        <v>18</v>
      </c>
      <c r="M252" s="140">
        <f>SUM(M250:M251)</f>
        <v>417.99666666666667</v>
      </c>
      <c r="N252" s="140">
        <f>SUM(N250:N251)</f>
        <v>1253.99</v>
      </c>
      <c r="O252" s="312">
        <f>SUM(O250)</f>
        <v>20</v>
      </c>
      <c r="P252" s="36"/>
      <c r="Q252" s="3"/>
      <c r="R252" s="254"/>
      <c r="S252" s="12"/>
      <c r="T252" s="12"/>
      <c r="U252" s="12"/>
      <c r="V252" s="12"/>
      <c r="W252" s="31"/>
      <c r="X252" s="55"/>
      <c r="Y252" s="30">
        <f>SUM(Y250:Y251)</f>
        <v>9</v>
      </c>
      <c r="Z252" s="30">
        <f>SUM(Z250:Z251)</f>
        <v>0</v>
      </c>
      <c r="AA252" s="30">
        <f>SUM(AA250:AA251)</f>
        <v>0</v>
      </c>
      <c r="AB252" s="13"/>
      <c r="AC252" s="13"/>
      <c r="AD252" s="13">
        <v>0</v>
      </c>
      <c r="AE252" s="75"/>
    </row>
    <row r="253" spans="1:31" s="253" customFormat="1" x14ac:dyDescent="0.2">
      <c r="A253" s="532"/>
      <c r="B253" s="110" t="s">
        <v>84</v>
      </c>
      <c r="C253" s="30"/>
      <c r="D253" s="29"/>
      <c r="E253" s="30"/>
      <c r="F253" s="30"/>
      <c r="G253" s="21"/>
      <c r="H253" s="21"/>
      <c r="I253" s="21"/>
      <c r="J253" s="21"/>
      <c r="K253" s="21"/>
      <c r="L253" s="29"/>
      <c r="M253" s="140">
        <v>2151.77</v>
      </c>
      <c r="N253" s="140"/>
      <c r="O253" s="21"/>
      <c r="P253" s="36"/>
      <c r="Q253" s="77"/>
      <c r="R253" s="255"/>
      <c r="S253" s="78"/>
      <c r="T253" s="78"/>
      <c r="U253" s="78"/>
      <c r="V253" s="78"/>
      <c r="W253" s="31"/>
      <c r="X253" s="55"/>
      <c r="Y253" s="30"/>
      <c r="Z253" s="30"/>
      <c r="AA253" s="30"/>
      <c r="AB253" s="13"/>
      <c r="AC253" s="13"/>
      <c r="AD253" s="39"/>
      <c r="AE253" s="90"/>
    </row>
    <row r="254" spans="1:31" s="253" customFormat="1" ht="14.25" customHeight="1" x14ac:dyDescent="0.2">
      <c r="A254" s="532"/>
      <c r="B254" s="87" t="s">
        <v>31</v>
      </c>
      <c r="C254" s="18">
        <v>101</v>
      </c>
      <c r="D254" s="8" t="s">
        <v>268</v>
      </c>
      <c r="E254" s="18">
        <v>51</v>
      </c>
      <c r="F254" s="18"/>
      <c r="G254" s="17"/>
      <c r="H254" s="17"/>
      <c r="I254" s="19" t="s">
        <v>261</v>
      </c>
      <c r="J254" s="19"/>
      <c r="K254" s="17">
        <v>4</v>
      </c>
      <c r="L254" s="8">
        <v>24</v>
      </c>
      <c r="M254" s="145">
        <v>390.08</v>
      </c>
      <c r="N254" s="145">
        <v>1513.92</v>
      </c>
      <c r="O254" s="25"/>
      <c r="P254" s="34" t="s">
        <v>75</v>
      </c>
      <c r="Q254" s="476" t="s">
        <v>209</v>
      </c>
      <c r="R254" s="602" t="s">
        <v>300</v>
      </c>
      <c r="S254" s="602" t="s">
        <v>300</v>
      </c>
      <c r="T254" s="602" t="s">
        <v>300</v>
      </c>
      <c r="U254" s="602" t="s">
        <v>300</v>
      </c>
      <c r="V254" s="602" t="s">
        <v>300</v>
      </c>
      <c r="W254" s="523" t="s">
        <v>261</v>
      </c>
      <c r="X254" s="477"/>
      <c r="Y254" s="18">
        <v>12</v>
      </c>
      <c r="Z254" s="18"/>
      <c r="AA254" s="18"/>
      <c r="AB254" s="11"/>
      <c r="AC254" s="28"/>
      <c r="AD254" s="482" t="s">
        <v>91</v>
      </c>
      <c r="AE254" s="608" t="s">
        <v>261</v>
      </c>
    </row>
    <row r="255" spans="1:31" s="253" customFormat="1" x14ac:dyDescent="0.2">
      <c r="A255" s="532"/>
      <c r="B255" s="86"/>
      <c r="C255" s="18">
        <v>102</v>
      </c>
      <c r="D255" s="8" t="s">
        <v>268</v>
      </c>
      <c r="E255" s="18">
        <v>52</v>
      </c>
      <c r="F255" s="18"/>
      <c r="G255" s="17"/>
      <c r="H255" s="17"/>
      <c r="I255" s="19" t="s">
        <v>261</v>
      </c>
      <c r="J255" s="19"/>
      <c r="K255" s="17">
        <v>3</v>
      </c>
      <c r="L255" s="8">
        <v>12</v>
      </c>
      <c r="M255" s="145">
        <v>307.98</v>
      </c>
      <c r="N255" s="145">
        <v>857.05</v>
      </c>
      <c r="O255" s="25"/>
      <c r="P255" s="34" t="s">
        <v>75</v>
      </c>
      <c r="Q255" s="474"/>
      <c r="R255" s="603"/>
      <c r="S255" s="603"/>
      <c r="T255" s="603"/>
      <c r="U255" s="603"/>
      <c r="V255" s="603"/>
      <c r="W255" s="521"/>
      <c r="X255" s="478"/>
      <c r="Y255" s="18">
        <v>6</v>
      </c>
      <c r="Z255" s="18"/>
      <c r="AA255" s="18"/>
      <c r="AB255" s="11"/>
      <c r="AC255" s="28"/>
      <c r="AD255" s="503"/>
      <c r="AE255" s="609"/>
    </row>
    <row r="256" spans="1:31" s="253" customFormat="1" x14ac:dyDescent="0.2">
      <c r="A256" s="532"/>
      <c r="B256" s="86"/>
      <c r="C256" s="18">
        <v>103</v>
      </c>
      <c r="D256" s="8" t="s">
        <v>268</v>
      </c>
      <c r="E256" s="18">
        <v>52</v>
      </c>
      <c r="F256" s="18"/>
      <c r="G256" s="17"/>
      <c r="H256" s="17"/>
      <c r="I256" s="19" t="s">
        <v>261</v>
      </c>
      <c r="J256" s="19"/>
      <c r="K256" s="17">
        <v>3</v>
      </c>
      <c r="L256" s="8">
        <v>12</v>
      </c>
      <c r="M256" s="145">
        <v>307.98</v>
      </c>
      <c r="N256" s="145">
        <v>857.05</v>
      </c>
      <c r="O256" s="25"/>
      <c r="P256" s="34" t="s">
        <v>76</v>
      </c>
      <c r="Q256" s="474"/>
      <c r="R256" s="603"/>
      <c r="S256" s="603"/>
      <c r="T256" s="603"/>
      <c r="U256" s="603"/>
      <c r="V256" s="603"/>
      <c r="W256" s="521"/>
      <c r="X256" s="478"/>
      <c r="Y256" s="18">
        <v>6</v>
      </c>
      <c r="Z256" s="18"/>
      <c r="AA256" s="18"/>
      <c r="AB256" s="11"/>
      <c r="AC256" s="28"/>
      <c r="AD256" s="503"/>
      <c r="AE256" s="609"/>
    </row>
    <row r="257" spans="1:31" s="253" customFormat="1" x14ac:dyDescent="0.2">
      <c r="A257" s="532"/>
      <c r="B257" s="86"/>
      <c r="C257" s="18">
        <v>201</v>
      </c>
      <c r="D257" s="8" t="s">
        <v>268</v>
      </c>
      <c r="E257" s="18">
        <v>52</v>
      </c>
      <c r="F257" s="18"/>
      <c r="G257" s="17"/>
      <c r="H257" s="17"/>
      <c r="I257" s="19" t="s">
        <v>261</v>
      </c>
      <c r="J257" s="19"/>
      <c r="K257" s="17">
        <v>4</v>
      </c>
      <c r="L257" s="8">
        <v>16</v>
      </c>
      <c r="M257" s="145">
        <v>265.17</v>
      </c>
      <c r="N257" s="145">
        <v>1011.32</v>
      </c>
      <c r="O257" s="25"/>
      <c r="P257" s="34" t="s">
        <v>77</v>
      </c>
      <c r="Q257" s="474"/>
      <c r="R257" s="603"/>
      <c r="S257" s="603"/>
      <c r="T257" s="603"/>
      <c r="U257" s="603"/>
      <c r="V257" s="603"/>
      <c r="W257" s="521"/>
      <c r="X257" s="478"/>
      <c r="Y257" s="18">
        <v>8</v>
      </c>
      <c r="Z257" s="18"/>
      <c r="AA257" s="18"/>
      <c r="AB257" s="11"/>
      <c r="AC257" s="28"/>
      <c r="AD257" s="503"/>
      <c r="AE257" s="609"/>
    </row>
    <row r="258" spans="1:31" s="253" customFormat="1" x14ac:dyDescent="0.2">
      <c r="A258" s="532"/>
      <c r="B258" s="86"/>
      <c r="C258" s="18">
        <v>205</v>
      </c>
      <c r="D258" s="8" t="s">
        <v>268</v>
      </c>
      <c r="E258" s="18">
        <v>59</v>
      </c>
      <c r="F258" s="18"/>
      <c r="G258" s="17"/>
      <c r="H258" s="17"/>
      <c r="I258" s="19" t="s">
        <v>261</v>
      </c>
      <c r="J258" s="19"/>
      <c r="K258" s="17">
        <v>3</v>
      </c>
      <c r="L258" s="8">
        <v>18</v>
      </c>
      <c r="M258" s="145">
        <v>448.94</v>
      </c>
      <c r="N258" s="145">
        <v>1253.52</v>
      </c>
      <c r="O258" s="25"/>
      <c r="P258" s="34" t="s">
        <v>78</v>
      </c>
      <c r="Q258" s="474"/>
      <c r="R258" s="603"/>
      <c r="S258" s="603"/>
      <c r="T258" s="603"/>
      <c r="U258" s="603"/>
      <c r="V258" s="603"/>
      <c r="W258" s="521"/>
      <c r="X258" s="478"/>
      <c r="Y258" s="18">
        <v>9</v>
      </c>
      <c r="Z258" s="18"/>
      <c r="AA258" s="18"/>
      <c r="AB258" s="11"/>
      <c r="AC258" s="28"/>
      <c r="AD258" s="503"/>
      <c r="AE258" s="609"/>
    </row>
    <row r="259" spans="1:31" s="253" customFormat="1" x14ac:dyDescent="0.2">
      <c r="A259" s="532"/>
      <c r="B259" s="86"/>
      <c r="C259" s="106" t="s">
        <v>302</v>
      </c>
      <c r="D259" s="279" t="s">
        <v>268</v>
      </c>
      <c r="E259" s="18">
        <v>54</v>
      </c>
      <c r="F259" s="18"/>
      <c r="G259" s="17"/>
      <c r="H259" s="17"/>
      <c r="I259" s="19" t="s">
        <v>261</v>
      </c>
      <c r="J259" s="19"/>
      <c r="K259" s="17">
        <v>4</v>
      </c>
      <c r="L259" s="8">
        <v>18</v>
      </c>
      <c r="M259" s="145">
        <v>435.41</v>
      </c>
      <c r="N259" s="145">
        <v>1373.47</v>
      </c>
      <c r="O259" s="25"/>
      <c r="P259" s="34" t="s">
        <v>79</v>
      </c>
      <c r="Q259" s="474"/>
      <c r="R259" s="603"/>
      <c r="S259" s="603"/>
      <c r="T259" s="603"/>
      <c r="U259" s="603"/>
      <c r="V259" s="603"/>
      <c r="W259" s="521"/>
      <c r="X259" s="478"/>
      <c r="Y259" s="18">
        <v>11</v>
      </c>
      <c r="Z259" s="18"/>
      <c r="AA259" s="18"/>
      <c r="AB259" s="11"/>
      <c r="AC259" s="28"/>
      <c r="AD259" s="503"/>
      <c r="AE259" s="609"/>
    </row>
    <row r="260" spans="1:31" s="253" customFormat="1" x14ac:dyDescent="0.2">
      <c r="A260" s="532"/>
      <c r="B260" s="86"/>
      <c r="C260" s="107" t="s">
        <v>303</v>
      </c>
      <c r="D260" s="280" t="s">
        <v>268</v>
      </c>
      <c r="E260" s="18">
        <v>54</v>
      </c>
      <c r="F260" s="18"/>
      <c r="G260" s="17"/>
      <c r="H260" s="17"/>
      <c r="I260" s="19" t="s">
        <v>261</v>
      </c>
      <c r="J260" s="19"/>
      <c r="K260" s="17">
        <v>4</v>
      </c>
      <c r="L260" s="8">
        <v>12</v>
      </c>
      <c r="M260" s="145">
        <v>290.05</v>
      </c>
      <c r="N260" s="145">
        <v>915.7</v>
      </c>
      <c r="O260" s="25"/>
      <c r="P260" s="34" t="s">
        <v>79</v>
      </c>
      <c r="Q260" s="474"/>
      <c r="R260" s="603"/>
      <c r="S260" s="603"/>
      <c r="T260" s="603"/>
      <c r="U260" s="603"/>
      <c r="V260" s="603"/>
      <c r="W260" s="521"/>
      <c r="X260" s="478"/>
      <c r="Y260" s="18">
        <v>7</v>
      </c>
      <c r="Z260" s="18"/>
      <c r="AA260" s="18"/>
      <c r="AB260" s="11"/>
      <c r="AC260" s="28"/>
      <c r="AD260" s="503"/>
      <c r="AE260" s="609"/>
    </row>
    <row r="261" spans="1:31" s="253" customFormat="1" x14ac:dyDescent="0.2">
      <c r="A261" s="532"/>
      <c r="B261" s="86"/>
      <c r="C261" s="107" t="s">
        <v>304</v>
      </c>
      <c r="D261" s="280" t="s">
        <v>268</v>
      </c>
      <c r="E261" s="18">
        <v>55</v>
      </c>
      <c r="F261" s="18"/>
      <c r="G261" s="17"/>
      <c r="H261" s="17"/>
      <c r="I261" s="19" t="s">
        <v>261</v>
      </c>
      <c r="J261" s="19"/>
      <c r="K261" s="17">
        <v>3</v>
      </c>
      <c r="L261" s="8">
        <v>12</v>
      </c>
      <c r="M261" s="145">
        <v>289.38</v>
      </c>
      <c r="N261" s="145">
        <v>824.48</v>
      </c>
      <c r="O261" s="25"/>
      <c r="P261" s="34" t="s">
        <v>75</v>
      </c>
      <c r="Q261" s="474"/>
      <c r="R261" s="603"/>
      <c r="S261" s="603"/>
      <c r="T261" s="603"/>
      <c r="U261" s="603"/>
      <c r="V261" s="603"/>
      <c r="W261" s="521"/>
      <c r="X261" s="478"/>
      <c r="Y261" s="18">
        <v>6</v>
      </c>
      <c r="Z261" s="18"/>
      <c r="AA261" s="18"/>
      <c r="AB261" s="11"/>
      <c r="AC261" s="28"/>
      <c r="AD261" s="503"/>
      <c r="AE261" s="609"/>
    </row>
    <row r="262" spans="1:31" s="253" customFormat="1" x14ac:dyDescent="0.2">
      <c r="A262" s="532"/>
      <c r="B262" s="86"/>
      <c r="C262" s="107" t="s">
        <v>305</v>
      </c>
      <c r="D262" s="280" t="s">
        <v>268</v>
      </c>
      <c r="E262" s="18">
        <v>56</v>
      </c>
      <c r="F262" s="18"/>
      <c r="G262" s="17"/>
      <c r="H262" s="17"/>
      <c r="I262" s="19" t="s">
        <v>261</v>
      </c>
      <c r="J262" s="19"/>
      <c r="K262" s="17">
        <v>3</v>
      </c>
      <c r="L262" s="8">
        <v>12</v>
      </c>
      <c r="M262" s="145">
        <v>273.47000000000003</v>
      </c>
      <c r="N262" s="145">
        <v>764.33</v>
      </c>
      <c r="O262" s="25"/>
      <c r="P262" s="34" t="s">
        <v>78</v>
      </c>
      <c r="Q262" s="475"/>
      <c r="R262" s="604"/>
      <c r="S262" s="604"/>
      <c r="T262" s="604"/>
      <c r="U262" s="604"/>
      <c r="V262" s="604"/>
      <c r="W262" s="522"/>
      <c r="X262" s="479"/>
      <c r="Y262" s="18">
        <v>6</v>
      </c>
      <c r="Z262" s="18"/>
      <c r="AA262" s="18"/>
      <c r="AB262" s="11"/>
      <c r="AC262" s="28"/>
      <c r="AD262" s="513"/>
      <c r="AE262" s="610"/>
    </row>
    <row r="263" spans="1:31" s="253" customFormat="1" x14ac:dyDescent="0.2">
      <c r="A263" s="532"/>
      <c r="B263" s="110" t="s">
        <v>8</v>
      </c>
      <c r="C263" s="30">
        <f>COUNTA(C254:C262)</f>
        <v>9</v>
      </c>
      <c r="D263" s="29"/>
      <c r="E263" s="30"/>
      <c r="F263" s="30"/>
      <c r="G263" s="21"/>
      <c r="H263" s="21"/>
      <c r="I263" s="21">
        <f>COUNTA(I254:I262)</f>
        <v>9</v>
      </c>
      <c r="J263" s="21"/>
      <c r="K263" s="21"/>
      <c r="L263" s="29">
        <f>SUM(L254:L262)</f>
        <v>136</v>
      </c>
      <c r="M263" s="140">
        <f>SUM(M254:M262)</f>
        <v>3008.46</v>
      </c>
      <c r="N263" s="140">
        <f>SUM(N254:N262)</f>
        <v>9370.84</v>
      </c>
      <c r="O263" s="21">
        <f>SUM(O254:O262)</f>
        <v>0</v>
      </c>
      <c r="P263" s="36"/>
      <c r="Q263" s="77"/>
      <c r="R263" s="255"/>
      <c r="S263" s="78"/>
      <c r="T263" s="78"/>
      <c r="U263" s="78"/>
      <c r="V263" s="78"/>
      <c r="W263" s="31"/>
      <c r="X263" s="55"/>
      <c r="Y263" s="30">
        <f>SUM(Y254:Y262)</f>
        <v>71</v>
      </c>
      <c r="Z263" s="30">
        <f>SUM(Z254:Z262)</f>
        <v>0</v>
      </c>
      <c r="AA263" s="30">
        <f>SUM(AA254:AA262)</f>
        <v>0</v>
      </c>
      <c r="AB263" s="13"/>
      <c r="AC263" s="13"/>
      <c r="AD263" s="13">
        <v>1</v>
      </c>
      <c r="AE263" s="75"/>
    </row>
    <row r="264" spans="1:31" s="253" customFormat="1" x14ac:dyDescent="0.2">
      <c r="A264" s="532"/>
      <c r="B264" s="110" t="s">
        <v>84</v>
      </c>
      <c r="C264" s="30"/>
      <c r="D264" s="29"/>
      <c r="E264" s="30"/>
      <c r="F264" s="30"/>
      <c r="G264" s="21"/>
      <c r="H264" s="21"/>
      <c r="I264" s="21"/>
      <c r="J264" s="21"/>
      <c r="K264" s="21"/>
      <c r="L264" s="29"/>
      <c r="M264" s="140">
        <v>17529.18</v>
      </c>
      <c r="N264" s="140"/>
      <c r="O264" s="21"/>
      <c r="P264" s="36"/>
      <c r="Q264" s="77"/>
      <c r="R264" s="255"/>
      <c r="S264" s="78"/>
      <c r="T264" s="78"/>
      <c r="U264" s="78"/>
      <c r="V264" s="78"/>
      <c r="W264" s="31"/>
      <c r="X264" s="55"/>
      <c r="Y264" s="30"/>
      <c r="Z264" s="30"/>
      <c r="AA264" s="30"/>
      <c r="AB264" s="13"/>
      <c r="AC264" s="13"/>
      <c r="AD264" s="13"/>
      <c r="AE264" s="75"/>
    </row>
    <row r="265" spans="1:31" s="253" customFormat="1" ht="14.25" customHeight="1" x14ac:dyDescent="0.2">
      <c r="A265" s="532"/>
      <c r="B265" s="87" t="s">
        <v>32</v>
      </c>
      <c r="C265" s="18">
        <v>1</v>
      </c>
      <c r="D265" s="8" t="s">
        <v>272</v>
      </c>
      <c r="E265" s="18">
        <v>13</v>
      </c>
      <c r="F265" s="18"/>
      <c r="G265" s="17"/>
      <c r="H265" s="17"/>
      <c r="I265" s="19" t="s">
        <v>261</v>
      </c>
      <c r="J265" s="19"/>
      <c r="K265" s="17">
        <v>3</v>
      </c>
      <c r="L265" s="8">
        <v>18</v>
      </c>
      <c r="M265" s="145">
        <v>538.41999999999996</v>
      </c>
      <c r="N265" s="145">
        <v>1222.99</v>
      </c>
      <c r="O265" s="509">
        <v>75</v>
      </c>
      <c r="P265" s="34" t="s">
        <v>80</v>
      </c>
      <c r="Q265" s="537" t="s">
        <v>50</v>
      </c>
      <c r="R265" s="617">
        <v>22.5</v>
      </c>
      <c r="S265" s="523" t="s">
        <v>53</v>
      </c>
      <c r="T265" s="619" t="s">
        <v>252</v>
      </c>
      <c r="U265" s="619" t="s">
        <v>252</v>
      </c>
      <c r="V265" s="619" t="s">
        <v>252</v>
      </c>
      <c r="W265" s="523" t="s">
        <v>253</v>
      </c>
      <c r="X265" s="477"/>
      <c r="Y265" s="18">
        <v>9</v>
      </c>
      <c r="Z265" s="18"/>
      <c r="AA265" s="18">
        <v>6</v>
      </c>
      <c r="AB265" s="11"/>
      <c r="AC265" s="28"/>
      <c r="AD265" s="611" t="s">
        <v>64</v>
      </c>
      <c r="AE265" s="614" t="s">
        <v>253</v>
      </c>
    </row>
    <row r="266" spans="1:31" s="253" customFormat="1" x14ac:dyDescent="0.2">
      <c r="A266" s="532"/>
      <c r="B266" s="86"/>
      <c r="C266" s="18">
        <v>2</v>
      </c>
      <c r="D266" s="8" t="s">
        <v>254</v>
      </c>
      <c r="E266" s="18">
        <v>11</v>
      </c>
      <c r="F266" s="18"/>
      <c r="G266" s="17"/>
      <c r="H266" s="17"/>
      <c r="I266" s="19" t="s">
        <v>253</v>
      </c>
      <c r="J266" s="19"/>
      <c r="K266" s="17">
        <v>6</v>
      </c>
      <c r="L266" s="8">
        <v>42</v>
      </c>
      <c r="M266" s="145">
        <v>622.14</v>
      </c>
      <c r="N266" s="145">
        <v>3140.75</v>
      </c>
      <c r="O266" s="510"/>
      <c r="P266" s="34" t="s">
        <v>81</v>
      </c>
      <c r="Q266" s="539"/>
      <c r="R266" s="618"/>
      <c r="S266" s="522"/>
      <c r="T266" s="571"/>
      <c r="U266" s="571"/>
      <c r="V266" s="571"/>
      <c r="W266" s="521"/>
      <c r="X266" s="478"/>
      <c r="Y266" s="18">
        <v>12</v>
      </c>
      <c r="Z266" s="18">
        <v>195</v>
      </c>
      <c r="AA266" s="18">
        <v>12</v>
      </c>
      <c r="AB266" s="9">
        <v>1</v>
      </c>
      <c r="AC266" s="2" t="s">
        <v>65</v>
      </c>
      <c r="AD266" s="612"/>
      <c r="AE266" s="615"/>
    </row>
    <row r="267" spans="1:31" s="253" customFormat="1" x14ac:dyDescent="0.2">
      <c r="A267" s="532"/>
      <c r="B267" s="86"/>
      <c r="C267" s="18">
        <v>101</v>
      </c>
      <c r="D267" s="8" t="s">
        <v>258</v>
      </c>
      <c r="E267" s="18">
        <v>57</v>
      </c>
      <c r="F267" s="18"/>
      <c r="G267" s="17"/>
      <c r="H267" s="17"/>
      <c r="I267" s="19" t="s">
        <v>253</v>
      </c>
      <c r="J267" s="19"/>
      <c r="K267" s="17">
        <v>3</v>
      </c>
      <c r="L267" s="8">
        <v>12</v>
      </c>
      <c r="M267" s="145">
        <v>287.2</v>
      </c>
      <c r="N267" s="145">
        <v>823.8</v>
      </c>
      <c r="O267" s="511"/>
      <c r="P267" s="34" t="s">
        <v>59</v>
      </c>
      <c r="Q267" s="52" t="s">
        <v>209</v>
      </c>
      <c r="R267" s="248" t="s">
        <v>277</v>
      </c>
      <c r="S267" s="248" t="s">
        <v>277</v>
      </c>
      <c r="T267" s="248" t="s">
        <v>277</v>
      </c>
      <c r="U267" s="248" t="s">
        <v>277</v>
      </c>
      <c r="V267" s="248" t="s">
        <v>277</v>
      </c>
      <c r="W267" s="522"/>
      <c r="X267" s="479"/>
      <c r="Y267" s="18">
        <v>6</v>
      </c>
      <c r="Z267" s="18"/>
      <c r="AA267" s="18"/>
      <c r="AB267" s="11"/>
      <c r="AC267" s="28"/>
      <c r="AD267" s="613"/>
      <c r="AE267" s="616"/>
    </row>
    <row r="268" spans="1:31" s="253" customFormat="1" x14ac:dyDescent="0.2">
      <c r="A268" s="532"/>
      <c r="B268" s="110" t="s">
        <v>8</v>
      </c>
      <c r="C268" s="30">
        <f>COUNTA(C265:C267)</f>
        <v>3</v>
      </c>
      <c r="D268" s="29"/>
      <c r="E268" s="30"/>
      <c r="F268" s="30"/>
      <c r="G268" s="21"/>
      <c r="H268" s="21"/>
      <c r="I268" s="21">
        <f>COUNTA(I265:I267)</f>
        <v>3</v>
      </c>
      <c r="J268" s="21"/>
      <c r="K268" s="21"/>
      <c r="L268" s="29">
        <f>SUM(L265:L267)</f>
        <v>72</v>
      </c>
      <c r="M268" s="140">
        <f>SUM(M265:M267)</f>
        <v>1447.76</v>
      </c>
      <c r="N268" s="140">
        <f>SUM(N265:N267)</f>
        <v>5187.54</v>
      </c>
      <c r="O268" s="312">
        <f>SUM(O265)</f>
        <v>75</v>
      </c>
      <c r="P268" s="37"/>
      <c r="Q268" s="31"/>
      <c r="R268" s="29"/>
      <c r="S268" s="31"/>
      <c r="T268" s="31"/>
      <c r="U268" s="31"/>
      <c r="V268" s="31"/>
      <c r="W268" s="31"/>
      <c r="X268" s="55"/>
      <c r="Y268" s="30">
        <f>SUM(Y265:Y267)</f>
        <v>27</v>
      </c>
      <c r="Z268" s="30">
        <f>SUM(Z265:Z267)</f>
        <v>195</v>
      </c>
      <c r="AA268" s="30">
        <f>SUM(AA265:AA267)</f>
        <v>18</v>
      </c>
      <c r="AB268" s="30">
        <f>SUM(AB265:AB267)</f>
        <v>1</v>
      </c>
      <c r="AC268" s="13"/>
      <c r="AD268" s="13">
        <v>1</v>
      </c>
      <c r="AE268" s="92"/>
    </row>
    <row r="269" spans="1:31" s="253" customFormat="1" x14ac:dyDescent="0.2">
      <c r="A269" s="532"/>
      <c r="B269" s="110" t="s">
        <v>84</v>
      </c>
      <c r="C269" s="30"/>
      <c r="D269" s="29"/>
      <c r="E269" s="30"/>
      <c r="F269" s="30"/>
      <c r="G269" s="21"/>
      <c r="H269" s="21"/>
      <c r="I269" s="21"/>
      <c r="J269" s="21"/>
      <c r="K269" s="21"/>
      <c r="L269" s="29"/>
      <c r="M269" s="140">
        <v>5968.58</v>
      </c>
      <c r="N269" s="140"/>
      <c r="O269" s="21"/>
      <c r="P269" s="37"/>
      <c r="Q269" s="31"/>
      <c r="R269" s="29"/>
      <c r="S269" s="31"/>
      <c r="T269" s="31"/>
      <c r="U269" s="31"/>
      <c r="V269" s="31"/>
      <c r="W269" s="31"/>
      <c r="X269" s="55"/>
      <c r="Y269" s="30"/>
      <c r="Z269" s="30"/>
      <c r="AA269" s="30"/>
      <c r="AB269" s="13"/>
      <c r="AC269" s="13"/>
      <c r="AD269" s="41"/>
      <c r="AE269" s="93"/>
    </row>
    <row r="270" spans="1:31" s="253" customFormat="1" ht="14.25" customHeight="1" x14ac:dyDescent="0.2">
      <c r="A270" s="532"/>
      <c r="B270" s="112" t="s">
        <v>34</v>
      </c>
      <c r="C270" s="33">
        <v>1</v>
      </c>
      <c r="D270" s="22" t="s">
        <v>272</v>
      </c>
      <c r="E270" s="33">
        <v>13</v>
      </c>
      <c r="F270" s="33"/>
      <c r="G270" s="19"/>
      <c r="H270" s="32"/>
      <c r="I270" s="19" t="s">
        <v>261</v>
      </c>
      <c r="J270" s="19"/>
      <c r="K270" s="32">
        <v>3</v>
      </c>
      <c r="L270" s="22">
        <v>9</v>
      </c>
      <c r="M270" s="145">
        <v>332.92</v>
      </c>
      <c r="N270" s="145">
        <v>733.79</v>
      </c>
      <c r="O270" s="509">
        <v>74</v>
      </c>
      <c r="P270" s="482" t="s">
        <v>92</v>
      </c>
      <c r="Q270" s="537" t="s">
        <v>209</v>
      </c>
      <c r="R270" s="602" t="s">
        <v>300</v>
      </c>
      <c r="S270" s="602" t="s">
        <v>300</v>
      </c>
      <c r="T270" s="602" t="s">
        <v>300</v>
      </c>
      <c r="U270" s="602" t="s">
        <v>300</v>
      </c>
      <c r="V270" s="602" t="s">
        <v>300</v>
      </c>
      <c r="W270" s="523" t="s">
        <v>261</v>
      </c>
      <c r="X270" s="477"/>
      <c r="Y270" s="33">
        <v>6</v>
      </c>
      <c r="Z270" s="33"/>
      <c r="AA270" s="33">
        <v>3</v>
      </c>
      <c r="AB270" s="11"/>
      <c r="AC270" s="28"/>
      <c r="AD270" s="482" t="s">
        <v>94</v>
      </c>
      <c r="AE270" s="608" t="s">
        <v>261</v>
      </c>
    </row>
    <row r="271" spans="1:31" s="253" customFormat="1" x14ac:dyDescent="0.2">
      <c r="A271" s="532"/>
      <c r="B271" s="112"/>
      <c r="C271" s="33">
        <v>2</v>
      </c>
      <c r="D271" s="22" t="s">
        <v>272</v>
      </c>
      <c r="E271" s="33">
        <v>13</v>
      </c>
      <c r="F271" s="33"/>
      <c r="G271" s="19"/>
      <c r="H271" s="32"/>
      <c r="I271" s="19" t="s">
        <v>261</v>
      </c>
      <c r="J271" s="19"/>
      <c r="K271" s="32">
        <v>3</v>
      </c>
      <c r="L271" s="22">
        <v>12</v>
      </c>
      <c r="M271" s="145">
        <v>416.07</v>
      </c>
      <c r="N271" s="145">
        <v>904.94</v>
      </c>
      <c r="O271" s="510"/>
      <c r="P271" s="503"/>
      <c r="Q271" s="538"/>
      <c r="R271" s="603"/>
      <c r="S271" s="603"/>
      <c r="T271" s="603"/>
      <c r="U271" s="603"/>
      <c r="V271" s="603"/>
      <c r="W271" s="521"/>
      <c r="X271" s="478"/>
      <c r="Y271" s="33">
        <v>6</v>
      </c>
      <c r="Z271" s="33"/>
      <c r="AA271" s="33">
        <v>3</v>
      </c>
      <c r="AB271" s="11"/>
      <c r="AC271" s="28"/>
      <c r="AD271" s="503"/>
      <c r="AE271" s="609"/>
    </row>
    <row r="272" spans="1:31" s="253" customFormat="1" x14ac:dyDescent="0.2">
      <c r="A272" s="532"/>
      <c r="B272" s="112"/>
      <c r="C272" s="33">
        <v>3</v>
      </c>
      <c r="D272" s="22" t="s">
        <v>272</v>
      </c>
      <c r="E272" s="33">
        <v>13</v>
      </c>
      <c r="F272" s="33"/>
      <c r="G272" s="19"/>
      <c r="H272" s="32"/>
      <c r="I272" s="19" t="s">
        <v>261</v>
      </c>
      <c r="J272" s="19"/>
      <c r="K272" s="32">
        <v>3</v>
      </c>
      <c r="L272" s="22">
        <v>12</v>
      </c>
      <c r="M272" s="145">
        <v>416.07</v>
      </c>
      <c r="N272" s="145">
        <v>904.94</v>
      </c>
      <c r="O272" s="510"/>
      <c r="P272" s="513"/>
      <c r="Q272" s="538"/>
      <c r="R272" s="603"/>
      <c r="S272" s="603"/>
      <c r="T272" s="603"/>
      <c r="U272" s="603"/>
      <c r="V272" s="603"/>
      <c r="W272" s="521"/>
      <c r="X272" s="478"/>
      <c r="Y272" s="33">
        <v>6</v>
      </c>
      <c r="Z272" s="33"/>
      <c r="AA272" s="33">
        <v>3</v>
      </c>
      <c r="AB272" s="11"/>
      <c r="AC272" s="28"/>
      <c r="AD272" s="503"/>
      <c r="AE272" s="609"/>
    </row>
    <row r="273" spans="1:31" s="253" customFormat="1" x14ac:dyDescent="0.2">
      <c r="A273" s="532"/>
      <c r="B273" s="112"/>
      <c r="C273" s="33">
        <v>4</v>
      </c>
      <c r="D273" s="22" t="s">
        <v>272</v>
      </c>
      <c r="E273" s="33">
        <v>14</v>
      </c>
      <c r="F273" s="33"/>
      <c r="G273" s="19"/>
      <c r="H273" s="32"/>
      <c r="I273" s="19" t="s">
        <v>261</v>
      </c>
      <c r="J273" s="19"/>
      <c r="K273" s="32">
        <v>4</v>
      </c>
      <c r="L273" s="22">
        <v>12</v>
      </c>
      <c r="M273" s="145">
        <v>342.28</v>
      </c>
      <c r="N273" s="145">
        <v>1052.05</v>
      </c>
      <c r="O273" s="510"/>
      <c r="P273" s="482" t="s">
        <v>93</v>
      </c>
      <c r="Q273" s="538"/>
      <c r="R273" s="603"/>
      <c r="S273" s="603"/>
      <c r="T273" s="603"/>
      <c r="U273" s="603"/>
      <c r="V273" s="603"/>
      <c r="W273" s="521"/>
      <c r="X273" s="478"/>
      <c r="Y273" s="33">
        <v>8</v>
      </c>
      <c r="Z273" s="33"/>
      <c r="AA273" s="33">
        <v>4</v>
      </c>
      <c r="AB273" s="9">
        <v>1</v>
      </c>
      <c r="AC273" s="2" t="s">
        <v>65</v>
      </c>
      <c r="AD273" s="503"/>
      <c r="AE273" s="609"/>
    </row>
    <row r="274" spans="1:31" s="253" customFormat="1" x14ac:dyDescent="0.2">
      <c r="A274" s="532"/>
      <c r="B274" s="112"/>
      <c r="C274" s="33">
        <v>5</v>
      </c>
      <c r="D274" s="22" t="s">
        <v>272</v>
      </c>
      <c r="E274" s="33">
        <v>14</v>
      </c>
      <c r="F274" s="33"/>
      <c r="G274" s="19"/>
      <c r="H274" s="32"/>
      <c r="I274" s="19" t="s">
        <v>261</v>
      </c>
      <c r="J274" s="19"/>
      <c r="K274" s="32">
        <v>4</v>
      </c>
      <c r="L274" s="22">
        <v>12</v>
      </c>
      <c r="M274" s="145">
        <v>342.28</v>
      </c>
      <c r="N274" s="145">
        <v>1052.05</v>
      </c>
      <c r="O274" s="510"/>
      <c r="P274" s="503"/>
      <c r="Q274" s="538"/>
      <c r="R274" s="603"/>
      <c r="S274" s="603"/>
      <c r="T274" s="603"/>
      <c r="U274" s="603"/>
      <c r="V274" s="603"/>
      <c r="W274" s="521"/>
      <c r="X274" s="478"/>
      <c r="Y274" s="26">
        <v>8</v>
      </c>
      <c r="Z274" s="26"/>
      <c r="AA274" s="26">
        <v>4</v>
      </c>
      <c r="AB274" s="9">
        <v>1</v>
      </c>
      <c r="AC274" s="2" t="s">
        <v>65</v>
      </c>
      <c r="AD274" s="503"/>
      <c r="AE274" s="609"/>
    </row>
    <row r="275" spans="1:31" s="253" customFormat="1" x14ac:dyDescent="0.2">
      <c r="A275" s="532"/>
      <c r="B275" s="112"/>
      <c r="C275" s="33">
        <v>6</v>
      </c>
      <c r="D275" s="22" t="s">
        <v>272</v>
      </c>
      <c r="E275" s="33">
        <v>14</v>
      </c>
      <c r="F275" s="33"/>
      <c r="G275" s="19"/>
      <c r="H275" s="32"/>
      <c r="I275" s="19" t="s">
        <v>261</v>
      </c>
      <c r="J275" s="19"/>
      <c r="K275" s="32">
        <v>4</v>
      </c>
      <c r="L275" s="22">
        <v>12</v>
      </c>
      <c r="M275" s="145">
        <v>342.28</v>
      </c>
      <c r="N275" s="145">
        <v>1052.05</v>
      </c>
      <c r="O275" s="511"/>
      <c r="P275" s="513"/>
      <c r="Q275" s="539"/>
      <c r="R275" s="604"/>
      <c r="S275" s="604"/>
      <c r="T275" s="604"/>
      <c r="U275" s="604"/>
      <c r="V275" s="604"/>
      <c r="W275" s="522"/>
      <c r="X275" s="479"/>
      <c r="Y275" s="26">
        <v>8</v>
      </c>
      <c r="Z275" s="26"/>
      <c r="AA275" s="26">
        <v>4</v>
      </c>
      <c r="AB275" s="9">
        <v>1</v>
      </c>
      <c r="AC275" s="2" t="s">
        <v>65</v>
      </c>
      <c r="AD275" s="513"/>
      <c r="AE275" s="610"/>
    </row>
    <row r="276" spans="1:31" s="253" customFormat="1" x14ac:dyDescent="0.2">
      <c r="A276" s="532"/>
      <c r="B276" s="110" t="s">
        <v>8</v>
      </c>
      <c r="C276" s="30">
        <f>COUNTA(C270:C275)</f>
        <v>6</v>
      </c>
      <c r="D276" s="29"/>
      <c r="E276" s="30"/>
      <c r="F276" s="30"/>
      <c r="G276" s="21"/>
      <c r="H276" s="21"/>
      <c r="I276" s="21">
        <f>COUNTA(I270:I275)</f>
        <v>6</v>
      </c>
      <c r="J276" s="21"/>
      <c r="K276" s="21"/>
      <c r="L276" s="29">
        <f>SUM(L270:L275)</f>
        <v>69</v>
      </c>
      <c r="M276" s="140">
        <f>SUM(M270:M275)</f>
        <v>2191.8999999999996</v>
      </c>
      <c r="N276" s="140">
        <f>SUM(N270:N275)</f>
        <v>5699.8200000000006</v>
      </c>
      <c r="O276" s="312">
        <f>SUM(O270)</f>
        <v>74</v>
      </c>
      <c r="P276" s="37"/>
      <c r="Q276" s="31"/>
      <c r="R276" s="29"/>
      <c r="S276" s="31"/>
      <c r="T276" s="31"/>
      <c r="U276" s="31"/>
      <c r="V276" s="31"/>
      <c r="W276" s="31"/>
      <c r="X276" s="55"/>
      <c r="Y276" s="30">
        <f>SUM(Y270:Y275)</f>
        <v>42</v>
      </c>
      <c r="Z276" s="30">
        <f>SUM(Z270:Z275)</f>
        <v>0</v>
      </c>
      <c r="AA276" s="30">
        <f>SUM(AA270:AA275)</f>
        <v>21</v>
      </c>
      <c r="AB276" s="30">
        <f>SUM(AB270:AB275)</f>
        <v>3</v>
      </c>
      <c r="AC276" s="13"/>
      <c r="AD276" s="13">
        <v>1</v>
      </c>
      <c r="AE276" s="92"/>
    </row>
    <row r="277" spans="1:31" s="253" customFormat="1" x14ac:dyDescent="0.2">
      <c r="A277" s="532"/>
      <c r="B277" s="110" t="s">
        <v>84</v>
      </c>
      <c r="C277" s="30"/>
      <c r="D277" s="29"/>
      <c r="E277" s="30"/>
      <c r="F277" s="30"/>
      <c r="G277" s="21"/>
      <c r="H277" s="21"/>
      <c r="I277" s="21"/>
      <c r="J277" s="21"/>
      <c r="K277" s="21"/>
      <c r="L277" s="29"/>
      <c r="M277" s="140">
        <v>11916.5</v>
      </c>
      <c r="N277" s="140"/>
      <c r="O277" s="21"/>
      <c r="P277" s="37"/>
      <c r="Q277" s="31"/>
      <c r="R277" s="29"/>
      <c r="S277" s="31"/>
      <c r="T277" s="31"/>
      <c r="U277" s="31"/>
      <c r="V277" s="31"/>
      <c r="W277" s="31"/>
      <c r="X277" s="55"/>
      <c r="Y277" s="30"/>
      <c r="Z277" s="30"/>
      <c r="AA277" s="30"/>
      <c r="AB277" s="13"/>
      <c r="AC277" s="13"/>
      <c r="AD277" s="41"/>
      <c r="AE277" s="93"/>
    </row>
    <row r="278" spans="1:31" s="253" customFormat="1" x14ac:dyDescent="0.2">
      <c r="A278" s="532"/>
      <c r="B278" s="87" t="s">
        <v>306</v>
      </c>
      <c r="C278" s="18">
        <v>101</v>
      </c>
      <c r="D278" s="8" t="s">
        <v>268</v>
      </c>
      <c r="E278" s="18">
        <v>53</v>
      </c>
      <c r="F278" s="18"/>
      <c r="G278" s="17"/>
      <c r="H278" s="17"/>
      <c r="I278" s="19" t="s">
        <v>261</v>
      </c>
      <c r="J278" s="19"/>
      <c r="K278" s="17">
        <v>4</v>
      </c>
      <c r="L278" s="8">
        <v>16</v>
      </c>
      <c r="M278" s="145">
        <v>274.83</v>
      </c>
      <c r="N278" s="145">
        <v>1099.3599999999999</v>
      </c>
      <c r="O278" s="25"/>
      <c r="P278" s="34" t="s">
        <v>59</v>
      </c>
      <c r="Q278" s="537" t="s">
        <v>209</v>
      </c>
      <c r="R278" s="602" t="s">
        <v>300</v>
      </c>
      <c r="S278" s="602" t="s">
        <v>300</v>
      </c>
      <c r="T278" s="602" t="s">
        <v>300</v>
      </c>
      <c r="U278" s="602" t="s">
        <v>300</v>
      </c>
      <c r="V278" s="602" t="s">
        <v>300</v>
      </c>
      <c r="W278" s="523" t="s">
        <v>261</v>
      </c>
      <c r="X278" s="477"/>
      <c r="Y278" s="33">
        <v>8</v>
      </c>
      <c r="Z278" s="33"/>
      <c r="AA278" s="33">
        <v>0</v>
      </c>
      <c r="AB278" s="11"/>
      <c r="AC278" s="28"/>
      <c r="AD278" s="605" t="s">
        <v>418</v>
      </c>
      <c r="AE278" s="601" t="s">
        <v>261</v>
      </c>
    </row>
    <row r="279" spans="1:31" s="253" customFormat="1" x14ac:dyDescent="0.2">
      <c r="A279" s="532"/>
      <c r="B279" s="86" t="s">
        <v>33</v>
      </c>
      <c r="C279" s="18">
        <v>201</v>
      </c>
      <c r="D279" s="8" t="s">
        <v>268</v>
      </c>
      <c r="E279" s="18">
        <v>52</v>
      </c>
      <c r="F279" s="18"/>
      <c r="G279" s="17"/>
      <c r="H279" s="17"/>
      <c r="I279" s="19" t="s">
        <v>261</v>
      </c>
      <c r="J279" s="19"/>
      <c r="K279" s="17">
        <v>4</v>
      </c>
      <c r="L279" s="8">
        <v>16</v>
      </c>
      <c r="M279" s="145">
        <v>265.17</v>
      </c>
      <c r="N279" s="145">
        <v>1011.32</v>
      </c>
      <c r="O279" s="25"/>
      <c r="P279" s="34" t="s">
        <v>59</v>
      </c>
      <c r="Q279" s="538"/>
      <c r="R279" s="603"/>
      <c r="S279" s="603"/>
      <c r="T279" s="603"/>
      <c r="U279" s="603"/>
      <c r="V279" s="603"/>
      <c r="W279" s="521"/>
      <c r="X279" s="478"/>
      <c r="Y279" s="33">
        <v>8</v>
      </c>
      <c r="Z279" s="33"/>
      <c r="AA279" s="33">
        <v>0</v>
      </c>
      <c r="AB279" s="11"/>
      <c r="AC279" s="28"/>
      <c r="AD279" s="606"/>
      <c r="AE279" s="601"/>
    </row>
    <row r="280" spans="1:31" s="253" customFormat="1" x14ac:dyDescent="0.2">
      <c r="A280" s="532"/>
      <c r="B280" s="86"/>
      <c r="C280" s="26">
        <v>1</v>
      </c>
      <c r="D280" s="10" t="s">
        <v>272</v>
      </c>
      <c r="E280" s="26">
        <v>16</v>
      </c>
      <c r="F280" s="26"/>
      <c r="G280" s="25"/>
      <c r="H280" s="25"/>
      <c r="I280" s="2" t="s">
        <v>261</v>
      </c>
      <c r="J280" s="2"/>
      <c r="K280" s="25">
        <v>4</v>
      </c>
      <c r="L280" s="10">
        <v>28</v>
      </c>
      <c r="M280" s="145">
        <v>644.04999999999995</v>
      </c>
      <c r="N280" s="145">
        <v>2215.12</v>
      </c>
      <c r="O280" s="509">
        <v>55</v>
      </c>
      <c r="P280" s="34" t="s">
        <v>79</v>
      </c>
      <c r="Q280" s="538"/>
      <c r="R280" s="603"/>
      <c r="S280" s="603"/>
      <c r="T280" s="603"/>
      <c r="U280" s="603"/>
      <c r="V280" s="603"/>
      <c r="W280" s="521"/>
      <c r="X280" s="478"/>
      <c r="Y280" s="26">
        <v>12</v>
      </c>
      <c r="Z280" s="26">
        <v>1</v>
      </c>
      <c r="AA280" s="26">
        <v>8</v>
      </c>
      <c r="AB280" s="9">
        <v>1</v>
      </c>
      <c r="AC280" s="2" t="s">
        <v>65</v>
      </c>
      <c r="AD280" s="606"/>
      <c r="AE280" s="601"/>
    </row>
    <row r="281" spans="1:31" s="253" customFormat="1" x14ac:dyDescent="0.2">
      <c r="A281" s="532"/>
      <c r="B281" s="86"/>
      <c r="C281" s="26">
        <v>2</v>
      </c>
      <c r="D281" s="10" t="s">
        <v>272</v>
      </c>
      <c r="E281" s="18">
        <v>24</v>
      </c>
      <c r="F281" s="236" t="s">
        <v>307</v>
      </c>
      <c r="G281" s="17"/>
      <c r="H281" s="17"/>
      <c r="I281" s="19"/>
      <c r="J281" s="19"/>
      <c r="K281" s="17">
        <v>2</v>
      </c>
      <c r="L281" s="8">
        <v>2</v>
      </c>
      <c r="M281" s="145">
        <v>95.88</v>
      </c>
      <c r="N281" s="145">
        <v>155.77000000000001</v>
      </c>
      <c r="O281" s="510"/>
      <c r="P281" s="482" t="s">
        <v>214</v>
      </c>
      <c r="Q281" s="538"/>
      <c r="R281" s="603"/>
      <c r="S281" s="603"/>
      <c r="T281" s="603"/>
      <c r="U281" s="603"/>
      <c r="V281" s="603"/>
      <c r="W281" s="521"/>
      <c r="X281" s="478"/>
      <c r="Y281" s="237"/>
      <c r="Z281" s="33"/>
      <c r="AA281" s="237"/>
      <c r="AB281" s="9"/>
      <c r="AC281" s="2"/>
      <c r="AD281" s="606"/>
      <c r="AE281" s="242" t="s">
        <v>308</v>
      </c>
    </row>
    <row r="282" spans="1:31" s="253" customFormat="1" x14ac:dyDescent="0.2">
      <c r="A282" s="532"/>
      <c r="B282" s="86"/>
      <c r="C282" s="26">
        <v>3</v>
      </c>
      <c r="D282" s="10" t="s">
        <v>272</v>
      </c>
      <c r="E282" s="18">
        <v>24</v>
      </c>
      <c r="F282" s="236" t="s">
        <v>307</v>
      </c>
      <c r="G282" s="17"/>
      <c r="H282" s="17"/>
      <c r="I282" s="19"/>
      <c r="J282" s="19"/>
      <c r="K282" s="17">
        <v>2</v>
      </c>
      <c r="L282" s="8">
        <v>2</v>
      </c>
      <c r="M282" s="145">
        <v>95.88</v>
      </c>
      <c r="N282" s="145">
        <v>155.77000000000001</v>
      </c>
      <c r="O282" s="510"/>
      <c r="P282" s="503"/>
      <c r="Q282" s="538"/>
      <c r="R282" s="603"/>
      <c r="S282" s="603"/>
      <c r="T282" s="603"/>
      <c r="U282" s="603"/>
      <c r="V282" s="603"/>
      <c r="W282" s="521"/>
      <c r="X282" s="478"/>
      <c r="Y282" s="237"/>
      <c r="Z282" s="33"/>
      <c r="AA282" s="237"/>
      <c r="AB282" s="9"/>
      <c r="AC282" s="2"/>
      <c r="AD282" s="606"/>
      <c r="AE282" s="242" t="s">
        <v>308</v>
      </c>
    </row>
    <row r="283" spans="1:31" s="253" customFormat="1" x14ac:dyDescent="0.2">
      <c r="A283" s="532"/>
      <c r="B283" s="86"/>
      <c r="C283" s="26">
        <v>4</v>
      </c>
      <c r="D283" s="10" t="s">
        <v>272</v>
      </c>
      <c r="E283" s="18">
        <v>24</v>
      </c>
      <c r="F283" s="236" t="s">
        <v>307</v>
      </c>
      <c r="G283" s="17"/>
      <c r="H283" s="17"/>
      <c r="I283" s="19"/>
      <c r="J283" s="19"/>
      <c r="K283" s="17">
        <v>1</v>
      </c>
      <c r="L283" s="8">
        <v>3</v>
      </c>
      <c r="M283" s="145">
        <v>201.88</v>
      </c>
      <c r="N283" s="145">
        <v>183.92</v>
      </c>
      <c r="O283" s="510"/>
      <c r="P283" s="503"/>
      <c r="Q283" s="538"/>
      <c r="R283" s="603"/>
      <c r="S283" s="603"/>
      <c r="T283" s="603"/>
      <c r="U283" s="603"/>
      <c r="V283" s="603"/>
      <c r="W283" s="521"/>
      <c r="X283" s="478"/>
      <c r="Y283" s="237"/>
      <c r="Z283" s="33"/>
      <c r="AA283" s="237"/>
      <c r="AB283" s="9"/>
      <c r="AC283" s="2"/>
      <c r="AD283" s="606"/>
      <c r="AE283" s="242" t="s">
        <v>308</v>
      </c>
    </row>
    <row r="284" spans="1:31" s="253" customFormat="1" x14ac:dyDescent="0.2">
      <c r="A284" s="532"/>
      <c r="B284" s="86"/>
      <c r="C284" s="26">
        <v>5</v>
      </c>
      <c r="D284" s="10" t="s">
        <v>272</v>
      </c>
      <c r="E284" s="18">
        <v>24</v>
      </c>
      <c r="F284" s="236" t="s">
        <v>307</v>
      </c>
      <c r="G284" s="17"/>
      <c r="H284" s="17"/>
      <c r="I284" s="19"/>
      <c r="J284" s="19"/>
      <c r="K284" s="17">
        <v>1</v>
      </c>
      <c r="L284" s="8">
        <v>3</v>
      </c>
      <c r="M284" s="145">
        <v>201.88</v>
      </c>
      <c r="N284" s="145">
        <v>183.92</v>
      </c>
      <c r="O284" s="510"/>
      <c r="P284" s="503"/>
      <c r="Q284" s="538"/>
      <c r="R284" s="603"/>
      <c r="S284" s="603"/>
      <c r="T284" s="603"/>
      <c r="U284" s="603"/>
      <c r="V284" s="603"/>
      <c r="W284" s="521"/>
      <c r="X284" s="478"/>
      <c r="Y284" s="237"/>
      <c r="Z284" s="33"/>
      <c r="AA284" s="237"/>
      <c r="AB284" s="9"/>
      <c r="AC284" s="2"/>
      <c r="AD284" s="606"/>
      <c r="AE284" s="242" t="s">
        <v>308</v>
      </c>
    </row>
    <row r="285" spans="1:31" s="253" customFormat="1" x14ac:dyDescent="0.2">
      <c r="A285" s="532"/>
      <c r="B285" s="86"/>
      <c r="C285" s="26">
        <v>6</v>
      </c>
      <c r="D285" s="10" t="s">
        <v>272</v>
      </c>
      <c r="E285" s="18">
        <v>24</v>
      </c>
      <c r="F285" s="236" t="s">
        <v>307</v>
      </c>
      <c r="G285" s="17"/>
      <c r="H285" s="17"/>
      <c r="I285" s="19"/>
      <c r="J285" s="19"/>
      <c r="K285" s="17">
        <v>1</v>
      </c>
      <c r="L285" s="8">
        <v>3</v>
      </c>
      <c r="M285" s="145">
        <v>203.16</v>
      </c>
      <c r="N285" s="145">
        <v>179.61</v>
      </c>
      <c r="O285" s="510"/>
      <c r="P285" s="503"/>
      <c r="Q285" s="538"/>
      <c r="R285" s="603"/>
      <c r="S285" s="603"/>
      <c r="T285" s="603"/>
      <c r="U285" s="603"/>
      <c r="V285" s="603"/>
      <c r="W285" s="521"/>
      <c r="X285" s="478"/>
      <c r="Y285" s="237"/>
      <c r="Z285" s="33"/>
      <c r="AA285" s="237"/>
      <c r="AB285" s="9"/>
      <c r="AC285" s="2"/>
      <c r="AD285" s="606"/>
      <c r="AE285" s="242" t="s">
        <v>308</v>
      </c>
    </row>
    <row r="286" spans="1:31" s="253" customFormat="1" x14ac:dyDescent="0.2">
      <c r="A286" s="532"/>
      <c r="B286" s="86"/>
      <c r="C286" s="26">
        <v>7</v>
      </c>
      <c r="D286" s="10" t="s">
        <v>272</v>
      </c>
      <c r="E286" s="18">
        <v>24</v>
      </c>
      <c r="F286" s="236" t="s">
        <v>307</v>
      </c>
      <c r="G286" s="17"/>
      <c r="H286" s="17"/>
      <c r="I286" s="19"/>
      <c r="J286" s="19"/>
      <c r="K286" s="17">
        <v>1</v>
      </c>
      <c r="L286" s="8">
        <v>3</v>
      </c>
      <c r="M286" s="145">
        <v>203.16</v>
      </c>
      <c r="N286" s="145">
        <v>179.61</v>
      </c>
      <c r="O286" s="510"/>
      <c r="P286" s="503"/>
      <c r="Q286" s="538"/>
      <c r="R286" s="603"/>
      <c r="S286" s="603"/>
      <c r="T286" s="603"/>
      <c r="U286" s="603"/>
      <c r="V286" s="603"/>
      <c r="W286" s="521"/>
      <c r="X286" s="478"/>
      <c r="Y286" s="237"/>
      <c r="Z286" s="33"/>
      <c r="AA286" s="237"/>
      <c r="AB286" s="9"/>
      <c r="AC286" s="2"/>
      <c r="AD286" s="606"/>
      <c r="AE286" s="242" t="s">
        <v>308</v>
      </c>
    </row>
    <row r="287" spans="1:31" s="253" customFormat="1" x14ac:dyDescent="0.2">
      <c r="A287" s="532"/>
      <c r="B287" s="86"/>
      <c r="C287" s="26">
        <v>8</v>
      </c>
      <c r="D287" s="10" t="s">
        <v>272</v>
      </c>
      <c r="E287" s="18">
        <v>24</v>
      </c>
      <c r="F287" s="236" t="s">
        <v>307</v>
      </c>
      <c r="G287" s="17"/>
      <c r="H287" s="17"/>
      <c r="I287" s="19"/>
      <c r="J287" s="19"/>
      <c r="K287" s="17">
        <v>1</v>
      </c>
      <c r="L287" s="8">
        <v>3</v>
      </c>
      <c r="M287" s="145">
        <v>218.53</v>
      </c>
      <c r="N287" s="145">
        <v>203</v>
      </c>
      <c r="O287" s="510"/>
      <c r="P287" s="503"/>
      <c r="Q287" s="538"/>
      <c r="R287" s="603"/>
      <c r="S287" s="603"/>
      <c r="T287" s="603"/>
      <c r="U287" s="603"/>
      <c r="V287" s="603"/>
      <c r="W287" s="521"/>
      <c r="X287" s="478"/>
      <c r="Y287" s="237"/>
      <c r="Z287" s="33"/>
      <c r="AA287" s="237"/>
      <c r="AB287" s="9"/>
      <c r="AC287" s="2"/>
      <c r="AD287" s="606"/>
      <c r="AE287" s="242" t="s">
        <v>308</v>
      </c>
    </row>
    <row r="288" spans="1:31" s="253" customFormat="1" x14ac:dyDescent="0.2">
      <c r="A288" s="532"/>
      <c r="B288" s="86"/>
      <c r="C288" s="26">
        <v>9</v>
      </c>
      <c r="D288" s="10" t="s">
        <v>272</v>
      </c>
      <c r="E288" s="18">
        <v>24</v>
      </c>
      <c r="F288" s="236" t="s">
        <v>307</v>
      </c>
      <c r="G288" s="17"/>
      <c r="H288" s="17"/>
      <c r="I288" s="19"/>
      <c r="J288" s="19"/>
      <c r="K288" s="17">
        <v>1</v>
      </c>
      <c r="L288" s="8">
        <v>3</v>
      </c>
      <c r="M288" s="145">
        <v>218.53</v>
      </c>
      <c r="N288" s="145">
        <v>203</v>
      </c>
      <c r="O288" s="511"/>
      <c r="P288" s="513"/>
      <c r="Q288" s="539"/>
      <c r="R288" s="604"/>
      <c r="S288" s="604"/>
      <c r="T288" s="604"/>
      <c r="U288" s="604"/>
      <c r="V288" s="604"/>
      <c r="W288" s="522"/>
      <c r="X288" s="479"/>
      <c r="Y288" s="237"/>
      <c r="Z288" s="33"/>
      <c r="AA288" s="237"/>
      <c r="AB288" s="9"/>
      <c r="AC288" s="2"/>
      <c r="AD288" s="607"/>
      <c r="AE288" s="242" t="s">
        <v>308</v>
      </c>
    </row>
    <row r="289" spans="1:31" s="253" customFormat="1" x14ac:dyDescent="0.2">
      <c r="A289" s="532"/>
      <c r="B289" s="110" t="s">
        <v>8</v>
      </c>
      <c r="C289" s="30">
        <f>COUNTA(C278:C288)</f>
        <v>11</v>
      </c>
      <c r="D289" s="29"/>
      <c r="E289" s="30"/>
      <c r="F289" s="21">
        <f>COUNTA(F278:F288)</f>
        <v>8</v>
      </c>
      <c r="G289" s="21"/>
      <c r="H289" s="21"/>
      <c r="I289" s="21">
        <f>COUNTA(I278:I288)</f>
        <v>3</v>
      </c>
      <c r="J289" s="21"/>
      <c r="K289" s="21"/>
      <c r="L289" s="29">
        <f>SUM(L278:L288)</f>
        <v>82</v>
      </c>
      <c r="M289" s="281">
        <f>SUM(M278:M288)</f>
        <v>2622.9500000000007</v>
      </c>
      <c r="N289" s="281">
        <f>SUM(N278:N288)</f>
        <v>5770.4</v>
      </c>
      <c r="O289" s="258">
        <f>SUM(O278:O288)</f>
        <v>55</v>
      </c>
      <c r="P289" s="36"/>
      <c r="Q289" s="3"/>
      <c r="R289" s="254"/>
      <c r="S289" s="12"/>
      <c r="T289" s="12"/>
      <c r="U289" s="12"/>
      <c r="V289" s="12"/>
      <c r="W289" s="31"/>
      <c r="X289" s="55"/>
      <c r="Y289" s="30">
        <f>SUM(Y278:Y288)</f>
        <v>28</v>
      </c>
      <c r="Z289" s="30">
        <f>SUM(Z278:Z288)</f>
        <v>1</v>
      </c>
      <c r="AA289" s="30">
        <f>SUM(AA278:AA288)</f>
        <v>8</v>
      </c>
      <c r="AB289" s="30">
        <f>SUM(AB278:AB288)</f>
        <v>1</v>
      </c>
      <c r="AC289" s="13"/>
      <c r="AD289" s="13">
        <v>1</v>
      </c>
      <c r="AE289" s="75"/>
    </row>
    <row r="290" spans="1:31" s="253" customFormat="1" ht="15" thickBot="1" x14ac:dyDescent="0.25">
      <c r="A290" s="533"/>
      <c r="B290" s="116" t="s">
        <v>84</v>
      </c>
      <c r="C290" s="96"/>
      <c r="D290" s="95"/>
      <c r="E290" s="96"/>
      <c r="F290" s="96"/>
      <c r="G290" s="94"/>
      <c r="H290" s="94"/>
      <c r="I290" s="94"/>
      <c r="J290" s="94"/>
      <c r="K290" s="94"/>
      <c r="L290" s="95"/>
      <c r="M290" s="148">
        <v>9973.49</v>
      </c>
      <c r="N290" s="148"/>
      <c r="O290" s="94"/>
      <c r="P290" s="40"/>
      <c r="Q290" s="97"/>
      <c r="R290" s="95"/>
      <c r="S290" s="97"/>
      <c r="T290" s="97"/>
      <c r="U290" s="97"/>
      <c r="V290" s="97"/>
      <c r="W290" s="97"/>
      <c r="X290" s="98"/>
      <c r="Y290" s="99"/>
      <c r="Z290" s="99"/>
      <c r="AA290" s="99"/>
      <c r="AB290" s="77"/>
      <c r="AC290" s="100"/>
      <c r="AD290" s="39"/>
      <c r="AE290" s="90"/>
    </row>
    <row r="291" spans="1:31" s="253" customFormat="1" ht="15" thickTop="1" x14ac:dyDescent="0.2">
      <c r="A291" s="576" t="s">
        <v>195</v>
      </c>
      <c r="B291" s="169" t="s">
        <v>8</v>
      </c>
      <c r="C291" s="170">
        <f>SUM(C12,C15,C24,C27,C30,C38,C44,C52,C55,C67,C77,C96,C101,C108,C117,C123,C132,C141,C150,C168,C188,C216,C225,C244,C248,C252,C263,C268,C276,C289)</f>
        <v>222</v>
      </c>
      <c r="D291" s="704"/>
      <c r="E291" s="705"/>
      <c r="F291" s="172">
        <f>SUM(F12,F15,F24,F27,F30,F38,F44,F52,F55,F67,F77,F96,F101,F108,F117,F123,F132,F141,F150,F168,F188,F216,F225,F244,F248,F252)+SUM(F263,F268,F276,F289)</f>
        <v>8</v>
      </c>
      <c r="G291" s="172">
        <f>SUM(G12,G15,G24,G27,G30,G38,G44,G52,G55,G67,G77,G96,G101,G108,G117,G123,G132,G141,G150,G168,G188,G216,G225,G244,G248,G252)+SUM(G263,G268,G276,G289)</f>
        <v>3</v>
      </c>
      <c r="H291" s="172">
        <f>SUM(H12,H15,H24,H27,H30,H38,H44,H52,H55,H67,H77,H96,H101,H108,H117,H123,H132,H141,H150,H168,H188,H216,H225,H244,H248,H252)+SUM(H263,H268,H276,H289)</f>
        <v>1</v>
      </c>
      <c r="I291" s="172">
        <f>SUM(I12,I15,I24,I27,I30,I38,I44,I52,I55,I67,I77,I96,I101,I108,I117,I123,I132,I141,I150,I168,I188,I216,I225,I244,I248,I252)+SUM(I263,I268,I276,I289)</f>
        <v>204</v>
      </c>
      <c r="J291" s="172">
        <f>SUM(J12,J15,J24,J27,J30,J38,J44,J52,J55,J67,J77,J96,J101,J108,J117,J123,J132,J141,J150,J168,J188,J216,J225,J244,J248,J252)+SUM(J263,J268,J276,J289)</f>
        <v>6</v>
      </c>
      <c r="K291" s="173"/>
      <c r="L291" s="172">
        <f>SUM(L12,L15,L24,L27,L30,L38,L44,L52,L55,L67,L77,L96,L101,L108,L117,L123,L132,L141,L150,L168,L188,L216,L225,L244,L248,L252)+SUM(L263,L268,L276,L289)</f>
        <v>4476</v>
      </c>
      <c r="M291" s="203">
        <f>SUM(M12,M15,M24,M27,M30,M38,M44,M52,M55,M67,M77,M96,M101,M108,M117,M123,M132,M141,M150,M168,M188,M216,M225,M244,M248,M252)+SUM(M263,M268,M276,M289)</f>
        <v>80978.603700000007</v>
      </c>
      <c r="N291" s="203">
        <f>SUM(N12,N15,N24,N27,N30,N38,N44,N52,N55,N67,N77,N96,N101,N108,N117,N123,N132,N141,N150,N168,N188,N216,N225,N244,N248,N252)+SUM(N263,N268,N276,N289)</f>
        <v>305518.98</v>
      </c>
      <c r="O291" s="172">
        <f>SUM(O12,O15,O24,O27,O30,O38,O44,O52,O55,O67,O77,O96,O101,O108,O117,O123,O132,O141,O150,O168,O188,O216,O225,O244,O248,O252)+SUM(O263,O268,O276,O289)</f>
        <v>3411</v>
      </c>
      <c r="P291" s="174"/>
      <c r="Q291" s="175"/>
      <c r="R291" s="259"/>
      <c r="S291" s="173"/>
      <c r="T291" s="173">
        <v>23</v>
      </c>
      <c r="U291" s="175"/>
      <c r="V291" s="173"/>
      <c r="W291" s="173"/>
      <c r="X291" s="173"/>
      <c r="Y291" s="172">
        <f>SUM(Y12,Y15,Y24,Y27,Y30,Y38,Y44,Y52,Y55,Y67,Y77,Y96,Y101,Y108,Y117,Y123,Y132,Y141,Y150,Y168,Y188,Y216,Y225,Y244,Y248,Y252)+SUM(Y263,Y268,Y276,Y289)</f>
        <v>2215</v>
      </c>
      <c r="Z291" s="172">
        <f>SUM(Z12,Z15,Z24,Z27,Z30,Z38,Z44,Z52,Z55,Z67,Z77,Z96,Z101,Z108,Z117,Z123,Z132,Z141,Z150,Z168,Z188,Z216,Z225,Z244,Z248,Z252)+SUM(Z263,Z268,Z276,Z289)</f>
        <v>4197</v>
      </c>
      <c r="AA291" s="172">
        <f>SUM(AA12,AA15,AA24,AA27,AA30,AA38,AA44,AA52,AA55,AA67,AA77,AA96,AA101,AA108,AA117,AA123,AA132,AA141,AA150,AA168,AA188,AA216,AA225,AA244,AA248,AA252)+SUM(AA263,AA268,AA276,AA289)</f>
        <v>224</v>
      </c>
      <c r="AB291" s="172">
        <f>SUM(AB12,AB15,AB24,AB27,AB30,AB38,AB44,AB52,AB55,AB67,AB77,AB96,AB101,AB108,AB117,AB123,AB132,AB141,AB150,AB168,AB188,AB216,AB225,AB244,AB248,AB252)+SUM(AB263,AB268,AB276,AB289)</f>
        <v>23</v>
      </c>
      <c r="AC291" s="173"/>
      <c r="AD291" s="272">
        <f>AD289+AD276+AD268+AD263+AD252+AD248+AD244+AD225+AD216+AD188+AD168+AD150+AD141+AD132+AD123+AD117+AD108+AD101+AD96+AD77+AD67+AD55+AD52+AD44+AD38+AD30+AD27+AD24+AD15+AD12</f>
        <v>25</v>
      </c>
      <c r="AE291" s="186">
        <f>COUNTA(AE7:AE290)</f>
        <v>35</v>
      </c>
    </row>
    <row r="292" spans="1:31" s="253" customFormat="1" ht="15" thickBot="1" x14ac:dyDescent="0.25">
      <c r="A292" s="577"/>
      <c r="B292" s="176" t="s">
        <v>84</v>
      </c>
      <c r="C292" s="177"/>
      <c r="D292" s="699"/>
      <c r="E292" s="700"/>
      <c r="F292" s="177"/>
      <c r="G292" s="179"/>
      <c r="H292" s="179"/>
      <c r="I292" s="179"/>
      <c r="J292" s="179"/>
      <c r="K292" s="179"/>
      <c r="L292" s="180"/>
      <c r="M292" s="181">
        <f>SUM(SUM(M13,M16,M25,M28,M31,M39,M45,M53,M56,M68,M78,M97),SUM(M102,M109,M118,M124,M133,M142,M151,M169,M189,M217,M226,M245,M249,M253,M264,M269,M277,M290))</f>
        <v>478478.54000000004</v>
      </c>
      <c r="N292" s="181"/>
      <c r="O292" s="180"/>
      <c r="P292" s="182"/>
      <c r="Q292" s="183"/>
      <c r="R292" s="260"/>
      <c r="S292" s="179"/>
      <c r="T292" s="179"/>
      <c r="U292" s="183"/>
      <c r="V292" s="179"/>
      <c r="W292" s="179"/>
      <c r="X292" s="179"/>
      <c r="Y292" s="180"/>
      <c r="Z292" s="180"/>
      <c r="AA292" s="180"/>
      <c r="AB292" s="179"/>
      <c r="AC292" s="179"/>
      <c r="AD292" s="179"/>
      <c r="AE292" s="261"/>
    </row>
    <row r="293" spans="1:31" ht="15" customHeight="1" x14ac:dyDescent="0.2">
      <c r="A293" s="540" t="s">
        <v>98</v>
      </c>
      <c r="B293" s="575" t="s">
        <v>309</v>
      </c>
      <c r="C293" s="262">
        <v>1</v>
      </c>
      <c r="D293" s="263" t="s">
        <v>99</v>
      </c>
      <c r="E293" s="129">
        <v>3</v>
      </c>
      <c r="F293" s="129"/>
      <c r="G293" s="119"/>
      <c r="H293" s="119"/>
      <c r="I293" s="119" t="s">
        <v>261</v>
      </c>
      <c r="J293" s="119"/>
      <c r="K293" s="120">
        <v>3</v>
      </c>
      <c r="L293" s="121">
        <v>12</v>
      </c>
      <c r="M293" s="149">
        <v>330.54</v>
      </c>
      <c r="N293" s="149">
        <v>905.08</v>
      </c>
      <c r="O293" s="706">
        <v>51</v>
      </c>
      <c r="P293" s="122"/>
      <c r="Q293" s="545" t="s">
        <v>50</v>
      </c>
      <c r="R293" s="597">
        <v>20</v>
      </c>
      <c r="S293" s="598" t="s">
        <v>100</v>
      </c>
      <c r="T293" s="574" t="s">
        <v>277</v>
      </c>
      <c r="U293" s="574" t="s">
        <v>277</v>
      </c>
      <c r="V293" s="574" t="s">
        <v>277</v>
      </c>
      <c r="W293" s="545" t="s">
        <v>253</v>
      </c>
      <c r="X293" s="701"/>
      <c r="Y293" s="122">
        <v>6</v>
      </c>
      <c r="Z293" s="122"/>
      <c r="AA293" s="122"/>
      <c r="AB293" s="122"/>
      <c r="AC293" s="122"/>
      <c r="AD293" s="599" t="s">
        <v>310</v>
      </c>
      <c r="AE293" s="600" t="s">
        <v>253</v>
      </c>
    </row>
    <row r="294" spans="1:31" x14ac:dyDescent="0.2">
      <c r="A294" s="532"/>
      <c r="B294" s="494"/>
      <c r="C294" s="108">
        <v>2</v>
      </c>
      <c r="D294" s="8" t="s">
        <v>99</v>
      </c>
      <c r="E294" s="18">
        <v>3</v>
      </c>
      <c r="F294" s="18"/>
      <c r="G294" s="19"/>
      <c r="H294" s="19"/>
      <c r="I294" s="19" t="s">
        <v>253</v>
      </c>
      <c r="J294" s="19"/>
      <c r="K294" s="17">
        <v>3</v>
      </c>
      <c r="L294" s="24">
        <v>18</v>
      </c>
      <c r="M294" s="139">
        <v>531.97</v>
      </c>
      <c r="N294" s="139">
        <v>1412.94</v>
      </c>
      <c r="O294" s="496"/>
      <c r="P294" s="9"/>
      <c r="Q294" s="483"/>
      <c r="R294" s="587"/>
      <c r="S294" s="590"/>
      <c r="T294" s="474"/>
      <c r="U294" s="474"/>
      <c r="V294" s="474"/>
      <c r="W294" s="474"/>
      <c r="X294" s="702"/>
      <c r="Y294" s="9">
        <v>9</v>
      </c>
      <c r="Z294" s="9"/>
      <c r="AA294" s="9"/>
      <c r="AB294" s="9"/>
      <c r="AC294" s="9"/>
      <c r="AD294" s="503"/>
      <c r="AE294" s="481"/>
    </row>
    <row r="295" spans="1:31" x14ac:dyDescent="0.2">
      <c r="A295" s="532"/>
      <c r="B295" s="508"/>
      <c r="C295" s="108">
        <v>3</v>
      </c>
      <c r="D295" s="8" t="s">
        <v>99</v>
      </c>
      <c r="E295" s="18">
        <v>4</v>
      </c>
      <c r="F295" s="18"/>
      <c r="G295" s="19"/>
      <c r="H295" s="19"/>
      <c r="I295" s="19" t="s">
        <v>253</v>
      </c>
      <c r="J295" s="19"/>
      <c r="K295" s="17">
        <v>3</v>
      </c>
      <c r="L295" s="24">
        <v>21</v>
      </c>
      <c r="M295" s="139">
        <v>619.55999999999995</v>
      </c>
      <c r="N295" s="139">
        <v>1624.29</v>
      </c>
      <c r="O295" s="497"/>
      <c r="P295" s="9"/>
      <c r="Q295" s="484"/>
      <c r="R295" s="588"/>
      <c r="S295" s="591"/>
      <c r="T295" s="475"/>
      <c r="U295" s="475"/>
      <c r="V295" s="475"/>
      <c r="W295" s="475"/>
      <c r="X295" s="703"/>
      <c r="Y295" s="9">
        <v>12</v>
      </c>
      <c r="Z295" s="9"/>
      <c r="AA295" s="9"/>
      <c r="AB295" s="9"/>
      <c r="AC295" s="9"/>
      <c r="AD295" s="513"/>
      <c r="AE295" s="486"/>
    </row>
    <row r="296" spans="1:31" x14ac:dyDescent="0.2">
      <c r="A296" s="532"/>
      <c r="B296" s="110" t="s">
        <v>8</v>
      </c>
      <c r="C296" s="30">
        <f>SUM(G296:J296)</f>
        <v>3</v>
      </c>
      <c r="D296" s="29"/>
      <c r="E296" s="30"/>
      <c r="F296" s="30"/>
      <c r="G296" s="21"/>
      <c r="H296" s="21"/>
      <c r="I296" s="21">
        <f>COUNTA(I293:I295)</f>
        <v>3</v>
      </c>
      <c r="J296" s="21"/>
      <c r="K296" s="21"/>
      <c r="L296" s="29">
        <f>SUM(L293:L295)</f>
        <v>51</v>
      </c>
      <c r="M296" s="142">
        <f>SUM(M293:M295)</f>
        <v>1482.07</v>
      </c>
      <c r="N296" s="150">
        <f>SUM(N293:N295)</f>
        <v>3942.31</v>
      </c>
      <c r="O296" s="29">
        <f>SUM(O293)</f>
        <v>51</v>
      </c>
      <c r="P296" s="31"/>
      <c r="Q296" s="31"/>
      <c r="R296" s="29"/>
      <c r="S296" s="31"/>
      <c r="T296" s="31">
        <f>SUM(T293:T295)</f>
        <v>0</v>
      </c>
      <c r="U296" s="31"/>
      <c r="V296" s="31"/>
      <c r="W296" s="31"/>
      <c r="X296" s="31"/>
      <c r="Y296" s="31">
        <f>SUM(Y293:Y295)</f>
        <v>27</v>
      </c>
      <c r="Z296" s="31">
        <f>SUM(Z293:Z295)</f>
        <v>0</v>
      </c>
      <c r="AA296" s="31">
        <f>SUM(AA293:AA295)</f>
        <v>0</v>
      </c>
      <c r="AB296" s="31">
        <f>SUM(AB293:AB295)</f>
        <v>0</v>
      </c>
      <c r="AC296" s="31"/>
      <c r="AD296" s="31">
        <v>1</v>
      </c>
      <c r="AE296" s="125"/>
    </row>
    <row r="297" spans="1:31" x14ac:dyDescent="0.2">
      <c r="A297" s="532"/>
      <c r="B297" s="110" t="s">
        <v>84</v>
      </c>
      <c r="C297" s="30"/>
      <c r="D297" s="29"/>
      <c r="E297" s="30"/>
      <c r="F297" s="30"/>
      <c r="G297" s="21"/>
      <c r="H297" s="21"/>
      <c r="I297" s="21"/>
      <c r="J297" s="12"/>
      <c r="K297" s="21"/>
      <c r="L297" s="29"/>
      <c r="M297" s="142">
        <v>6453.58</v>
      </c>
      <c r="N297" s="150"/>
      <c r="O297" s="29"/>
      <c r="P297" s="31"/>
      <c r="Q297" s="31"/>
      <c r="R297" s="29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125"/>
    </row>
    <row r="298" spans="1:31" x14ac:dyDescent="0.2">
      <c r="A298" s="532"/>
      <c r="B298" s="492" t="s">
        <v>311</v>
      </c>
      <c r="C298" s="264">
        <v>1</v>
      </c>
      <c r="D298" s="158" t="s">
        <v>101</v>
      </c>
      <c r="E298" s="18">
        <v>38</v>
      </c>
      <c r="F298" s="18"/>
      <c r="G298" s="19" t="s">
        <v>261</v>
      </c>
      <c r="H298" s="19"/>
      <c r="I298" s="19"/>
      <c r="J298" s="19"/>
      <c r="K298" s="17">
        <v>1</v>
      </c>
      <c r="L298" s="8">
        <v>3</v>
      </c>
      <c r="M298" s="151">
        <v>108.89</v>
      </c>
      <c r="N298" s="139">
        <v>108.89</v>
      </c>
      <c r="O298" s="25"/>
      <c r="P298" s="9" t="s">
        <v>102</v>
      </c>
      <c r="Q298" s="476" t="s">
        <v>209</v>
      </c>
      <c r="R298" s="473" t="s">
        <v>300</v>
      </c>
      <c r="S298" s="473" t="s">
        <v>300</v>
      </c>
      <c r="T298" s="473" t="s">
        <v>300</v>
      </c>
      <c r="U298" s="473" t="s">
        <v>300</v>
      </c>
      <c r="V298" s="473" t="s">
        <v>300</v>
      </c>
      <c r="W298" s="476" t="s">
        <v>261</v>
      </c>
      <c r="X298" s="477"/>
      <c r="Y298" s="9"/>
      <c r="Z298" s="9"/>
      <c r="AA298" s="9"/>
      <c r="AB298" s="9"/>
      <c r="AC298" s="9"/>
      <c r="AD298" s="476" t="s">
        <v>263</v>
      </c>
      <c r="AE298" s="485"/>
    </row>
    <row r="299" spans="1:31" x14ac:dyDescent="0.2">
      <c r="A299" s="532"/>
      <c r="B299" s="493"/>
      <c r="C299" s="264">
        <v>2</v>
      </c>
      <c r="D299" s="158" t="s">
        <v>101</v>
      </c>
      <c r="E299" s="18">
        <v>38</v>
      </c>
      <c r="F299" s="18"/>
      <c r="G299" s="19" t="s">
        <v>287</v>
      </c>
      <c r="H299" s="19"/>
      <c r="I299" s="19"/>
      <c r="J299" s="19"/>
      <c r="K299" s="17">
        <v>1</v>
      </c>
      <c r="L299" s="8">
        <v>3</v>
      </c>
      <c r="M299" s="151">
        <v>108.89</v>
      </c>
      <c r="N299" s="139">
        <v>108.89</v>
      </c>
      <c r="O299" s="25"/>
      <c r="P299" s="9"/>
      <c r="Q299" s="474"/>
      <c r="R299" s="474"/>
      <c r="S299" s="474"/>
      <c r="T299" s="474"/>
      <c r="U299" s="474"/>
      <c r="V299" s="474"/>
      <c r="W299" s="474"/>
      <c r="X299" s="478"/>
      <c r="Y299" s="9"/>
      <c r="Z299" s="9"/>
      <c r="AA299" s="9"/>
      <c r="AB299" s="9"/>
      <c r="AC299" s="9"/>
      <c r="AD299" s="474"/>
      <c r="AE299" s="481"/>
    </row>
    <row r="300" spans="1:31" x14ac:dyDescent="0.2">
      <c r="A300" s="532"/>
      <c r="B300" s="494"/>
      <c r="C300" s="264">
        <v>3</v>
      </c>
      <c r="D300" s="158" t="s">
        <v>101</v>
      </c>
      <c r="E300" s="18">
        <v>38</v>
      </c>
      <c r="F300" s="18"/>
      <c r="G300" s="19" t="s">
        <v>287</v>
      </c>
      <c r="H300" s="19"/>
      <c r="I300" s="19"/>
      <c r="J300" s="19"/>
      <c r="K300" s="17">
        <v>1</v>
      </c>
      <c r="L300" s="8">
        <v>3</v>
      </c>
      <c r="M300" s="151">
        <v>108.89</v>
      </c>
      <c r="N300" s="139">
        <v>108.89</v>
      </c>
      <c r="O300" s="25"/>
      <c r="P300" s="9"/>
      <c r="Q300" s="474"/>
      <c r="R300" s="474"/>
      <c r="S300" s="474"/>
      <c r="T300" s="474"/>
      <c r="U300" s="474"/>
      <c r="V300" s="474"/>
      <c r="W300" s="474"/>
      <c r="X300" s="478"/>
      <c r="Y300" s="9"/>
      <c r="Z300" s="9"/>
      <c r="AA300" s="9"/>
      <c r="AB300" s="9"/>
      <c r="AC300" s="9"/>
      <c r="AD300" s="474"/>
      <c r="AE300" s="481"/>
    </row>
    <row r="301" spans="1:31" x14ac:dyDescent="0.2">
      <c r="A301" s="532"/>
      <c r="B301" s="508"/>
      <c r="C301" s="18">
        <v>4</v>
      </c>
      <c r="D301" s="8" t="s">
        <v>101</v>
      </c>
      <c r="E301" s="18">
        <v>38</v>
      </c>
      <c r="F301" s="18"/>
      <c r="G301" s="19" t="s">
        <v>287</v>
      </c>
      <c r="H301" s="19"/>
      <c r="I301" s="19"/>
      <c r="J301" s="19"/>
      <c r="K301" s="17">
        <v>1</v>
      </c>
      <c r="L301" s="8">
        <v>3</v>
      </c>
      <c r="M301" s="151">
        <v>108.89</v>
      </c>
      <c r="N301" s="139">
        <v>108.89</v>
      </c>
      <c r="O301" s="25"/>
      <c r="P301" s="9"/>
      <c r="Q301" s="475"/>
      <c r="R301" s="475"/>
      <c r="S301" s="475"/>
      <c r="T301" s="475"/>
      <c r="U301" s="475"/>
      <c r="V301" s="475"/>
      <c r="W301" s="475"/>
      <c r="X301" s="479"/>
      <c r="Y301" s="9"/>
      <c r="Z301" s="9"/>
      <c r="AA301" s="9"/>
      <c r="AB301" s="9"/>
      <c r="AC301" s="9"/>
      <c r="AD301" s="475"/>
      <c r="AE301" s="486"/>
    </row>
    <row r="302" spans="1:31" x14ac:dyDescent="0.2">
      <c r="A302" s="532"/>
      <c r="B302" s="110" t="s">
        <v>8</v>
      </c>
      <c r="C302" s="30">
        <f>SUM(G302:J302)</f>
        <v>4</v>
      </c>
      <c r="D302" s="29"/>
      <c r="E302" s="30"/>
      <c r="F302" s="30"/>
      <c r="G302" s="21">
        <f>COUNTA(G298:G301)</f>
        <v>4</v>
      </c>
      <c r="H302" s="21"/>
      <c r="I302" s="21"/>
      <c r="J302" s="21"/>
      <c r="K302" s="21"/>
      <c r="L302" s="29">
        <f>SUM(L298:L301)</f>
        <v>12</v>
      </c>
      <c r="M302" s="142">
        <f>SUM(M298:M301)</f>
        <v>435.56</v>
      </c>
      <c r="N302" s="142">
        <f>SUM(N298:N301)</f>
        <v>435.56</v>
      </c>
      <c r="O302" s="21">
        <f>SUM(O298:O301)</f>
        <v>0</v>
      </c>
      <c r="P302" s="13"/>
      <c r="Q302" s="13"/>
      <c r="R302" s="16"/>
      <c r="S302" s="13"/>
      <c r="T302" s="13">
        <f>SUM(T298:T301)</f>
        <v>0</v>
      </c>
      <c r="U302" s="13"/>
      <c r="V302" s="13"/>
      <c r="W302" s="13"/>
      <c r="X302" s="13"/>
      <c r="Y302" s="13">
        <f>SUM(Y298:Y301)</f>
        <v>0</v>
      </c>
      <c r="Z302" s="13">
        <f>SUM(Z298:Z301)</f>
        <v>0</v>
      </c>
      <c r="AA302" s="13">
        <f>SUM(AA298:AA301)</f>
        <v>0</v>
      </c>
      <c r="AB302" s="13">
        <f>SUM(AB298:AB301)</f>
        <v>0</v>
      </c>
      <c r="AC302" s="13"/>
      <c r="AD302" s="13">
        <v>0</v>
      </c>
      <c r="AE302" s="125"/>
    </row>
    <row r="303" spans="1:31" ht="20.25" customHeight="1" x14ac:dyDescent="0.2">
      <c r="A303" s="532"/>
      <c r="B303" s="110" t="s">
        <v>84</v>
      </c>
      <c r="C303" s="30"/>
      <c r="D303" s="29"/>
      <c r="E303" s="30"/>
      <c r="F303" s="30"/>
      <c r="G303" s="21"/>
      <c r="H303" s="21"/>
      <c r="I303" s="12"/>
      <c r="J303" s="12"/>
      <c r="K303" s="21"/>
      <c r="L303" s="29"/>
      <c r="M303" s="142">
        <v>1991.42</v>
      </c>
      <c r="N303" s="142"/>
      <c r="O303" s="21"/>
      <c r="P303" s="13"/>
      <c r="Q303" s="13"/>
      <c r="R303" s="16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25"/>
    </row>
    <row r="304" spans="1:31" ht="15.75" customHeight="1" x14ac:dyDescent="0.2">
      <c r="A304" s="532" t="s">
        <v>126</v>
      </c>
      <c r="B304" s="492" t="s">
        <v>312</v>
      </c>
      <c r="C304" s="264" t="s">
        <v>103</v>
      </c>
      <c r="D304" s="158" t="s">
        <v>99</v>
      </c>
      <c r="E304" s="18">
        <v>13</v>
      </c>
      <c r="F304" s="18"/>
      <c r="G304" s="19"/>
      <c r="H304" s="19"/>
      <c r="I304" s="19" t="s">
        <v>261</v>
      </c>
      <c r="J304" s="19"/>
      <c r="K304" s="132">
        <v>6</v>
      </c>
      <c r="L304" s="17">
        <v>36</v>
      </c>
      <c r="M304" s="151">
        <v>490.3</v>
      </c>
      <c r="N304" s="139">
        <v>2459.84</v>
      </c>
      <c r="O304" s="495">
        <v>69</v>
      </c>
      <c r="P304" s="9" t="s">
        <v>441</v>
      </c>
      <c r="Q304" s="476" t="s">
        <v>50</v>
      </c>
      <c r="R304" s="586">
        <v>31.5</v>
      </c>
      <c r="S304" s="595" t="s">
        <v>313</v>
      </c>
      <c r="T304" s="473" t="s">
        <v>277</v>
      </c>
      <c r="U304" s="473" t="s">
        <v>277</v>
      </c>
      <c r="V304" s="473" t="s">
        <v>277</v>
      </c>
      <c r="W304" s="476" t="s">
        <v>253</v>
      </c>
      <c r="X304" s="477"/>
      <c r="Y304" s="9">
        <v>18</v>
      </c>
      <c r="Z304" s="9">
        <v>153</v>
      </c>
      <c r="AA304" s="9">
        <v>6</v>
      </c>
      <c r="AB304" s="9">
        <v>1</v>
      </c>
      <c r="AC304" s="9" t="s">
        <v>243</v>
      </c>
      <c r="AD304" s="476" t="s">
        <v>263</v>
      </c>
      <c r="AE304" s="485" t="s">
        <v>287</v>
      </c>
    </row>
    <row r="305" spans="1:31" ht="15.75" customHeight="1" x14ac:dyDescent="0.2">
      <c r="A305" s="532"/>
      <c r="B305" s="494"/>
      <c r="C305" s="264" t="s">
        <v>105</v>
      </c>
      <c r="D305" s="158" t="s">
        <v>99</v>
      </c>
      <c r="E305" s="18">
        <v>15</v>
      </c>
      <c r="F305" s="18"/>
      <c r="G305" s="19"/>
      <c r="H305" s="19"/>
      <c r="I305" s="19" t="s">
        <v>287</v>
      </c>
      <c r="J305" s="19"/>
      <c r="K305" s="132">
        <v>6</v>
      </c>
      <c r="L305" s="17">
        <v>33</v>
      </c>
      <c r="M305" s="151">
        <v>600.41999999999996</v>
      </c>
      <c r="N305" s="151">
        <v>2544.09</v>
      </c>
      <c r="O305" s="497"/>
      <c r="P305" s="9" t="s">
        <v>106</v>
      </c>
      <c r="Q305" s="484"/>
      <c r="R305" s="588"/>
      <c r="S305" s="596"/>
      <c r="T305" s="475"/>
      <c r="U305" s="475"/>
      <c r="V305" s="475"/>
      <c r="W305" s="475"/>
      <c r="X305" s="479"/>
      <c r="Y305" s="9">
        <v>21</v>
      </c>
      <c r="Z305" s="9">
        <v>192</v>
      </c>
      <c r="AA305" s="9">
        <v>9</v>
      </c>
      <c r="AB305" s="9">
        <v>1</v>
      </c>
      <c r="AC305" s="9" t="s">
        <v>243</v>
      </c>
      <c r="AD305" s="475"/>
      <c r="AE305" s="481"/>
    </row>
    <row r="306" spans="1:31" x14ac:dyDescent="0.2">
      <c r="A306" s="532"/>
      <c r="B306" s="110" t="s">
        <v>8</v>
      </c>
      <c r="C306" s="30">
        <f>SUM(G306:J306)</f>
        <v>2</v>
      </c>
      <c r="D306" s="29"/>
      <c r="E306" s="30"/>
      <c r="F306" s="30"/>
      <c r="G306" s="21"/>
      <c r="H306" s="21"/>
      <c r="I306" s="21">
        <f>COUNTA(I304:I305)</f>
        <v>2</v>
      </c>
      <c r="J306" s="21"/>
      <c r="K306" s="21"/>
      <c r="L306" s="29">
        <f>SUM(L304:L305)</f>
        <v>69</v>
      </c>
      <c r="M306" s="142">
        <f>SUM(M304:M305)</f>
        <v>1090.72</v>
      </c>
      <c r="N306" s="142">
        <f>SUM(N304:N305)</f>
        <v>5003.93</v>
      </c>
      <c r="O306" s="21">
        <f>SUM(O304)</f>
        <v>69</v>
      </c>
      <c r="P306" s="13"/>
      <c r="Q306" s="13"/>
      <c r="R306" s="16"/>
      <c r="S306" s="13"/>
      <c r="T306" s="13">
        <f>SUM(T304:T305)</f>
        <v>0</v>
      </c>
      <c r="U306" s="13"/>
      <c r="V306" s="13"/>
      <c r="W306" s="13"/>
      <c r="X306" s="13"/>
      <c r="Y306" s="13">
        <f>SUM(Y304:Y305)</f>
        <v>39</v>
      </c>
      <c r="Z306" s="13">
        <f>SUM(Z304:Z305)</f>
        <v>345</v>
      </c>
      <c r="AA306" s="13">
        <f>SUM(AA304:AA305)</f>
        <v>15</v>
      </c>
      <c r="AB306" s="13">
        <f>SUM(AB304:AB305)</f>
        <v>2</v>
      </c>
      <c r="AC306" s="13"/>
      <c r="AD306" s="13">
        <v>0</v>
      </c>
      <c r="AE306" s="125"/>
    </row>
    <row r="307" spans="1:31" x14ac:dyDescent="0.2">
      <c r="A307" s="532"/>
      <c r="B307" s="110" t="s">
        <v>84</v>
      </c>
      <c r="C307" s="30"/>
      <c r="D307" s="29"/>
      <c r="E307" s="30"/>
      <c r="F307" s="30"/>
      <c r="G307" s="21"/>
      <c r="H307" s="21"/>
      <c r="I307" s="21"/>
      <c r="J307" s="21"/>
      <c r="K307" s="21"/>
      <c r="L307" s="29"/>
      <c r="M307" s="142">
        <v>4694.1400000000003</v>
      </c>
      <c r="N307" s="142"/>
      <c r="O307" s="21"/>
      <c r="P307" s="13"/>
      <c r="Q307" s="13"/>
      <c r="R307" s="16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25"/>
    </row>
    <row r="308" spans="1:31" x14ac:dyDescent="0.2">
      <c r="A308" s="532"/>
      <c r="B308" s="492" t="s">
        <v>314</v>
      </c>
      <c r="C308" s="264" t="s">
        <v>107</v>
      </c>
      <c r="D308" s="158" t="s">
        <v>101</v>
      </c>
      <c r="E308" s="18">
        <v>42</v>
      </c>
      <c r="F308" s="18"/>
      <c r="G308" s="19" t="s">
        <v>261</v>
      </c>
      <c r="H308" s="19"/>
      <c r="I308" s="19"/>
      <c r="J308" s="19"/>
      <c r="K308" s="17">
        <v>1</v>
      </c>
      <c r="L308" s="8">
        <v>4</v>
      </c>
      <c r="M308" s="151">
        <v>135.6</v>
      </c>
      <c r="N308" s="151">
        <v>135.6</v>
      </c>
      <c r="O308" s="25"/>
      <c r="P308" s="9" t="s">
        <v>108</v>
      </c>
      <c r="Q308" s="476" t="s">
        <v>209</v>
      </c>
      <c r="R308" s="473" t="s">
        <v>300</v>
      </c>
      <c r="S308" s="473" t="s">
        <v>300</v>
      </c>
      <c r="T308" s="473" t="s">
        <v>300</v>
      </c>
      <c r="U308" s="473" t="s">
        <v>300</v>
      </c>
      <c r="V308" s="473" t="s">
        <v>300</v>
      </c>
      <c r="W308" s="476"/>
      <c r="X308" s="476"/>
      <c r="Y308" s="9"/>
      <c r="Z308" s="9"/>
      <c r="AA308" s="9"/>
      <c r="AB308" s="9"/>
      <c r="AC308" s="9"/>
      <c r="AD308" s="476" t="s">
        <v>263</v>
      </c>
      <c r="AE308" s="556"/>
    </row>
    <row r="309" spans="1:31" x14ac:dyDescent="0.2">
      <c r="A309" s="532"/>
      <c r="B309" s="493"/>
      <c r="C309" s="264" t="s">
        <v>109</v>
      </c>
      <c r="D309" s="158" t="s">
        <v>101</v>
      </c>
      <c r="E309" s="18">
        <v>42</v>
      </c>
      <c r="F309" s="18"/>
      <c r="G309" s="19" t="s">
        <v>287</v>
      </c>
      <c r="H309" s="19"/>
      <c r="I309" s="19"/>
      <c r="J309" s="19"/>
      <c r="K309" s="17">
        <v>1</v>
      </c>
      <c r="L309" s="8">
        <v>4</v>
      </c>
      <c r="M309" s="151">
        <v>135.6</v>
      </c>
      <c r="N309" s="151">
        <v>135.6</v>
      </c>
      <c r="O309" s="25"/>
      <c r="P309" s="9" t="s">
        <v>110</v>
      </c>
      <c r="Q309" s="474"/>
      <c r="R309" s="474"/>
      <c r="S309" s="474"/>
      <c r="T309" s="474"/>
      <c r="U309" s="474"/>
      <c r="V309" s="474"/>
      <c r="W309" s="474"/>
      <c r="X309" s="474"/>
      <c r="Y309" s="9"/>
      <c r="Z309" s="9"/>
      <c r="AA309" s="9"/>
      <c r="AB309" s="9"/>
      <c r="AC309" s="9"/>
      <c r="AD309" s="474"/>
      <c r="AE309" s="557"/>
    </row>
    <row r="310" spans="1:31" x14ac:dyDescent="0.2">
      <c r="A310" s="532"/>
      <c r="B310" s="493"/>
      <c r="C310" s="264" t="s">
        <v>111</v>
      </c>
      <c r="D310" s="158" t="s">
        <v>101</v>
      </c>
      <c r="E310" s="18">
        <v>42</v>
      </c>
      <c r="F310" s="18"/>
      <c r="G310" s="19" t="s">
        <v>287</v>
      </c>
      <c r="H310" s="19"/>
      <c r="I310" s="19"/>
      <c r="J310" s="19"/>
      <c r="K310" s="17">
        <v>1</v>
      </c>
      <c r="L310" s="8">
        <v>6</v>
      </c>
      <c r="M310" s="151">
        <v>190.2</v>
      </c>
      <c r="N310" s="151">
        <v>190.2</v>
      </c>
      <c r="O310" s="25"/>
      <c r="P310" s="9"/>
      <c r="Q310" s="474"/>
      <c r="R310" s="474"/>
      <c r="S310" s="474"/>
      <c r="T310" s="474"/>
      <c r="U310" s="474"/>
      <c r="V310" s="474"/>
      <c r="W310" s="474"/>
      <c r="X310" s="474"/>
      <c r="Y310" s="9"/>
      <c r="Z310" s="9"/>
      <c r="AA310" s="9"/>
      <c r="AB310" s="9"/>
      <c r="AC310" s="9"/>
      <c r="AD310" s="474"/>
      <c r="AE310" s="557"/>
    </row>
    <row r="311" spans="1:31" x14ac:dyDescent="0.2">
      <c r="A311" s="532"/>
      <c r="B311" s="493"/>
      <c r="C311" s="264" t="s">
        <v>112</v>
      </c>
      <c r="D311" s="158" t="s">
        <v>101</v>
      </c>
      <c r="E311" s="18">
        <v>42</v>
      </c>
      <c r="F311" s="18"/>
      <c r="G311" s="19" t="s">
        <v>287</v>
      </c>
      <c r="H311" s="19"/>
      <c r="I311" s="19"/>
      <c r="J311" s="19"/>
      <c r="K311" s="17">
        <v>1</v>
      </c>
      <c r="L311" s="8">
        <v>6</v>
      </c>
      <c r="M311" s="151">
        <v>190.2</v>
      </c>
      <c r="N311" s="151">
        <v>190.2</v>
      </c>
      <c r="O311" s="25"/>
      <c r="P311" s="9"/>
      <c r="Q311" s="475"/>
      <c r="R311" s="475"/>
      <c r="S311" s="475"/>
      <c r="T311" s="475"/>
      <c r="U311" s="475"/>
      <c r="V311" s="475"/>
      <c r="W311" s="475"/>
      <c r="X311" s="475"/>
      <c r="Y311" s="9"/>
      <c r="Z311" s="9"/>
      <c r="AA311" s="9"/>
      <c r="AB311" s="9"/>
      <c r="AC311" s="9"/>
      <c r="AD311" s="475"/>
      <c r="AE311" s="592"/>
    </row>
    <row r="312" spans="1:31" x14ac:dyDescent="0.2">
      <c r="A312" s="532"/>
      <c r="B312" s="110" t="s">
        <v>8</v>
      </c>
      <c r="C312" s="30">
        <f>SUM(G312:J312)</f>
        <v>4</v>
      </c>
      <c r="D312" s="29"/>
      <c r="E312" s="30"/>
      <c r="F312" s="30"/>
      <c r="G312" s="21">
        <f>COUNTA(G308:G311)</f>
        <v>4</v>
      </c>
      <c r="H312" s="21"/>
      <c r="I312" s="21"/>
      <c r="J312" s="21"/>
      <c r="K312" s="21"/>
      <c r="L312" s="29">
        <f>SUM(L308:L311)</f>
        <v>20</v>
      </c>
      <c r="M312" s="142">
        <f>SUM(M310:M311)</f>
        <v>380.4</v>
      </c>
      <c r="N312" s="142">
        <f>SUM(N310:N311)</f>
        <v>380.4</v>
      </c>
      <c r="O312" s="21">
        <f>SUM(O308:O311)</f>
        <v>0</v>
      </c>
      <c r="P312" s="13"/>
      <c r="Q312" s="13"/>
      <c r="R312" s="16"/>
      <c r="S312" s="13"/>
      <c r="T312" s="13">
        <f>SUM(T308:T311)</f>
        <v>0</v>
      </c>
      <c r="U312" s="13"/>
      <c r="V312" s="13"/>
      <c r="W312" s="13"/>
      <c r="X312" s="13"/>
      <c r="Y312" s="13">
        <f>SUM(Y308:Y311)</f>
        <v>0</v>
      </c>
      <c r="Z312" s="13">
        <f>SUM(Z308:Z311)</f>
        <v>0</v>
      </c>
      <c r="AA312" s="13">
        <f>SUM(AA308:AA311)</f>
        <v>0</v>
      </c>
      <c r="AB312" s="13">
        <f>SUM(AB308:AB311)</f>
        <v>0</v>
      </c>
      <c r="AC312" s="13"/>
      <c r="AD312" s="13">
        <v>0</v>
      </c>
      <c r="AE312" s="125"/>
    </row>
    <row r="313" spans="1:31" x14ac:dyDescent="0.2">
      <c r="A313" s="532"/>
      <c r="B313" s="110" t="s">
        <v>84</v>
      </c>
      <c r="C313" s="30"/>
      <c r="D313" s="29"/>
      <c r="E313" s="30"/>
      <c r="F313" s="30"/>
      <c r="G313" s="21"/>
      <c r="H313" s="21"/>
      <c r="I313" s="21"/>
      <c r="J313" s="21"/>
      <c r="K313" s="21"/>
      <c r="L313" s="29"/>
      <c r="M313" s="142">
        <v>2978</v>
      </c>
      <c r="N313" s="142"/>
      <c r="O313" s="21"/>
      <c r="P313" s="13"/>
      <c r="Q313" s="13"/>
      <c r="R313" s="16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25"/>
    </row>
    <row r="314" spans="1:31" ht="36" x14ac:dyDescent="0.2">
      <c r="A314" s="532"/>
      <c r="B314" s="593" t="s">
        <v>125</v>
      </c>
      <c r="C314" s="107" t="s">
        <v>114</v>
      </c>
      <c r="D314" s="8" t="s">
        <v>101</v>
      </c>
      <c r="E314" s="18">
        <v>51</v>
      </c>
      <c r="F314" s="18"/>
      <c r="G314" s="17"/>
      <c r="H314" s="17"/>
      <c r="I314" s="19" t="s">
        <v>315</v>
      </c>
      <c r="J314" s="19"/>
      <c r="K314" s="17">
        <v>5</v>
      </c>
      <c r="L314" s="8">
        <v>20</v>
      </c>
      <c r="M314" s="151">
        <v>236.8</v>
      </c>
      <c r="N314" s="151">
        <v>1149.49</v>
      </c>
      <c r="O314" s="509">
        <v>130</v>
      </c>
      <c r="P314" s="9" t="s">
        <v>115</v>
      </c>
      <c r="Q314" s="9" t="s">
        <v>51</v>
      </c>
      <c r="R314" s="163">
        <v>9</v>
      </c>
      <c r="S314" s="38" t="s">
        <v>316</v>
      </c>
      <c r="T314" s="9">
        <v>1</v>
      </c>
      <c r="U314" s="58">
        <v>3</v>
      </c>
      <c r="V314" s="38" t="s">
        <v>113</v>
      </c>
      <c r="W314" s="474"/>
      <c r="X314" s="478"/>
      <c r="Y314" s="9">
        <v>10</v>
      </c>
      <c r="Z314" s="9"/>
      <c r="AA314" s="9"/>
      <c r="AB314" s="9"/>
      <c r="AC314" s="9"/>
      <c r="AD314" s="482" t="s">
        <v>317</v>
      </c>
      <c r="AE314" s="481"/>
    </row>
    <row r="315" spans="1:31" ht="36" x14ac:dyDescent="0.2">
      <c r="A315" s="532"/>
      <c r="B315" s="593"/>
      <c r="C315" s="107">
        <v>1</v>
      </c>
      <c r="D315" s="8" t="s">
        <v>99</v>
      </c>
      <c r="E315" s="18">
        <v>17</v>
      </c>
      <c r="F315" s="18"/>
      <c r="G315" s="17"/>
      <c r="H315" s="17"/>
      <c r="I315" s="19" t="s">
        <v>315</v>
      </c>
      <c r="J315" s="19"/>
      <c r="K315" s="17">
        <v>7</v>
      </c>
      <c r="L315" s="8">
        <v>40</v>
      </c>
      <c r="M315" s="151">
        <v>500.23</v>
      </c>
      <c r="N315" s="151">
        <v>2730.83</v>
      </c>
      <c r="O315" s="510"/>
      <c r="P315" s="9" t="s">
        <v>116</v>
      </c>
      <c r="Q315" s="9" t="s">
        <v>50</v>
      </c>
      <c r="R315" s="163">
        <v>21</v>
      </c>
      <c r="S315" s="38" t="s">
        <v>318</v>
      </c>
      <c r="T315" s="9"/>
      <c r="U315" s="9"/>
      <c r="V315" s="9"/>
      <c r="W315" s="474"/>
      <c r="X315" s="478"/>
      <c r="Y315" s="9">
        <v>20</v>
      </c>
      <c r="Z315" s="9">
        <v>178</v>
      </c>
      <c r="AA315" s="9">
        <v>13</v>
      </c>
      <c r="AB315" s="9">
        <v>1</v>
      </c>
      <c r="AC315" s="9" t="s">
        <v>243</v>
      </c>
      <c r="AD315" s="474"/>
      <c r="AE315" s="481"/>
    </row>
    <row r="316" spans="1:31" x14ac:dyDescent="0.2">
      <c r="A316" s="532"/>
      <c r="B316" s="593"/>
      <c r="C316" s="107">
        <v>2</v>
      </c>
      <c r="D316" s="8" t="s">
        <v>99</v>
      </c>
      <c r="E316" s="18">
        <v>20</v>
      </c>
      <c r="F316" s="18"/>
      <c r="G316" s="17"/>
      <c r="H316" s="17"/>
      <c r="I316" s="19" t="s">
        <v>253</v>
      </c>
      <c r="J316" s="19"/>
      <c r="K316" s="17">
        <v>5</v>
      </c>
      <c r="L316" s="8">
        <v>20</v>
      </c>
      <c r="M316" s="151">
        <v>354.59</v>
      </c>
      <c r="N316" s="151">
        <v>1430.69</v>
      </c>
      <c r="O316" s="510"/>
      <c r="P316" s="9" t="s">
        <v>116</v>
      </c>
      <c r="Q316" s="9" t="s">
        <v>209</v>
      </c>
      <c r="R316" s="265" t="s">
        <v>277</v>
      </c>
      <c r="S316" s="265" t="s">
        <v>277</v>
      </c>
      <c r="T316" s="265" t="s">
        <v>277</v>
      </c>
      <c r="U316" s="265" t="s">
        <v>277</v>
      </c>
      <c r="V316" s="265" t="s">
        <v>277</v>
      </c>
      <c r="W316" s="474"/>
      <c r="X316" s="478"/>
      <c r="Y316" s="9">
        <v>10</v>
      </c>
      <c r="Z316" s="9">
        <v>92</v>
      </c>
      <c r="AA316" s="9">
        <v>5</v>
      </c>
      <c r="AB316" s="9">
        <v>1</v>
      </c>
      <c r="AC316" s="9" t="s">
        <v>243</v>
      </c>
      <c r="AD316" s="474"/>
      <c r="AE316" s="481"/>
    </row>
    <row r="317" spans="1:31" ht="36" x14ac:dyDescent="0.2">
      <c r="A317" s="532"/>
      <c r="B317" s="593"/>
      <c r="C317" s="107">
        <v>3</v>
      </c>
      <c r="D317" s="8" t="s">
        <v>256</v>
      </c>
      <c r="E317" s="18">
        <v>22</v>
      </c>
      <c r="F317" s="18"/>
      <c r="G317" s="17"/>
      <c r="H317" s="17"/>
      <c r="I317" s="19" t="s">
        <v>253</v>
      </c>
      <c r="J317" s="19"/>
      <c r="K317" s="17">
        <v>6</v>
      </c>
      <c r="L317" s="8">
        <v>24</v>
      </c>
      <c r="M317" s="232">
        <v>367.9</v>
      </c>
      <c r="N317" s="232">
        <v>1759.14</v>
      </c>
      <c r="O317" s="510"/>
      <c r="P317" s="9" t="s">
        <v>116</v>
      </c>
      <c r="Q317" s="9" t="s">
        <v>50</v>
      </c>
      <c r="R317" s="240">
        <v>10</v>
      </c>
      <c r="S317" s="38" t="s">
        <v>318</v>
      </c>
      <c r="T317" s="47"/>
      <c r="U317" s="47"/>
      <c r="V317" s="47"/>
      <c r="W317" s="474"/>
      <c r="X317" s="478"/>
      <c r="Y317" s="239">
        <v>12</v>
      </c>
      <c r="Z317" s="239">
        <v>110</v>
      </c>
      <c r="AA317" s="239">
        <v>12</v>
      </c>
      <c r="AB317" s="239">
        <v>1</v>
      </c>
      <c r="AC317" s="9" t="s">
        <v>243</v>
      </c>
      <c r="AD317" s="474"/>
      <c r="AE317" s="481"/>
    </row>
    <row r="318" spans="1:31" x14ac:dyDescent="0.2">
      <c r="A318" s="532"/>
      <c r="B318" s="594"/>
      <c r="C318" s="107">
        <v>4</v>
      </c>
      <c r="D318" s="8" t="s">
        <v>256</v>
      </c>
      <c r="E318" s="18">
        <v>25</v>
      </c>
      <c r="F318" s="18"/>
      <c r="G318" s="17"/>
      <c r="H318" s="17"/>
      <c r="I318" s="19" t="s">
        <v>253</v>
      </c>
      <c r="J318" s="19"/>
      <c r="K318" s="17">
        <v>5</v>
      </c>
      <c r="L318" s="8">
        <v>20</v>
      </c>
      <c r="M318" s="232">
        <v>364.06</v>
      </c>
      <c r="N318" s="232">
        <v>1444.13</v>
      </c>
      <c r="O318" s="511"/>
      <c r="P318" s="9" t="s">
        <v>224</v>
      </c>
      <c r="Q318" s="266" t="s">
        <v>242</v>
      </c>
      <c r="R318" s="265" t="s">
        <v>277</v>
      </c>
      <c r="S318" s="265" t="s">
        <v>277</v>
      </c>
      <c r="T318" s="265" t="s">
        <v>277</v>
      </c>
      <c r="U318" s="265" t="s">
        <v>277</v>
      </c>
      <c r="V318" s="265" t="s">
        <v>277</v>
      </c>
      <c r="W318" s="475"/>
      <c r="X318" s="479"/>
      <c r="Y318" s="239">
        <v>10</v>
      </c>
      <c r="Z318" s="239">
        <v>99</v>
      </c>
      <c r="AA318" s="239">
        <v>10</v>
      </c>
      <c r="AB318" s="239">
        <v>1</v>
      </c>
      <c r="AC318" s="9" t="s">
        <v>243</v>
      </c>
      <c r="AD318" s="475"/>
      <c r="AE318" s="486"/>
    </row>
    <row r="319" spans="1:31" x14ac:dyDescent="0.2">
      <c r="A319" s="532"/>
      <c r="B319" s="110" t="s">
        <v>8</v>
      </c>
      <c r="C319" s="30">
        <f>SUM(G319:J319)</f>
        <v>5</v>
      </c>
      <c r="D319" s="59"/>
      <c r="E319" s="60"/>
      <c r="F319" s="60"/>
      <c r="G319" s="21"/>
      <c r="H319" s="21"/>
      <c r="I319" s="21">
        <f>COUNTA(I314:I318)</f>
        <v>5</v>
      </c>
      <c r="J319" s="21"/>
      <c r="K319" s="21"/>
      <c r="L319" s="29">
        <f>SUM(L314:L318)</f>
        <v>124</v>
      </c>
      <c r="M319" s="141">
        <f>SUM(M314:M318)</f>
        <v>1823.58</v>
      </c>
      <c r="N319" s="141">
        <f>SUM(N314:N318)</f>
        <v>8514.2800000000007</v>
      </c>
      <c r="O319" s="29">
        <f>SUM(O314:O318)</f>
        <v>130</v>
      </c>
      <c r="P319" s="3"/>
      <c r="Q319" s="3"/>
      <c r="R319" s="59"/>
      <c r="S319" s="3"/>
      <c r="T319" s="3">
        <f>SUM(T314:T318)</f>
        <v>1</v>
      </c>
      <c r="U319" s="3"/>
      <c r="V319" s="3"/>
      <c r="W319" s="3"/>
      <c r="X319" s="3"/>
      <c r="Y319" s="3">
        <f>SUM(Y314:Y318)</f>
        <v>62</v>
      </c>
      <c r="Z319" s="3">
        <f>SUM(Z314:Z318)</f>
        <v>479</v>
      </c>
      <c r="AA319" s="3">
        <f>SUM(AA315:AA318)</f>
        <v>40</v>
      </c>
      <c r="AB319" s="3">
        <f>SUM(AB314:AB318)</f>
        <v>4</v>
      </c>
      <c r="AC319" s="3"/>
      <c r="AD319" s="3">
        <v>1</v>
      </c>
      <c r="AE319" s="125"/>
    </row>
    <row r="320" spans="1:31" x14ac:dyDescent="0.2">
      <c r="A320" s="532"/>
      <c r="B320" s="110" t="s">
        <v>84</v>
      </c>
      <c r="C320" s="30"/>
      <c r="D320" s="29"/>
      <c r="E320" s="30"/>
      <c r="F320" s="30"/>
      <c r="G320" s="21"/>
      <c r="H320" s="21"/>
      <c r="I320" s="21"/>
      <c r="J320" s="21"/>
      <c r="K320" s="21"/>
      <c r="L320" s="29"/>
      <c r="M320" s="142">
        <v>13460.5</v>
      </c>
      <c r="N320" s="142"/>
      <c r="O320" s="21"/>
      <c r="P320" s="13"/>
      <c r="Q320" s="13"/>
      <c r="R320" s="16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25"/>
    </row>
    <row r="321" spans="1:31" ht="15.75" customHeight="1" x14ac:dyDescent="0.2">
      <c r="A321" s="532"/>
      <c r="B321" s="492" t="s">
        <v>117</v>
      </c>
      <c r="C321" s="64" t="s">
        <v>118</v>
      </c>
      <c r="D321" s="8" t="s">
        <v>101</v>
      </c>
      <c r="E321" s="18">
        <v>61</v>
      </c>
      <c r="F321" s="18"/>
      <c r="G321" s="17"/>
      <c r="H321" s="17"/>
      <c r="I321" s="19" t="s">
        <v>319</v>
      </c>
      <c r="J321" s="19"/>
      <c r="K321" s="17">
        <v>3</v>
      </c>
      <c r="L321" s="8">
        <v>18</v>
      </c>
      <c r="M321" s="151">
        <v>442.84</v>
      </c>
      <c r="N321" s="151">
        <v>1228.8900000000001</v>
      </c>
      <c r="O321" s="495">
        <v>36</v>
      </c>
      <c r="P321" s="9"/>
      <c r="Q321" s="9" t="s">
        <v>238</v>
      </c>
      <c r="R321" s="265" t="s">
        <v>320</v>
      </c>
      <c r="S321" s="265" t="s">
        <v>320</v>
      </c>
      <c r="T321" s="265" t="s">
        <v>320</v>
      </c>
      <c r="U321" s="265" t="s">
        <v>320</v>
      </c>
      <c r="V321" s="265" t="s">
        <v>320</v>
      </c>
      <c r="W321" s="476" t="s">
        <v>319</v>
      </c>
      <c r="X321" s="477"/>
      <c r="Y321" s="9">
        <v>9</v>
      </c>
      <c r="Z321" s="9"/>
      <c r="AA321" s="9"/>
      <c r="AB321" s="9"/>
      <c r="AC321" s="9"/>
      <c r="AD321" s="482" t="s">
        <v>263</v>
      </c>
      <c r="AE321" s="485" t="s">
        <v>287</v>
      </c>
    </row>
    <row r="322" spans="1:31" x14ac:dyDescent="0.2">
      <c r="A322" s="532"/>
      <c r="B322" s="494"/>
      <c r="C322" s="64" t="s">
        <v>119</v>
      </c>
      <c r="D322" s="8" t="s">
        <v>101</v>
      </c>
      <c r="E322" s="18">
        <v>62</v>
      </c>
      <c r="F322" s="18"/>
      <c r="G322" s="17"/>
      <c r="H322" s="17"/>
      <c r="I322" s="19" t="s">
        <v>287</v>
      </c>
      <c r="J322" s="19"/>
      <c r="K322" s="17">
        <v>3</v>
      </c>
      <c r="L322" s="8">
        <v>18</v>
      </c>
      <c r="M322" s="151">
        <v>442.84</v>
      </c>
      <c r="N322" s="151">
        <v>1228.8900000000001</v>
      </c>
      <c r="O322" s="497"/>
      <c r="P322" s="9"/>
      <c r="Q322" s="9" t="s">
        <v>238</v>
      </c>
      <c r="R322" s="265" t="s">
        <v>321</v>
      </c>
      <c r="S322" s="265" t="s">
        <v>321</v>
      </c>
      <c r="T322" s="265" t="s">
        <v>321</v>
      </c>
      <c r="U322" s="265" t="s">
        <v>321</v>
      </c>
      <c r="V322" s="265" t="s">
        <v>321</v>
      </c>
      <c r="W322" s="475"/>
      <c r="X322" s="479"/>
      <c r="Y322" s="9">
        <v>9</v>
      </c>
      <c r="Z322" s="9"/>
      <c r="AA322" s="9"/>
      <c r="AB322" s="9"/>
      <c r="AC322" s="9"/>
      <c r="AD322" s="513"/>
      <c r="AE322" s="481"/>
    </row>
    <row r="323" spans="1:31" x14ac:dyDescent="0.2">
      <c r="A323" s="532"/>
      <c r="B323" s="110" t="s">
        <v>8</v>
      </c>
      <c r="C323" s="30">
        <f>SUM(G323:J323)</f>
        <v>2</v>
      </c>
      <c r="D323" s="29"/>
      <c r="E323" s="30"/>
      <c r="F323" s="30"/>
      <c r="G323" s="21"/>
      <c r="H323" s="21"/>
      <c r="I323" s="21">
        <f>COUNTA(I321:I322)</f>
        <v>2</v>
      </c>
      <c r="J323" s="21"/>
      <c r="K323" s="21"/>
      <c r="L323" s="29">
        <f>SUM(L321:L322)</f>
        <v>36</v>
      </c>
      <c r="M323" s="142">
        <f>SUM(M321:M322)</f>
        <v>885.68</v>
      </c>
      <c r="N323" s="142">
        <f>SUM(N321:N322)</f>
        <v>2457.7800000000002</v>
      </c>
      <c r="O323" s="21">
        <f>SUM(O321)</f>
        <v>36</v>
      </c>
      <c r="P323" s="13"/>
      <c r="Q323" s="13"/>
      <c r="R323" s="16"/>
      <c r="S323" s="13"/>
      <c r="T323" s="13">
        <f>SUM(T321:T322)</f>
        <v>0</v>
      </c>
      <c r="U323" s="13"/>
      <c r="V323" s="13"/>
      <c r="W323" s="13"/>
      <c r="X323" s="13"/>
      <c r="Y323" s="13">
        <f>SUM(Y321:Y322)</f>
        <v>18</v>
      </c>
      <c r="Z323" s="13">
        <f>SUM(Z321:Z322)</f>
        <v>0</v>
      </c>
      <c r="AA323" s="13">
        <f>SUM(AA321:AA322)</f>
        <v>0</v>
      </c>
      <c r="AB323" s="13">
        <f>SUM(AB321:AB322)</f>
        <v>0</v>
      </c>
      <c r="AC323" s="13"/>
      <c r="AD323" s="13">
        <v>0</v>
      </c>
      <c r="AE323" s="125"/>
    </row>
    <row r="324" spans="1:31" x14ac:dyDescent="0.2">
      <c r="A324" s="532"/>
      <c r="B324" s="111" t="s">
        <v>84</v>
      </c>
      <c r="C324" s="30"/>
      <c r="D324" s="29"/>
      <c r="E324" s="30"/>
      <c r="F324" s="30"/>
      <c r="G324" s="21"/>
      <c r="H324" s="21"/>
      <c r="I324" s="21"/>
      <c r="J324" s="21"/>
      <c r="K324" s="21"/>
      <c r="L324" s="29"/>
      <c r="M324" s="142">
        <v>3055.21</v>
      </c>
      <c r="N324" s="142"/>
      <c r="O324" s="21"/>
      <c r="P324" s="13"/>
      <c r="Q324" s="13"/>
      <c r="R324" s="16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25"/>
    </row>
    <row r="325" spans="1:31" x14ac:dyDescent="0.2">
      <c r="A325" s="532"/>
      <c r="B325" s="492" t="s">
        <v>322</v>
      </c>
      <c r="C325" s="18">
        <v>1</v>
      </c>
      <c r="D325" s="8" t="s">
        <v>99</v>
      </c>
      <c r="E325" s="18">
        <v>9</v>
      </c>
      <c r="F325" s="18"/>
      <c r="G325" s="17"/>
      <c r="H325" s="17"/>
      <c r="I325" s="19" t="s">
        <v>261</v>
      </c>
      <c r="J325" s="19"/>
      <c r="K325" s="17">
        <v>4</v>
      </c>
      <c r="L325" s="8">
        <v>16</v>
      </c>
      <c r="M325" s="151">
        <v>401.22</v>
      </c>
      <c r="N325" s="151">
        <v>1508.84</v>
      </c>
      <c r="O325" s="495">
        <v>62</v>
      </c>
      <c r="P325" s="9" t="s">
        <v>116</v>
      </c>
      <c r="Q325" s="476" t="s">
        <v>50</v>
      </c>
      <c r="R325" s="586">
        <v>20</v>
      </c>
      <c r="S325" s="589" t="s">
        <v>104</v>
      </c>
      <c r="T325" s="473" t="s">
        <v>277</v>
      </c>
      <c r="U325" s="473" t="s">
        <v>277</v>
      </c>
      <c r="V325" s="473" t="s">
        <v>277</v>
      </c>
      <c r="W325" s="477"/>
      <c r="X325" s="476" t="s">
        <v>253</v>
      </c>
      <c r="Y325" s="9">
        <v>8</v>
      </c>
      <c r="Z325" s="9">
        <v>5</v>
      </c>
      <c r="AA325" s="9">
        <v>4</v>
      </c>
      <c r="AB325" s="9">
        <v>1</v>
      </c>
      <c r="AC325" s="9" t="s">
        <v>243</v>
      </c>
      <c r="AD325" s="476" t="s">
        <v>263</v>
      </c>
      <c r="AE325" s="485" t="s">
        <v>287</v>
      </c>
    </row>
    <row r="326" spans="1:31" x14ac:dyDescent="0.2">
      <c r="A326" s="532"/>
      <c r="B326" s="494"/>
      <c r="C326" s="18">
        <v>2</v>
      </c>
      <c r="D326" s="8" t="s">
        <v>99</v>
      </c>
      <c r="E326" s="18">
        <v>10</v>
      </c>
      <c r="F326" s="18"/>
      <c r="G326" s="17"/>
      <c r="H326" s="17"/>
      <c r="I326" s="19" t="s">
        <v>287</v>
      </c>
      <c r="J326" s="19"/>
      <c r="K326" s="17">
        <v>4</v>
      </c>
      <c r="L326" s="8">
        <v>24</v>
      </c>
      <c r="M326" s="151">
        <v>570.04999999999995</v>
      </c>
      <c r="N326" s="151">
        <v>2118.06</v>
      </c>
      <c r="O326" s="496"/>
      <c r="P326" s="9" t="s">
        <v>120</v>
      </c>
      <c r="Q326" s="483"/>
      <c r="R326" s="587"/>
      <c r="S326" s="590"/>
      <c r="T326" s="474"/>
      <c r="U326" s="474"/>
      <c r="V326" s="474"/>
      <c r="W326" s="478"/>
      <c r="X326" s="474"/>
      <c r="Y326" s="9">
        <v>8</v>
      </c>
      <c r="Z326" s="9">
        <v>5</v>
      </c>
      <c r="AA326" s="9">
        <v>8</v>
      </c>
      <c r="AB326" s="9">
        <v>1</v>
      </c>
      <c r="AC326" s="9" t="s">
        <v>243</v>
      </c>
      <c r="AD326" s="474"/>
      <c r="AE326" s="481"/>
    </row>
    <row r="327" spans="1:31" x14ac:dyDescent="0.2">
      <c r="A327" s="532"/>
      <c r="B327" s="508"/>
      <c r="C327" s="18">
        <v>3</v>
      </c>
      <c r="D327" s="8" t="s">
        <v>99</v>
      </c>
      <c r="E327" s="18">
        <v>11</v>
      </c>
      <c r="F327" s="18"/>
      <c r="G327" s="17"/>
      <c r="H327" s="17"/>
      <c r="I327" s="19" t="s">
        <v>287</v>
      </c>
      <c r="J327" s="19"/>
      <c r="K327" s="17">
        <v>4</v>
      </c>
      <c r="L327" s="8">
        <v>16</v>
      </c>
      <c r="M327" s="151">
        <v>388.27</v>
      </c>
      <c r="N327" s="151">
        <v>1444.1</v>
      </c>
      <c r="O327" s="497"/>
      <c r="P327" s="9"/>
      <c r="Q327" s="484"/>
      <c r="R327" s="588"/>
      <c r="S327" s="591"/>
      <c r="T327" s="475"/>
      <c r="U327" s="475"/>
      <c r="V327" s="475"/>
      <c r="W327" s="479"/>
      <c r="X327" s="475"/>
      <c r="Y327" s="9">
        <v>8</v>
      </c>
      <c r="Z327" s="9">
        <v>5</v>
      </c>
      <c r="AA327" s="9">
        <v>4</v>
      </c>
      <c r="AB327" s="9">
        <v>1</v>
      </c>
      <c r="AC327" s="9" t="s">
        <v>243</v>
      </c>
      <c r="AD327" s="475"/>
      <c r="AE327" s="486"/>
    </row>
    <row r="328" spans="1:31" x14ac:dyDescent="0.2">
      <c r="A328" s="532"/>
      <c r="B328" s="110" t="s">
        <v>8</v>
      </c>
      <c r="C328" s="30">
        <f>SUM(G328:J328)</f>
        <v>3</v>
      </c>
      <c r="D328" s="29"/>
      <c r="E328" s="30"/>
      <c r="F328" s="30"/>
      <c r="G328" s="21"/>
      <c r="H328" s="21"/>
      <c r="I328" s="21">
        <f>COUNTA(I325:I327)</f>
        <v>3</v>
      </c>
      <c r="J328" s="21"/>
      <c r="K328" s="21"/>
      <c r="L328" s="29">
        <f>SUM(L325:L327)</f>
        <v>56</v>
      </c>
      <c r="M328" s="142">
        <f>SUM(M325:M327)</f>
        <v>1359.54</v>
      </c>
      <c r="N328" s="142">
        <f>SUM(N325:N327)</f>
        <v>5071</v>
      </c>
      <c r="O328" s="21">
        <f>SUM(O325)</f>
        <v>62</v>
      </c>
      <c r="P328" s="13"/>
      <c r="Q328" s="13"/>
      <c r="R328" s="16"/>
      <c r="S328" s="13"/>
      <c r="T328" s="13">
        <f>SUM(T325:T327)</f>
        <v>0</v>
      </c>
      <c r="U328" s="13"/>
      <c r="V328" s="13"/>
      <c r="W328" s="13"/>
      <c r="X328" s="13"/>
      <c r="Y328" s="13">
        <f>SUM(Y325:Y327)</f>
        <v>24</v>
      </c>
      <c r="Z328" s="13">
        <f>SUM(Z325:Z327)</f>
        <v>15</v>
      </c>
      <c r="AA328" s="13">
        <f>SUM(AA325:AA327)</f>
        <v>16</v>
      </c>
      <c r="AB328" s="13">
        <f>SUM(AB325:AB327)</f>
        <v>3</v>
      </c>
      <c r="AC328" s="13"/>
      <c r="AD328" s="13">
        <v>0</v>
      </c>
      <c r="AE328" s="125"/>
    </row>
    <row r="329" spans="1:31" x14ac:dyDescent="0.2">
      <c r="A329" s="532"/>
      <c r="B329" s="110" t="s">
        <v>84</v>
      </c>
      <c r="C329" s="30"/>
      <c r="D329" s="29"/>
      <c r="E329" s="30"/>
      <c r="F329" s="30"/>
      <c r="G329" s="21"/>
      <c r="H329" s="21"/>
      <c r="I329" s="21"/>
      <c r="J329" s="21"/>
      <c r="K329" s="21"/>
      <c r="L329" s="29"/>
      <c r="M329" s="142">
        <v>8347.7199999999993</v>
      </c>
      <c r="N329" s="142"/>
      <c r="O329" s="21"/>
      <c r="P329" s="13"/>
      <c r="Q329" s="13"/>
      <c r="R329" s="16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25"/>
    </row>
    <row r="330" spans="1:31" ht="24" x14ac:dyDescent="0.2">
      <c r="A330" s="532"/>
      <c r="B330" s="137" t="s">
        <v>323</v>
      </c>
      <c r="C330" s="64" t="s">
        <v>121</v>
      </c>
      <c r="D330" s="8" t="s">
        <v>101</v>
      </c>
      <c r="E330" s="18">
        <v>53</v>
      </c>
      <c r="F330" s="18"/>
      <c r="G330" s="17"/>
      <c r="H330" s="17"/>
      <c r="I330" s="19" t="s">
        <v>261</v>
      </c>
      <c r="J330" s="89"/>
      <c r="K330" s="17">
        <v>4</v>
      </c>
      <c r="L330" s="8">
        <v>24</v>
      </c>
      <c r="M330" s="151">
        <v>378.48</v>
      </c>
      <c r="N330" s="151">
        <v>1513.92</v>
      </c>
      <c r="O330" s="25">
        <v>24</v>
      </c>
      <c r="P330" s="62" t="s">
        <v>122</v>
      </c>
      <c r="Q330" s="9" t="s">
        <v>50</v>
      </c>
      <c r="R330" s="163">
        <v>12</v>
      </c>
      <c r="S330" s="38" t="s">
        <v>123</v>
      </c>
      <c r="T330" s="9">
        <v>1</v>
      </c>
      <c r="U330" s="58">
        <v>3</v>
      </c>
      <c r="V330" s="38" t="s">
        <v>123</v>
      </c>
      <c r="W330" s="14"/>
      <c r="X330" s="9" t="s">
        <v>253</v>
      </c>
      <c r="Y330" s="9">
        <v>12</v>
      </c>
      <c r="Z330" s="9"/>
      <c r="AA330" s="9"/>
      <c r="AB330" s="9"/>
      <c r="AC330" s="9"/>
      <c r="AD330" s="9" t="s">
        <v>263</v>
      </c>
      <c r="AE330" s="70" t="s">
        <v>287</v>
      </c>
    </row>
    <row r="331" spans="1:31" x14ac:dyDescent="0.2">
      <c r="A331" s="532"/>
      <c r="B331" s="110" t="s">
        <v>8</v>
      </c>
      <c r="C331" s="30">
        <f>SUM(G331:J331)</f>
        <v>1</v>
      </c>
      <c r="D331" s="29"/>
      <c r="E331" s="30"/>
      <c r="F331" s="30"/>
      <c r="G331" s="21"/>
      <c r="H331" s="21"/>
      <c r="I331" s="21">
        <f>COUNTA(I330)</f>
        <v>1</v>
      </c>
      <c r="J331" s="21"/>
      <c r="K331" s="21"/>
      <c r="L331" s="29">
        <f>SUM(L330:L330)</f>
        <v>24</v>
      </c>
      <c r="M331" s="142">
        <f>SUM(M330:M330)</f>
        <v>378.48</v>
      </c>
      <c r="N331" s="142">
        <f>SUM(N330:N330)</f>
        <v>1513.92</v>
      </c>
      <c r="O331" s="21">
        <f>SUM(O330)</f>
        <v>24</v>
      </c>
      <c r="P331" s="13"/>
      <c r="Q331" s="13"/>
      <c r="R331" s="16"/>
      <c r="S331" s="13"/>
      <c r="T331" s="13">
        <f>SUM(T330)</f>
        <v>1</v>
      </c>
      <c r="U331" s="13"/>
      <c r="V331" s="13"/>
      <c r="W331" s="13"/>
      <c r="X331" s="13"/>
      <c r="Y331" s="13">
        <f>SUM(Y330)</f>
        <v>12</v>
      </c>
      <c r="Z331" s="13">
        <f>SUM(Z330)</f>
        <v>0</v>
      </c>
      <c r="AA331" s="13">
        <f>SUM(AA330)</f>
        <v>0</v>
      </c>
      <c r="AB331" s="13">
        <f>SUM(AB330)</f>
        <v>0</v>
      </c>
      <c r="AC331" s="13"/>
      <c r="AD331" s="13">
        <v>0</v>
      </c>
      <c r="AE331" s="125"/>
    </row>
    <row r="332" spans="1:31" x14ac:dyDescent="0.2">
      <c r="A332" s="532"/>
      <c r="B332" s="110" t="s">
        <v>84</v>
      </c>
      <c r="C332" s="30"/>
      <c r="D332" s="29"/>
      <c r="E332" s="30"/>
      <c r="F332" s="30"/>
      <c r="G332" s="21"/>
      <c r="H332" s="21"/>
      <c r="I332" s="21"/>
      <c r="J332" s="21"/>
      <c r="K332" s="21"/>
      <c r="L332" s="29"/>
      <c r="M332" s="142">
        <v>2298.0700000000002</v>
      </c>
      <c r="N332" s="142"/>
      <c r="O332" s="21"/>
      <c r="P332" s="13"/>
      <c r="Q332" s="13"/>
      <c r="R332" s="16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25"/>
    </row>
    <row r="333" spans="1:31" ht="36" x14ac:dyDescent="0.2">
      <c r="A333" s="532"/>
      <c r="B333" s="137" t="s">
        <v>324</v>
      </c>
      <c r="C333" s="109" t="s">
        <v>124</v>
      </c>
      <c r="D333" s="22" t="s">
        <v>101</v>
      </c>
      <c r="E333" s="33">
        <v>58</v>
      </c>
      <c r="F333" s="33"/>
      <c r="G333" s="19"/>
      <c r="H333" s="32"/>
      <c r="I333" s="19" t="s">
        <v>261</v>
      </c>
      <c r="J333" s="126"/>
      <c r="K333" s="32">
        <v>3</v>
      </c>
      <c r="L333" s="22">
        <v>12</v>
      </c>
      <c r="M333" s="151">
        <v>280.52</v>
      </c>
      <c r="N333" s="151">
        <v>797.72</v>
      </c>
      <c r="O333" s="25">
        <v>12</v>
      </c>
      <c r="P333" s="62" t="s">
        <v>435</v>
      </c>
      <c r="Q333" s="9" t="s">
        <v>51</v>
      </c>
      <c r="R333" s="15"/>
      <c r="S333" s="38"/>
      <c r="T333" s="9">
        <v>1</v>
      </c>
      <c r="U333" s="58">
        <v>2</v>
      </c>
      <c r="V333" s="38" t="s">
        <v>436</v>
      </c>
      <c r="W333" s="14"/>
      <c r="X333" s="9" t="s">
        <v>261</v>
      </c>
      <c r="Y333" s="9">
        <v>6</v>
      </c>
      <c r="Z333" s="9"/>
      <c r="AA333" s="9"/>
      <c r="AB333" s="9"/>
      <c r="AC333" s="9"/>
      <c r="AD333" s="9" t="s">
        <v>263</v>
      </c>
      <c r="AE333" s="70"/>
    </row>
    <row r="334" spans="1:31" x14ac:dyDescent="0.2">
      <c r="A334" s="532"/>
      <c r="B334" s="110" t="s">
        <v>8</v>
      </c>
      <c r="C334" s="30">
        <f>SUM(G334:J334)</f>
        <v>1</v>
      </c>
      <c r="D334" s="29"/>
      <c r="E334" s="30"/>
      <c r="F334" s="30"/>
      <c r="G334" s="21"/>
      <c r="H334" s="21"/>
      <c r="I334" s="21">
        <f>COUNTA(I333)</f>
        <v>1</v>
      </c>
      <c r="J334" s="21"/>
      <c r="K334" s="21"/>
      <c r="L334" s="29">
        <f>SUM(L333:L333)</f>
        <v>12</v>
      </c>
      <c r="M334" s="141">
        <f>SUM(M333:M333)</f>
        <v>280.52</v>
      </c>
      <c r="N334" s="141">
        <f>SUM(N333:N333)</f>
        <v>797.72</v>
      </c>
      <c r="O334" s="29">
        <f>SUM(O333)</f>
        <v>12</v>
      </c>
      <c r="P334" s="13"/>
      <c r="Q334" s="13"/>
      <c r="R334" s="16"/>
      <c r="S334" s="13"/>
      <c r="T334" s="13">
        <f>SUM(T333)</f>
        <v>1</v>
      </c>
      <c r="U334" s="13"/>
      <c r="V334" s="13"/>
      <c r="W334" s="13"/>
      <c r="X334" s="13"/>
      <c r="Y334" s="13">
        <f>SUM(Y333)</f>
        <v>6</v>
      </c>
      <c r="Z334" s="13">
        <f>SUM(Z333)</f>
        <v>0</v>
      </c>
      <c r="AA334" s="13">
        <f>SUM(AA333)</f>
        <v>0</v>
      </c>
      <c r="AB334" s="13">
        <f>SUM(AB333)</f>
        <v>0</v>
      </c>
      <c r="AC334" s="13"/>
      <c r="AD334" s="13">
        <v>0</v>
      </c>
      <c r="AE334" s="125"/>
    </row>
    <row r="335" spans="1:31" ht="15" thickBot="1" x14ac:dyDescent="0.25">
      <c r="A335" s="533"/>
      <c r="B335" s="111" t="s">
        <v>84</v>
      </c>
      <c r="C335" s="30"/>
      <c r="D335" s="29"/>
      <c r="E335" s="30"/>
      <c r="F335" s="30"/>
      <c r="G335" s="21"/>
      <c r="H335" s="21"/>
      <c r="I335" s="21"/>
      <c r="J335" s="21"/>
      <c r="K335" s="21"/>
      <c r="L335" s="29"/>
      <c r="M335" s="142">
        <v>1544.82</v>
      </c>
      <c r="N335" s="142"/>
      <c r="O335" s="21"/>
      <c r="P335" s="13"/>
      <c r="Q335" s="13"/>
      <c r="R335" s="16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25"/>
    </row>
    <row r="336" spans="1:31" ht="15" thickTop="1" x14ac:dyDescent="0.2">
      <c r="A336" s="576" t="s">
        <v>198</v>
      </c>
      <c r="B336" s="169" t="s">
        <v>8</v>
      </c>
      <c r="C336" s="170">
        <f>SUM(C296,C302,C306,C312,C319,C323,C328,C331,C334)</f>
        <v>25</v>
      </c>
      <c r="D336" s="171"/>
      <c r="E336" s="170"/>
      <c r="F336" s="170"/>
      <c r="G336" s="172">
        <f>SUM(G296,G302,G306,G312,G319,G323,G328,G331,G334)</f>
        <v>8</v>
      </c>
      <c r="H336" s="172">
        <f>SUM(H296,H302,H306,H312,H319,H323,H328,H331,H334)</f>
        <v>0</v>
      </c>
      <c r="I336" s="172">
        <f>SUM(I296,I302,I306,I312,I319,I323,I328,I331,I334)</f>
        <v>17</v>
      </c>
      <c r="J336" s="172">
        <f>SUM(J296,J302,J306,J312,J319,J323,J328,J331,J334)</f>
        <v>0</v>
      </c>
      <c r="K336" s="172"/>
      <c r="L336" s="172">
        <f>SUM(L296,L302,L306,L312,L319,L323,L328,L331,L334)</f>
        <v>404</v>
      </c>
      <c r="M336" s="184">
        <f>SUM(M296,M302,M306,M312,M319,M323,M328,M331,M334)</f>
        <v>8116.5500000000011</v>
      </c>
      <c r="N336" s="184">
        <f>SUM(N296,N302,N306,N312,N319,N323,N328,N331,N334)</f>
        <v>28116.9</v>
      </c>
      <c r="O336" s="172">
        <f>SUM(O296,O302,O306,O312,O319,O323,O328,O331,O334)</f>
        <v>384</v>
      </c>
      <c r="P336" s="185"/>
      <c r="Q336" s="172">
        <f t="shared" ref="Q336:AC336" si="3">Q296+Q302+Q306+Q312+Q319+Q323+Q328+Q331+Q334</f>
        <v>0</v>
      </c>
      <c r="R336" s="172">
        <f t="shared" si="3"/>
        <v>0</v>
      </c>
      <c r="S336" s="172">
        <f t="shared" si="3"/>
        <v>0</v>
      </c>
      <c r="T336" s="172">
        <f t="shared" si="3"/>
        <v>3</v>
      </c>
      <c r="U336" s="172">
        <f t="shared" si="3"/>
        <v>0</v>
      </c>
      <c r="V336" s="172">
        <f t="shared" si="3"/>
        <v>0</v>
      </c>
      <c r="W336" s="172">
        <f t="shared" si="3"/>
        <v>0</v>
      </c>
      <c r="X336" s="172">
        <f t="shared" si="3"/>
        <v>0</v>
      </c>
      <c r="Y336" s="172">
        <f t="shared" si="3"/>
        <v>188</v>
      </c>
      <c r="Z336" s="172">
        <f t="shared" si="3"/>
        <v>839</v>
      </c>
      <c r="AA336" s="172">
        <f t="shared" si="3"/>
        <v>71</v>
      </c>
      <c r="AB336" s="172">
        <f t="shared" si="3"/>
        <v>9</v>
      </c>
      <c r="AC336" s="172">
        <f t="shared" si="3"/>
        <v>0</v>
      </c>
      <c r="AD336" s="185">
        <f>AD334+AD331+AD328+AD323+AD319+AD312+AD306+AD302+AD296</f>
        <v>2</v>
      </c>
      <c r="AE336" s="186">
        <f>COUNTA(AE293:AE335)</f>
        <v>5</v>
      </c>
    </row>
    <row r="337" spans="1:31" ht="15" thickBot="1" x14ac:dyDescent="0.25">
      <c r="A337" s="577"/>
      <c r="B337" s="187" t="s">
        <v>84</v>
      </c>
      <c r="C337" s="188"/>
      <c r="D337" s="189"/>
      <c r="E337" s="188"/>
      <c r="F337" s="188"/>
      <c r="G337" s="190"/>
      <c r="H337" s="191"/>
      <c r="I337" s="190"/>
      <c r="J337" s="190"/>
      <c r="K337" s="190"/>
      <c r="L337" s="192"/>
      <c r="M337" s="193">
        <f>SUM(M297,M303,M307,M313,M320,M324,M329,M332,M335)</f>
        <v>44823.46</v>
      </c>
      <c r="N337" s="193"/>
      <c r="O337" s="194"/>
      <c r="P337" s="192"/>
      <c r="Q337" s="194"/>
      <c r="R337" s="194"/>
      <c r="S337" s="194"/>
      <c r="T337" s="194"/>
      <c r="U337" s="194"/>
      <c r="V337" s="194"/>
      <c r="W337" s="194"/>
      <c r="X337" s="194"/>
      <c r="Y337" s="194"/>
      <c r="Z337" s="194"/>
      <c r="AA337" s="194"/>
      <c r="AB337" s="194"/>
      <c r="AC337" s="194"/>
      <c r="AD337" s="194"/>
      <c r="AE337" s="195"/>
    </row>
    <row r="338" spans="1:31" s="7" customFormat="1" x14ac:dyDescent="0.2">
      <c r="A338" s="540" t="s">
        <v>127</v>
      </c>
      <c r="B338" s="118" t="s">
        <v>325</v>
      </c>
      <c r="C338" s="267" t="s">
        <v>326</v>
      </c>
      <c r="D338" s="263" t="s">
        <v>268</v>
      </c>
      <c r="E338" s="129">
        <v>29</v>
      </c>
      <c r="F338" s="129"/>
      <c r="G338" s="119"/>
      <c r="H338" s="119" t="s">
        <v>261</v>
      </c>
      <c r="I338" s="119"/>
      <c r="J338" s="119"/>
      <c r="K338" s="120">
        <v>2</v>
      </c>
      <c r="L338" s="121">
        <v>8</v>
      </c>
      <c r="M338" s="149">
        <v>145.12</v>
      </c>
      <c r="N338" s="149">
        <v>290.24</v>
      </c>
      <c r="O338" s="134"/>
      <c r="P338" s="122" t="s">
        <v>128</v>
      </c>
      <c r="Q338" s="122" t="s">
        <v>327</v>
      </c>
      <c r="R338" s="156" t="s">
        <v>327</v>
      </c>
      <c r="S338" s="122" t="s">
        <v>327</v>
      </c>
      <c r="T338" s="122" t="s">
        <v>327</v>
      </c>
      <c r="U338" s="122" t="s">
        <v>327</v>
      </c>
      <c r="V338" s="122" t="s">
        <v>327</v>
      </c>
      <c r="W338" s="165"/>
      <c r="X338" s="122" t="s">
        <v>328</v>
      </c>
      <c r="Y338" s="122"/>
      <c r="Z338" s="122"/>
      <c r="AA338" s="122"/>
      <c r="AB338" s="122"/>
      <c r="AC338" s="122"/>
      <c r="AD338" s="122" t="s">
        <v>263</v>
      </c>
      <c r="AE338" s="124"/>
    </row>
    <row r="339" spans="1:31" s="7" customFormat="1" x14ac:dyDescent="0.2">
      <c r="A339" s="584"/>
      <c r="B339" s="110" t="s">
        <v>8</v>
      </c>
      <c r="C339" s="30">
        <f>SUM(G339:J339)</f>
        <v>1</v>
      </c>
      <c r="D339" s="29"/>
      <c r="E339" s="30"/>
      <c r="F339" s="30"/>
      <c r="G339" s="21">
        <f>COUNTA(G338:G338)</f>
        <v>0</v>
      </c>
      <c r="H339" s="21">
        <f>COUNTA(H338:H338)</f>
        <v>1</v>
      </c>
      <c r="I339" s="21">
        <f>COUNTA(I338:I338)</f>
        <v>0</v>
      </c>
      <c r="J339" s="21">
        <f>COUNTA(J338:J338)</f>
        <v>0</v>
      </c>
      <c r="K339" s="21"/>
      <c r="L339" s="29">
        <f>SUM(L338:L338)</f>
        <v>8</v>
      </c>
      <c r="M339" s="142">
        <f>SUM(M338:M338)</f>
        <v>145.12</v>
      </c>
      <c r="N339" s="150">
        <f>SUM(N338:N338)</f>
        <v>290.24</v>
      </c>
      <c r="O339" s="29">
        <f>SUM(O338)</f>
        <v>0</v>
      </c>
      <c r="P339" s="31" t="s">
        <v>129</v>
      </c>
      <c r="Q339" s="31"/>
      <c r="R339" s="29"/>
      <c r="S339" s="31"/>
      <c r="T339" s="31">
        <f>SUM(T338)</f>
        <v>0</v>
      </c>
      <c r="U339" s="31"/>
      <c r="V339" s="31"/>
      <c r="W339" s="31"/>
      <c r="X339" s="31"/>
      <c r="Y339" s="31">
        <f>SUM(Y338)</f>
        <v>0</v>
      </c>
      <c r="Z339" s="31">
        <f>SUM(Z338)</f>
        <v>0</v>
      </c>
      <c r="AA339" s="31">
        <f>SUM(AA338)</f>
        <v>0</v>
      </c>
      <c r="AB339" s="31">
        <f>SUM(AB338)</f>
        <v>0</v>
      </c>
      <c r="AC339" s="31"/>
      <c r="AD339" s="31">
        <v>0</v>
      </c>
      <c r="AE339" s="125"/>
    </row>
    <row r="340" spans="1:31" s="7" customFormat="1" x14ac:dyDescent="0.2">
      <c r="A340" s="584"/>
      <c r="B340" s="110" t="s">
        <v>84</v>
      </c>
      <c r="C340" s="30"/>
      <c r="D340" s="29"/>
      <c r="E340" s="30"/>
      <c r="F340" s="30"/>
      <c r="G340" s="21"/>
      <c r="H340" s="21"/>
      <c r="I340" s="21"/>
      <c r="J340" s="12"/>
      <c r="K340" s="21"/>
      <c r="L340" s="29"/>
      <c r="M340" s="142">
        <v>1123.05</v>
      </c>
      <c r="N340" s="150"/>
      <c r="O340" s="29"/>
      <c r="P340" s="31"/>
      <c r="Q340" s="31"/>
      <c r="R340" s="29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125"/>
    </row>
    <row r="341" spans="1:31" s="7" customFormat="1" x14ac:dyDescent="0.2">
      <c r="A341" s="584"/>
      <c r="B341" s="492" t="s">
        <v>329</v>
      </c>
      <c r="C341" s="264" t="s">
        <v>326</v>
      </c>
      <c r="D341" s="158" t="s">
        <v>268</v>
      </c>
      <c r="E341" s="18">
        <v>36</v>
      </c>
      <c r="F341" s="18"/>
      <c r="G341" s="19" t="s">
        <v>261</v>
      </c>
      <c r="H341" s="19"/>
      <c r="I341" s="19"/>
      <c r="J341" s="19"/>
      <c r="K341" s="17">
        <v>1</v>
      </c>
      <c r="L341" s="8">
        <v>4</v>
      </c>
      <c r="M341" s="151">
        <v>119.83</v>
      </c>
      <c r="N341" s="151">
        <v>119.83</v>
      </c>
      <c r="O341" s="25"/>
      <c r="P341" s="9" t="s">
        <v>129</v>
      </c>
      <c r="Q341" s="9" t="s">
        <v>327</v>
      </c>
      <c r="R341" s="15" t="s">
        <v>327</v>
      </c>
      <c r="S341" s="9" t="s">
        <v>327</v>
      </c>
      <c r="T341" s="9" t="s">
        <v>327</v>
      </c>
      <c r="U341" s="9" t="s">
        <v>327</v>
      </c>
      <c r="V341" s="9" t="s">
        <v>327</v>
      </c>
      <c r="W341" s="477"/>
      <c r="X341" s="476" t="s">
        <v>328</v>
      </c>
      <c r="Y341" s="9"/>
      <c r="Z341" s="9"/>
      <c r="AA341" s="9"/>
      <c r="AB341" s="9"/>
      <c r="AC341" s="9"/>
      <c r="AD341" s="476" t="s">
        <v>263</v>
      </c>
      <c r="AE341" s="485"/>
    </row>
    <row r="342" spans="1:31" s="7" customFormat="1" x14ac:dyDescent="0.2">
      <c r="A342" s="584"/>
      <c r="B342" s="494"/>
      <c r="C342" s="264" t="s">
        <v>330</v>
      </c>
      <c r="D342" s="158" t="s">
        <v>286</v>
      </c>
      <c r="E342" s="18">
        <v>36</v>
      </c>
      <c r="F342" s="18"/>
      <c r="G342" s="19" t="s">
        <v>287</v>
      </c>
      <c r="H342" s="19"/>
      <c r="I342" s="19"/>
      <c r="J342" s="19"/>
      <c r="K342" s="17">
        <v>1</v>
      </c>
      <c r="L342" s="8">
        <v>4</v>
      </c>
      <c r="M342" s="151">
        <v>119.83</v>
      </c>
      <c r="N342" s="151">
        <v>119.83</v>
      </c>
      <c r="O342" s="25"/>
      <c r="P342" s="9"/>
      <c r="Q342" s="9" t="s">
        <v>331</v>
      </c>
      <c r="R342" s="15" t="s">
        <v>331</v>
      </c>
      <c r="S342" s="9" t="s">
        <v>331</v>
      </c>
      <c r="T342" s="9" t="s">
        <v>331</v>
      </c>
      <c r="U342" s="9" t="s">
        <v>331</v>
      </c>
      <c r="V342" s="9" t="s">
        <v>331</v>
      </c>
      <c r="W342" s="479"/>
      <c r="X342" s="475"/>
      <c r="Y342" s="9"/>
      <c r="Z342" s="9"/>
      <c r="AA342" s="9"/>
      <c r="AB342" s="9"/>
      <c r="AC342" s="9"/>
      <c r="AD342" s="475"/>
      <c r="AE342" s="481"/>
    </row>
    <row r="343" spans="1:31" s="7" customFormat="1" x14ac:dyDescent="0.2">
      <c r="A343" s="584"/>
      <c r="B343" s="110" t="s">
        <v>8</v>
      </c>
      <c r="C343" s="30">
        <f>SUM(G343:J343)</f>
        <v>2</v>
      </c>
      <c r="D343" s="29"/>
      <c r="E343" s="30"/>
      <c r="F343" s="30"/>
      <c r="G343" s="21">
        <f>COUNTA(G341:G342)</f>
        <v>2</v>
      </c>
      <c r="H343" s="21">
        <f>COUNTA(H341:H342)</f>
        <v>0</v>
      </c>
      <c r="I343" s="21">
        <f>COUNTA(I341:I342)</f>
        <v>0</v>
      </c>
      <c r="J343" s="21">
        <f>COUNTA(J341:J342)</f>
        <v>0</v>
      </c>
      <c r="K343" s="21"/>
      <c r="L343" s="29">
        <f>SUM(L341:L342)</f>
        <v>8</v>
      </c>
      <c r="M343" s="142">
        <f>SUM(M341:M342)</f>
        <v>239.66</v>
      </c>
      <c r="N343" s="142">
        <f>SUM(N341:N342)</f>
        <v>239.66</v>
      </c>
      <c r="O343" s="21">
        <f>SUM(O341:O342)</f>
        <v>0</v>
      </c>
      <c r="P343" s="13"/>
      <c r="Q343" s="13"/>
      <c r="R343" s="16"/>
      <c r="S343" s="13"/>
      <c r="T343" s="13">
        <f>SUM(T341:T342)</f>
        <v>0</v>
      </c>
      <c r="U343" s="13"/>
      <c r="V343" s="13"/>
      <c r="W343" s="13"/>
      <c r="X343" s="13"/>
      <c r="Y343" s="13">
        <f>SUM(Y341:Y342)</f>
        <v>0</v>
      </c>
      <c r="Z343" s="13">
        <f>SUM(Z341:Z342)</f>
        <v>0</v>
      </c>
      <c r="AA343" s="13">
        <f>SUM(AA341:AA342)</f>
        <v>0</v>
      </c>
      <c r="AB343" s="13">
        <f>SUM(AB341:AB342)</f>
        <v>0</v>
      </c>
      <c r="AC343" s="13"/>
      <c r="AD343" s="13">
        <v>0</v>
      </c>
      <c r="AE343" s="125"/>
    </row>
    <row r="344" spans="1:31" s="7" customFormat="1" x14ac:dyDescent="0.2">
      <c r="A344" s="584"/>
      <c r="B344" s="110" t="s">
        <v>84</v>
      </c>
      <c r="C344" s="30"/>
      <c r="D344" s="29"/>
      <c r="E344" s="30"/>
      <c r="F344" s="30"/>
      <c r="G344" s="21"/>
      <c r="H344" s="21"/>
      <c r="I344" s="12"/>
      <c r="J344" s="12"/>
      <c r="K344" s="21"/>
      <c r="L344" s="29"/>
      <c r="M344" s="142">
        <v>1026.0899999999999</v>
      </c>
      <c r="N344" s="150"/>
      <c r="O344" s="21"/>
      <c r="P344" s="13"/>
      <c r="Q344" s="13"/>
      <c r="R344" s="16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25"/>
    </row>
    <row r="345" spans="1:31" s="7" customFormat="1" x14ac:dyDescent="0.2">
      <c r="A345" s="584"/>
      <c r="B345" s="492" t="s">
        <v>332</v>
      </c>
      <c r="C345" s="264" t="s">
        <v>326</v>
      </c>
      <c r="D345" s="158" t="s">
        <v>268</v>
      </c>
      <c r="E345" s="18">
        <v>40</v>
      </c>
      <c r="F345" s="18"/>
      <c r="G345" s="19" t="s">
        <v>261</v>
      </c>
      <c r="H345" s="19"/>
      <c r="I345" s="19"/>
      <c r="J345" s="19"/>
      <c r="K345" s="132">
        <v>1</v>
      </c>
      <c r="L345" s="17">
        <v>3</v>
      </c>
      <c r="M345" s="151">
        <v>93.9</v>
      </c>
      <c r="N345" s="151">
        <v>93.9</v>
      </c>
      <c r="O345" s="25"/>
      <c r="P345" s="9" t="s">
        <v>217</v>
      </c>
      <c r="Q345" s="9" t="s">
        <v>327</v>
      </c>
      <c r="R345" s="15" t="s">
        <v>327</v>
      </c>
      <c r="S345" s="9" t="s">
        <v>327</v>
      </c>
      <c r="T345" s="9" t="s">
        <v>327</v>
      </c>
      <c r="U345" s="9" t="s">
        <v>327</v>
      </c>
      <c r="V345" s="9" t="s">
        <v>327</v>
      </c>
      <c r="W345" s="476" t="s">
        <v>261</v>
      </c>
      <c r="X345" s="477"/>
      <c r="Y345" s="9"/>
      <c r="Z345" s="9"/>
      <c r="AA345" s="9"/>
      <c r="AB345" s="9"/>
      <c r="AC345" s="9"/>
      <c r="AD345" s="476" t="s">
        <v>263</v>
      </c>
      <c r="AE345" s="485"/>
    </row>
    <row r="346" spans="1:31" s="7" customFormat="1" x14ac:dyDescent="0.2">
      <c r="A346" s="584"/>
      <c r="B346" s="494"/>
      <c r="C346" s="264" t="s">
        <v>330</v>
      </c>
      <c r="D346" s="158" t="s">
        <v>286</v>
      </c>
      <c r="E346" s="18">
        <v>40</v>
      </c>
      <c r="F346" s="18"/>
      <c r="G346" s="19" t="s">
        <v>287</v>
      </c>
      <c r="H346" s="19"/>
      <c r="I346" s="19"/>
      <c r="J346" s="19"/>
      <c r="K346" s="132">
        <v>1</v>
      </c>
      <c r="L346" s="17">
        <v>4</v>
      </c>
      <c r="M346" s="151">
        <v>125.2</v>
      </c>
      <c r="N346" s="151">
        <v>125.2</v>
      </c>
      <c r="O346" s="25"/>
      <c r="P346" s="9" t="s">
        <v>216</v>
      </c>
      <c r="Q346" s="9" t="s">
        <v>331</v>
      </c>
      <c r="R346" s="15" t="s">
        <v>331</v>
      </c>
      <c r="S346" s="9" t="s">
        <v>331</v>
      </c>
      <c r="T346" s="9" t="s">
        <v>331</v>
      </c>
      <c r="U346" s="9" t="s">
        <v>331</v>
      </c>
      <c r="V346" s="9" t="s">
        <v>331</v>
      </c>
      <c r="W346" s="474"/>
      <c r="X346" s="478"/>
      <c r="Y346" s="9"/>
      <c r="Z346" s="9"/>
      <c r="AA346" s="9"/>
      <c r="AB346" s="9"/>
      <c r="AC346" s="9"/>
      <c r="AD346" s="474"/>
      <c r="AE346" s="481"/>
    </row>
    <row r="347" spans="1:31" s="7" customFormat="1" x14ac:dyDescent="0.2">
      <c r="A347" s="584"/>
      <c r="B347" s="508"/>
      <c r="C347" s="264" t="s">
        <v>333</v>
      </c>
      <c r="D347" s="158" t="s">
        <v>286</v>
      </c>
      <c r="E347" s="18">
        <v>40</v>
      </c>
      <c r="F347" s="18"/>
      <c r="G347" s="19" t="s">
        <v>287</v>
      </c>
      <c r="H347" s="19"/>
      <c r="I347" s="19"/>
      <c r="J347" s="19"/>
      <c r="K347" s="132">
        <v>1</v>
      </c>
      <c r="L347" s="17">
        <v>4</v>
      </c>
      <c r="M347" s="151">
        <v>125.2</v>
      </c>
      <c r="N347" s="151">
        <v>125.2</v>
      </c>
      <c r="O347" s="25"/>
      <c r="P347" s="9" t="s">
        <v>216</v>
      </c>
      <c r="Q347" s="9" t="s">
        <v>331</v>
      </c>
      <c r="R347" s="15" t="s">
        <v>331</v>
      </c>
      <c r="S347" s="9" t="s">
        <v>331</v>
      </c>
      <c r="T347" s="9" t="s">
        <v>331</v>
      </c>
      <c r="U347" s="9" t="s">
        <v>331</v>
      </c>
      <c r="V347" s="9" t="s">
        <v>331</v>
      </c>
      <c r="W347" s="475"/>
      <c r="X347" s="479"/>
      <c r="Y347" s="9"/>
      <c r="Z347" s="9"/>
      <c r="AA347" s="9"/>
      <c r="AB347" s="9"/>
      <c r="AC347" s="9"/>
      <c r="AD347" s="475"/>
      <c r="AE347" s="486"/>
    </row>
    <row r="348" spans="1:31" s="7" customFormat="1" x14ac:dyDescent="0.2">
      <c r="A348" s="584"/>
      <c r="B348" s="110" t="s">
        <v>8</v>
      </c>
      <c r="C348" s="30">
        <f>SUM(G348:J348)</f>
        <v>3</v>
      </c>
      <c r="D348" s="29"/>
      <c r="E348" s="30"/>
      <c r="F348" s="30"/>
      <c r="G348" s="21">
        <f>COUNTA(G345:G347)</f>
        <v>3</v>
      </c>
      <c r="H348" s="21">
        <f>COUNTA(H345:H347)</f>
        <v>0</v>
      </c>
      <c r="I348" s="21">
        <f>COUNTA(I345:I347)</f>
        <v>0</v>
      </c>
      <c r="J348" s="21">
        <f>COUNTA(J345:J347)</f>
        <v>0</v>
      </c>
      <c r="K348" s="21"/>
      <c r="L348" s="29">
        <f>SUM(L345:L347)</f>
        <v>11</v>
      </c>
      <c r="M348" s="142">
        <f>SUM(M345:M347)</f>
        <v>344.3</v>
      </c>
      <c r="N348" s="142">
        <f>SUM(N345:N347)</f>
        <v>344.3</v>
      </c>
      <c r="O348" s="21">
        <f>SUM(O345:O347)</f>
        <v>0</v>
      </c>
      <c r="P348" s="13"/>
      <c r="Q348" s="13"/>
      <c r="R348" s="16"/>
      <c r="S348" s="13"/>
      <c r="T348" s="13">
        <f>SUM(T345:T347)</f>
        <v>0</v>
      </c>
      <c r="U348" s="13"/>
      <c r="V348" s="13"/>
      <c r="W348" s="13"/>
      <c r="X348" s="13"/>
      <c r="Y348" s="13">
        <f>SUM(Y345:Y347)</f>
        <v>0</v>
      </c>
      <c r="Z348" s="13">
        <f>SUM(Z345:Z347)</f>
        <v>0</v>
      </c>
      <c r="AA348" s="13">
        <f>SUM(AA345:AA347)</f>
        <v>0</v>
      </c>
      <c r="AB348" s="13">
        <f>SUM(AB345:AB347)</f>
        <v>0</v>
      </c>
      <c r="AC348" s="13"/>
      <c r="AD348" s="13">
        <v>0</v>
      </c>
      <c r="AE348" s="125"/>
    </row>
    <row r="349" spans="1:31" s="7" customFormat="1" x14ac:dyDescent="0.2">
      <c r="A349" s="584"/>
      <c r="B349" s="110" t="s">
        <v>84</v>
      </c>
      <c r="C349" s="30"/>
      <c r="D349" s="29"/>
      <c r="E349" s="30"/>
      <c r="F349" s="30"/>
      <c r="G349" s="21"/>
      <c r="H349" s="21"/>
      <c r="I349" s="21"/>
      <c r="J349" s="21"/>
      <c r="K349" s="21"/>
      <c r="L349" s="29"/>
      <c r="M349" s="142">
        <v>1983</v>
      </c>
      <c r="N349" s="142"/>
      <c r="O349" s="21"/>
      <c r="P349" s="13"/>
      <c r="Q349" s="13"/>
      <c r="R349" s="16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25"/>
    </row>
    <row r="350" spans="1:31" s="7" customFormat="1" x14ac:dyDescent="0.2">
      <c r="A350" s="584"/>
      <c r="B350" s="492" t="s">
        <v>334</v>
      </c>
      <c r="C350" s="264" t="s">
        <v>335</v>
      </c>
      <c r="D350" s="158" t="s">
        <v>272</v>
      </c>
      <c r="E350" s="18">
        <v>6</v>
      </c>
      <c r="F350" s="18"/>
      <c r="G350" s="19"/>
      <c r="H350" s="19"/>
      <c r="I350" s="19" t="s">
        <v>261</v>
      </c>
      <c r="J350" s="19"/>
      <c r="K350" s="17">
        <v>4</v>
      </c>
      <c r="L350" s="8">
        <v>14</v>
      </c>
      <c r="M350" s="151">
        <v>337.02</v>
      </c>
      <c r="N350" s="151">
        <v>1190.7</v>
      </c>
      <c r="O350" s="495">
        <v>91</v>
      </c>
      <c r="P350" s="9" t="s">
        <v>336</v>
      </c>
      <c r="Q350" s="9" t="s">
        <v>327</v>
      </c>
      <c r="R350" s="578"/>
      <c r="S350" s="581"/>
      <c r="T350" s="476" t="s">
        <v>327</v>
      </c>
      <c r="U350" s="476" t="s">
        <v>327</v>
      </c>
      <c r="V350" s="476" t="s">
        <v>327</v>
      </c>
      <c r="W350" s="476" t="s">
        <v>261</v>
      </c>
      <c r="X350" s="477"/>
      <c r="Y350" s="9">
        <v>7</v>
      </c>
      <c r="Z350" s="9"/>
      <c r="AA350" s="9"/>
      <c r="AB350" s="9"/>
      <c r="AC350" s="9"/>
      <c r="AD350" s="482" t="s">
        <v>419</v>
      </c>
      <c r="AE350" s="485" t="s">
        <v>261</v>
      </c>
    </row>
    <row r="351" spans="1:31" s="7" customFormat="1" x14ac:dyDescent="0.2">
      <c r="A351" s="584"/>
      <c r="B351" s="493"/>
      <c r="C351" s="264" t="s">
        <v>337</v>
      </c>
      <c r="D351" s="158" t="s">
        <v>272</v>
      </c>
      <c r="E351" s="18">
        <v>7</v>
      </c>
      <c r="F351" s="18"/>
      <c r="G351" s="19"/>
      <c r="H351" s="19"/>
      <c r="I351" s="19" t="s">
        <v>261</v>
      </c>
      <c r="J351" s="19"/>
      <c r="K351" s="17">
        <v>3</v>
      </c>
      <c r="L351" s="8">
        <v>6</v>
      </c>
      <c r="M351" s="151">
        <v>194.39</v>
      </c>
      <c r="N351" s="151">
        <v>509.36</v>
      </c>
      <c r="O351" s="496"/>
      <c r="P351" s="9" t="s">
        <v>338</v>
      </c>
      <c r="Q351" s="9" t="s">
        <v>327</v>
      </c>
      <c r="R351" s="579"/>
      <c r="S351" s="582"/>
      <c r="T351" s="474"/>
      <c r="U351" s="474"/>
      <c r="V351" s="474"/>
      <c r="W351" s="474"/>
      <c r="X351" s="478"/>
      <c r="Y351" s="9">
        <v>3</v>
      </c>
      <c r="Z351" s="9"/>
      <c r="AA351" s="9"/>
      <c r="AB351" s="9"/>
      <c r="AC351" s="9"/>
      <c r="AD351" s="474"/>
      <c r="AE351" s="481"/>
    </row>
    <row r="352" spans="1:31" s="7" customFormat="1" x14ac:dyDescent="0.2">
      <c r="A352" s="584"/>
      <c r="B352" s="493"/>
      <c r="C352" s="264" t="s">
        <v>339</v>
      </c>
      <c r="D352" s="158" t="s">
        <v>272</v>
      </c>
      <c r="E352" s="18">
        <v>7</v>
      </c>
      <c r="F352" s="18"/>
      <c r="G352" s="19"/>
      <c r="H352" s="19"/>
      <c r="I352" s="19" t="s">
        <v>261</v>
      </c>
      <c r="J352" s="19"/>
      <c r="K352" s="17">
        <v>2</v>
      </c>
      <c r="L352" s="8">
        <v>4</v>
      </c>
      <c r="M352" s="151">
        <v>164.76</v>
      </c>
      <c r="N352" s="151">
        <v>313.60000000000002</v>
      </c>
      <c r="O352" s="496"/>
      <c r="P352" s="9" t="s">
        <v>340</v>
      </c>
      <c r="Q352" s="9" t="s">
        <v>327</v>
      </c>
      <c r="R352" s="580"/>
      <c r="S352" s="583"/>
      <c r="T352" s="475"/>
      <c r="U352" s="475"/>
      <c r="V352" s="475"/>
      <c r="W352" s="474"/>
      <c r="X352" s="478"/>
      <c r="Y352" s="9">
        <v>2</v>
      </c>
      <c r="Z352" s="9"/>
      <c r="AA352" s="9"/>
      <c r="AB352" s="9"/>
      <c r="AC352" s="9"/>
      <c r="AD352" s="474"/>
      <c r="AE352" s="481"/>
    </row>
    <row r="353" spans="1:31" s="7" customFormat="1" x14ac:dyDescent="0.2">
      <c r="A353" s="584"/>
      <c r="B353" s="493"/>
      <c r="C353" s="264" t="s">
        <v>341</v>
      </c>
      <c r="D353" s="158" t="s">
        <v>342</v>
      </c>
      <c r="E353" s="18">
        <v>59</v>
      </c>
      <c r="F353" s="18"/>
      <c r="G353" s="19"/>
      <c r="H353" s="19"/>
      <c r="I353" s="19" t="s">
        <v>343</v>
      </c>
      <c r="J353" s="19"/>
      <c r="K353" s="17">
        <v>4</v>
      </c>
      <c r="L353" s="8">
        <v>16</v>
      </c>
      <c r="M353" s="151">
        <v>311.32</v>
      </c>
      <c r="N353" s="151">
        <v>1158.1199999999999</v>
      </c>
      <c r="O353" s="496"/>
      <c r="P353" s="135"/>
      <c r="Q353" s="9"/>
      <c r="R353" s="249"/>
      <c r="S353" s="34"/>
      <c r="T353" s="9"/>
      <c r="U353" s="9"/>
      <c r="V353" s="9"/>
      <c r="W353" s="474"/>
      <c r="X353" s="478"/>
      <c r="Y353" s="9">
        <v>8</v>
      </c>
      <c r="Z353" s="9"/>
      <c r="AA353" s="9"/>
      <c r="AB353" s="9"/>
      <c r="AC353" s="9"/>
      <c r="AD353" s="474"/>
      <c r="AE353" s="481"/>
    </row>
    <row r="354" spans="1:31" s="7" customFormat="1" x14ac:dyDescent="0.2">
      <c r="A354" s="584"/>
      <c r="B354" s="493"/>
      <c r="C354" s="264" t="s">
        <v>344</v>
      </c>
      <c r="D354" s="158" t="s">
        <v>345</v>
      </c>
      <c r="E354" s="18">
        <v>54</v>
      </c>
      <c r="F354" s="18"/>
      <c r="G354" s="19"/>
      <c r="H354" s="19"/>
      <c r="I354" s="19" t="s">
        <v>346</v>
      </c>
      <c r="J354" s="19"/>
      <c r="K354" s="17">
        <v>4</v>
      </c>
      <c r="L354" s="8">
        <v>16</v>
      </c>
      <c r="M354" s="151">
        <v>267.95</v>
      </c>
      <c r="N354" s="151">
        <v>1011.32</v>
      </c>
      <c r="O354" s="496"/>
      <c r="P354" s="246"/>
      <c r="Q354" s="9"/>
      <c r="R354" s="249"/>
      <c r="S354" s="34"/>
      <c r="T354" s="9"/>
      <c r="U354" s="9"/>
      <c r="V354" s="9"/>
      <c r="W354" s="474"/>
      <c r="X354" s="478"/>
      <c r="Y354" s="9">
        <v>8</v>
      </c>
      <c r="Z354" s="9"/>
      <c r="AA354" s="9"/>
      <c r="AB354" s="9"/>
      <c r="AC354" s="9"/>
      <c r="AD354" s="474"/>
      <c r="AE354" s="481"/>
    </row>
    <row r="355" spans="1:31" s="7" customFormat="1" x14ac:dyDescent="0.2">
      <c r="A355" s="584"/>
      <c r="B355" s="493"/>
      <c r="C355" s="264" t="s">
        <v>347</v>
      </c>
      <c r="D355" s="158" t="s">
        <v>345</v>
      </c>
      <c r="E355" s="18">
        <v>55</v>
      </c>
      <c r="F355" s="18"/>
      <c r="G355" s="19"/>
      <c r="H355" s="19"/>
      <c r="I355" s="19" t="s">
        <v>346</v>
      </c>
      <c r="J355" s="19"/>
      <c r="K355" s="17">
        <v>4</v>
      </c>
      <c r="L355" s="8">
        <v>16</v>
      </c>
      <c r="M355" s="151">
        <v>292.41000000000003</v>
      </c>
      <c r="N355" s="151">
        <v>1097.05</v>
      </c>
      <c r="O355" s="496"/>
      <c r="P355" s="168"/>
      <c r="Q355" s="9"/>
      <c r="R355" s="249"/>
      <c r="S355" s="34"/>
      <c r="T355" s="9"/>
      <c r="U355" s="9"/>
      <c r="V355" s="9"/>
      <c r="W355" s="474"/>
      <c r="X355" s="478"/>
      <c r="Y355" s="9">
        <v>8</v>
      </c>
      <c r="Z355" s="9"/>
      <c r="AA355" s="9"/>
      <c r="AB355" s="9"/>
      <c r="AC355" s="9"/>
      <c r="AD355" s="475"/>
      <c r="AE355" s="481"/>
    </row>
    <row r="356" spans="1:31" s="7" customFormat="1" x14ac:dyDescent="0.2">
      <c r="A356" s="584"/>
      <c r="B356" s="110" t="s">
        <v>8</v>
      </c>
      <c r="C356" s="30">
        <f>SUM(G356:J356)</f>
        <v>6</v>
      </c>
      <c r="D356" s="29"/>
      <c r="E356" s="30"/>
      <c r="F356" s="30"/>
      <c r="G356" s="21">
        <f>COUNTA(G350:G355)</f>
        <v>0</v>
      </c>
      <c r="H356" s="21">
        <f>COUNTA(H350:H355)</f>
        <v>0</v>
      </c>
      <c r="I356" s="21">
        <f>COUNTA(I350:I355)</f>
        <v>6</v>
      </c>
      <c r="J356" s="21">
        <f>COUNTA(J350:J355)</f>
        <v>0</v>
      </c>
      <c r="K356" s="21"/>
      <c r="L356" s="29">
        <f>SUM(L350:L355)</f>
        <v>72</v>
      </c>
      <c r="M356" s="142">
        <f>SUM(M350:M355)</f>
        <v>1567.8500000000001</v>
      </c>
      <c r="N356" s="142">
        <f>SUM(N350:N355)</f>
        <v>5280.15</v>
      </c>
      <c r="O356" s="21">
        <f>SUM(O350)</f>
        <v>91</v>
      </c>
      <c r="P356" s="13"/>
      <c r="Q356" s="13"/>
      <c r="R356" s="16"/>
      <c r="S356" s="13"/>
      <c r="T356" s="13">
        <f>SUM(T350:T355)</f>
        <v>0</v>
      </c>
      <c r="U356" s="13"/>
      <c r="V356" s="13"/>
      <c r="W356" s="13"/>
      <c r="X356" s="13"/>
      <c r="Y356" s="13">
        <f>SUM(Y350:Y355)</f>
        <v>36</v>
      </c>
      <c r="Z356" s="13">
        <f>SUM(Z350:Z355)</f>
        <v>0</v>
      </c>
      <c r="AA356" s="13">
        <f>SUM(AA350:AA355)</f>
        <v>0</v>
      </c>
      <c r="AB356" s="13">
        <f>SUM(AB350:AB355)</f>
        <v>0</v>
      </c>
      <c r="AC356" s="13"/>
      <c r="AD356" s="13">
        <v>1</v>
      </c>
      <c r="AE356" s="125"/>
    </row>
    <row r="357" spans="1:31" s="7" customFormat="1" ht="15" thickBot="1" x14ac:dyDescent="0.25">
      <c r="A357" s="585"/>
      <c r="B357" s="110" t="s">
        <v>84</v>
      </c>
      <c r="C357" s="30"/>
      <c r="D357" s="29"/>
      <c r="E357" s="30"/>
      <c r="F357" s="30"/>
      <c r="G357" s="21"/>
      <c r="H357" s="21"/>
      <c r="I357" s="21"/>
      <c r="J357" s="21"/>
      <c r="K357" s="21"/>
      <c r="L357" s="29"/>
      <c r="M357" s="142">
        <v>7455.06</v>
      </c>
      <c r="N357" s="142"/>
      <c r="O357" s="21"/>
      <c r="P357" s="13"/>
      <c r="Q357" s="13"/>
      <c r="R357" s="16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25"/>
    </row>
    <row r="358" spans="1:31" s="7" customFormat="1" ht="15" customHeight="1" thickTop="1" x14ac:dyDescent="0.2">
      <c r="A358" s="576" t="s">
        <v>199</v>
      </c>
      <c r="B358" s="169" t="s">
        <v>8</v>
      </c>
      <c r="C358" s="170">
        <f>SUM(C339,C343,C348,C356)</f>
        <v>12</v>
      </c>
      <c r="D358" s="171"/>
      <c r="E358" s="170"/>
      <c r="F358" s="170"/>
      <c r="G358" s="172">
        <f>SUM(G339,G343,G348,G356)</f>
        <v>5</v>
      </c>
      <c r="H358" s="172">
        <f>SUM(H339,H343,H348,H356)</f>
        <v>1</v>
      </c>
      <c r="I358" s="172">
        <f>SUM(I339,I343,I348,I356)</f>
        <v>6</v>
      </c>
      <c r="J358" s="172">
        <f>SUM(J339,J343,J348,J356)</f>
        <v>0</v>
      </c>
      <c r="K358" s="172"/>
      <c r="L358" s="172">
        <f>SUM(L339,L343,L348,L356)</f>
        <v>99</v>
      </c>
      <c r="M358" s="184">
        <f>SUM(M339,M343,M348,M356)</f>
        <v>2296.9300000000003</v>
      </c>
      <c r="N358" s="184">
        <f>SUM(N339,N343,N348,N356)</f>
        <v>6154.3499999999995</v>
      </c>
      <c r="O358" s="172">
        <f>SUM(O339,O343,O348,O356)</f>
        <v>91</v>
      </c>
      <c r="P358" s="196"/>
      <c r="Q358" s="197">
        <f t="shared" ref="Q358:AC358" si="4">Q339+Q343+Q348+Q356</f>
        <v>0</v>
      </c>
      <c r="R358" s="172">
        <f t="shared" si="4"/>
        <v>0</v>
      </c>
      <c r="S358" s="197">
        <f t="shared" si="4"/>
        <v>0</v>
      </c>
      <c r="T358" s="197">
        <f t="shared" si="4"/>
        <v>0</v>
      </c>
      <c r="U358" s="197">
        <f t="shared" si="4"/>
        <v>0</v>
      </c>
      <c r="V358" s="197">
        <f t="shared" si="4"/>
        <v>0</v>
      </c>
      <c r="W358" s="197">
        <f t="shared" si="4"/>
        <v>0</v>
      </c>
      <c r="X358" s="197">
        <f t="shared" si="4"/>
        <v>0</v>
      </c>
      <c r="Y358" s="197">
        <f t="shared" si="4"/>
        <v>36</v>
      </c>
      <c r="Z358" s="197">
        <f t="shared" si="4"/>
        <v>0</v>
      </c>
      <c r="AA358" s="197">
        <f t="shared" si="4"/>
        <v>0</v>
      </c>
      <c r="AB358" s="197">
        <f t="shared" si="4"/>
        <v>0</v>
      </c>
      <c r="AC358" s="197">
        <f t="shared" si="4"/>
        <v>0</v>
      </c>
      <c r="AD358" s="196">
        <f>AD356+AD348+AD343+AD339</f>
        <v>1</v>
      </c>
      <c r="AE358" s="186">
        <f>COUNTA(AE338:AE357)</f>
        <v>1</v>
      </c>
    </row>
    <row r="359" spans="1:31" s="7" customFormat="1" ht="15" thickBot="1" x14ac:dyDescent="0.25">
      <c r="A359" s="577"/>
      <c r="B359" s="176" t="s">
        <v>84</v>
      </c>
      <c r="C359" s="177"/>
      <c r="D359" s="178"/>
      <c r="E359" s="177"/>
      <c r="F359" s="177"/>
      <c r="G359" s="179"/>
      <c r="H359" s="198"/>
      <c r="I359" s="179"/>
      <c r="J359" s="179"/>
      <c r="K359" s="179"/>
      <c r="L359" s="199"/>
      <c r="M359" s="200">
        <f>SUM(M340,M344,M349,M357)</f>
        <v>11587.2</v>
      </c>
      <c r="N359" s="200"/>
      <c r="O359" s="180"/>
      <c r="P359" s="199"/>
      <c r="Q359" s="199"/>
      <c r="R359" s="180"/>
      <c r="S359" s="199"/>
      <c r="T359" s="199"/>
      <c r="U359" s="199"/>
      <c r="V359" s="199"/>
      <c r="W359" s="199"/>
      <c r="X359" s="199"/>
      <c r="Y359" s="199"/>
      <c r="Z359" s="199"/>
      <c r="AA359" s="199"/>
      <c r="AB359" s="199"/>
      <c r="AC359" s="199"/>
      <c r="AD359" s="199"/>
      <c r="AE359" s="201"/>
    </row>
    <row r="360" spans="1:31" x14ac:dyDescent="0.2">
      <c r="A360" s="514" t="s">
        <v>130</v>
      </c>
      <c r="B360" s="575" t="s">
        <v>348</v>
      </c>
      <c r="C360" s="129">
        <v>1</v>
      </c>
      <c r="D360" s="121" t="s">
        <v>101</v>
      </c>
      <c r="E360" s="129">
        <v>29</v>
      </c>
      <c r="F360" s="129"/>
      <c r="G360" s="119"/>
      <c r="H360" s="119" t="s">
        <v>131</v>
      </c>
      <c r="I360" s="119"/>
      <c r="J360" s="119"/>
      <c r="K360" s="120">
        <v>2</v>
      </c>
      <c r="L360" s="121">
        <v>4</v>
      </c>
      <c r="M360" s="149">
        <v>79.33</v>
      </c>
      <c r="N360" s="149">
        <v>158.66999999999999</v>
      </c>
      <c r="O360" s="134"/>
      <c r="P360" s="122" t="s">
        <v>218</v>
      </c>
      <c r="Q360" s="545" t="s">
        <v>209</v>
      </c>
      <c r="R360" s="574" t="s">
        <v>300</v>
      </c>
      <c r="S360" s="574" t="s">
        <v>300</v>
      </c>
      <c r="T360" s="574" t="s">
        <v>300</v>
      </c>
      <c r="U360" s="574" t="s">
        <v>300</v>
      </c>
      <c r="V360" s="574" t="s">
        <v>300</v>
      </c>
      <c r="W360" s="545"/>
      <c r="X360" s="545"/>
      <c r="Y360" s="122">
        <v>1</v>
      </c>
      <c r="Z360" s="122"/>
      <c r="AA360" s="122"/>
      <c r="AB360" s="122"/>
      <c r="AC360" s="122"/>
      <c r="AD360" s="476" t="s">
        <v>263</v>
      </c>
      <c r="AE360" s="124"/>
    </row>
    <row r="361" spans="1:31" x14ac:dyDescent="0.2">
      <c r="A361" s="515"/>
      <c r="B361" s="508"/>
      <c r="C361" s="18">
        <v>2</v>
      </c>
      <c r="D361" s="8" t="s">
        <v>101</v>
      </c>
      <c r="E361" s="18">
        <v>29</v>
      </c>
      <c r="F361" s="18"/>
      <c r="G361" s="19"/>
      <c r="H361" s="19" t="s">
        <v>131</v>
      </c>
      <c r="I361" s="19"/>
      <c r="J361" s="19"/>
      <c r="K361" s="17">
        <v>2</v>
      </c>
      <c r="L361" s="8">
        <v>4</v>
      </c>
      <c r="M361" s="151">
        <v>79.33</v>
      </c>
      <c r="N361" s="151">
        <v>158.66999999999999</v>
      </c>
      <c r="O361" s="25"/>
      <c r="P361" s="9"/>
      <c r="Q361" s="475"/>
      <c r="R361" s="475"/>
      <c r="S361" s="475"/>
      <c r="T361" s="475"/>
      <c r="U361" s="475"/>
      <c r="V361" s="475"/>
      <c r="W361" s="475"/>
      <c r="X361" s="475"/>
      <c r="Y361" s="9">
        <v>1</v>
      </c>
      <c r="Z361" s="9"/>
      <c r="AA361" s="9"/>
      <c r="AB361" s="9"/>
      <c r="AC361" s="9"/>
      <c r="AD361" s="475"/>
      <c r="AE361" s="70"/>
    </row>
    <row r="362" spans="1:31" x14ac:dyDescent="0.2">
      <c r="A362" s="515"/>
      <c r="B362" s="110" t="s">
        <v>8</v>
      </c>
      <c r="C362" s="30">
        <f>SUM(G362:J362)</f>
        <v>2</v>
      </c>
      <c r="D362" s="59"/>
      <c r="E362" s="60"/>
      <c r="F362" s="60"/>
      <c r="G362" s="21">
        <f>COUNT(G360:G361)</f>
        <v>0</v>
      </c>
      <c r="H362" s="21">
        <f>COUNTA(H360:H361)</f>
        <v>2</v>
      </c>
      <c r="I362" s="21">
        <f>COUNT(I360:I361)</f>
        <v>0</v>
      </c>
      <c r="J362" s="21">
        <f>COUNT(J360:J361)</f>
        <v>0</v>
      </c>
      <c r="K362" s="21"/>
      <c r="L362" s="29">
        <f>SUM(L360:L361)</f>
        <v>8</v>
      </c>
      <c r="M362" s="59">
        <f>SUM(M360:M361)</f>
        <v>158.66</v>
      </c>
      <c r="N362" s="59">
        <f>SUM(N360:N361)</f>
        <v>317.33999999999997</v>
      </c>
      <c r="O362" s="29">
        <f>SUM(O360:O360)</f>
        <v>0</v>
      </c>
      <c r="P362" s="3"/>
      <c r="Q362" s="3"/>
      <c r="R362" s="59"/>
      <c r="S362" s="63"/>
      <c r="T362" s="3">
        <f>SUM(T360:T361)</f>
        <v>0</v>
      </c>
      <c r="U362" s="3"/>
      <c r="V362" s="3"/>
      <c r="W362" s="3"/>
      <c r="X362" s="3"/>
      <c r="Y362" s="3">
        <f>SUM(Y360:Y361)</f>
        <v>2</v>
      </c>
      <c r="Z362" s="3">
        <f>SUM(Z360:Z361)</f>
        <v>0</v>
      </c>
      <c r="AA362" s="3">
        <f>SUM(AA360:AA361)</f>
        <v>0</v>
      </c>
      <c r="AB362" s="3">
        <f>SUM(AB360:AB361)</f>
        <v>0</v>
      </c>
      <c r="AC362" s="3"/>
      <c r="AD362" s="3">
        <v>0</v>
      </c>
      <c r="AE362" s="125"/>
    </row>
    <row r="363" spans="1:31" x14ac:dyDescent="0.2">
      <c r="A363" s="515"/>
      <c r="B363" s="110" t="s">
        <v>84</v>
      </c>
      <c r="C363" s="30"/>
      <c r="D363" s="29"/>
      <c r="E363" s="30"/>
      <c r="F363" s="30"/>
      <c r="G363" s="21"/>
      <c r="H363" s="21"/>
      <c r="I363" s="21"/>
      <c r="J363" s="21"/>
      <c r="K363" s="21"/>
      <c r="L363" s="29"/>
      <c r="M363" s="142">
        <v>793</v>
      </c>
      <c r="N363" s="142"/>
      <c r="O363" s="21"/>
      <c r="P363" s="13"/>
      <c r="Q363" s="13"/>
      <c r="R363" s="16"/>
      <c r="S363" s="36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25"/>
    </row>
    <row r="364" spans="1:31" ht="15.75" customHeight="1" x14ac:dyDescent="0.2">
      <c r="A364" s="515"/>
      <c r="B364" s="492" t="s">
        <v>349</v>
      </c>
      <c r="C364" s="18">
        <v>1</v>
      </c>
      <c r="D364" s="8" t="s">
        <v>101</v>
      </c>
      <c r="E364" s="18">
        <v>50</v>
      </c>
      <c r="F364" s="18"/>
      <c r="G364" s="19"/>
      <c r="H364" s="19"/>
      <c r="I364" s="19" t="s">
        <v>131</v>
      </c>
      <c r="J364" s="19"/>
      <c r="K364" s="17">
        <v>5</v>
      </c>
      <c r="L364" s="8">
        <v>20</v>
      </c>
      <c r="M364" s="151">
        <v>236.8</v>
      </c>
      <c r="N364" s="151">
        <v>1149.49</v>
      </c>
      <c r="O364" s="495">
        <v>44</v>
      </c>
      <c r="P364" s="34" t="s">
        <v>350</v>
      </c>
      <c r="Q364" s="9" t="s">
        <v>51</v>
      </c>
      <c r="R364" s="249">
        <v>10</v>
      </c>
      <c r="S364" s="34" t="s">
        <v>351</v>
      </c>
      <c r="T364" s="265" t="s">
        <v>300</v>
      </c>
      <c r="U364" s="265" t="s">
        <v>300</v>
      </c>
      <c r="V364" s="265" t="s">
        <v>300</v>
      </c>
      <c r="W364" s="476" t="s">
        <v>261</v>
      </c>
      <c r="X364" s="477"/>
      <c r="Y364" s="9">
        <v>10</v>
      </c>
      <c r="Z364" s="9"/>
      <c r="AA364" s="9"/>
      <c r="AB364" s="9"/>
      <c r="AC364" s="9"/>
      <c r="AD364" s="476" t="s">
        <v>263</v>
      </c>
      <c r="AE364" s="485" t="s">
        <v>287</v>
      </c>
    </row>
    <row r="365" spans="1:31" x14ac:dyDescent="0.2">
      <c r="A365" s="515"/>
      <c r="B365" s="508"/>
      <c r="C365" s="18">
        <v>2</v>
      </c>
      <c r="D365" s="8" t="s">
        <v>101</v>
      </c>
      <c r="E365" s="18">
        <v>53</v>
      </c>
      <c r="F365" s="18"/>
      <c r="G365" s="19"/>
      <c r="H365" s="19"/>
      <c r="I365" s="19" t="s">
        <v>131</v>
      </c>
      <c r="J365" s="19"/>
      <c r="K365" s="17">
        <v>4</v>
      </c>
      <c r="L365" s="8">
        <v>24</v>
      </c>
      <c r="M365" s="151">
        <v>381.35</v>
      </c>
      <c r="N365" s="151">
        <v>1516.79</v>
      </c>
      <c r="O365" s="497"/>
      <c r="P365" s="9"/>
      <c r="Q365" s="9" t="s">
        <v>50</v>
      </c>
      <c r="R365" s="249">
        <v>12</v>
      </c>
      <c r="S365" s="34" t="s">
        <v>351</v>
      </c>
      <c r="T365" s="265" t="s">
        <v>277</v>
      </c>
      <c r="U365" s="265" t="s">
        <v>277</v>
      </c>
      <c r="V365" s="265" t="s">
        <v>277</v>
      </c>
      <c r="W365" s="475"/>
      <c r="X365" s="479"/>
      <c r="Y365" s="9">
        <v>12</v>
      </c>
      <c r="Z365" s="9"/>
      <c r="AA365" s="9"/>
      <c r="AB365" s="9"/>
      <c r="AC365" s="9"/>
      <c r="AD365" s="475"/>
      <c r="AE365" s="486"/>
    </row>
    <row r="366" spans="1:31" x14ac:dyDescent="0.2">
      <c r="A366" s="515"/>
      <c r="B366" s="110" t="s">
        <v>8</v>
      </c>
      <c r="C366" s="30">
        <f>SUM(G366:J366)</f>
        <v>2</v>
      </c>
      <c r="D366" s="59"/>
      <c r="E366" s="60"/>
      <c r="F366" s="60"/>
      <c r="G366" s="21">
        <f>COUNTA(G364:G364)</f>
        <v>0</v>
      </c>
      <c r="H366" s="21">
        <f>COUNTA(H364:H364)</f>
        <v>0</v>
      </c>
      <c r="I366" s="21">
        <f>COUNTA(I364:I365)</f>
        <v>2</v>
      </c>
      <c r="J366" s="21">
        <f>COUNTA(J364:J365)</f>
        <v>0</v>
      </c>
      <c r="K366" s="21"/>
      <c r="L366" s="29">
        <f>SUM(L364:L365)</f>
        <v>44</v>
      </c>
      <c r="M366" s="59">
        <f>SUM(M364:M365)</f>
        <v>618.15000000000009</v>
      </c>
      <c r="N366" s="59">
        <f>SUM(N364:N365)</f>
        <v>2666.2799999999997</v>
      </c>
      <c r="O366" s="29">
        <f>SUM(O364)</f>
        <v>44</v>
      </c>
      <c r="P366" s="3"/>
      <c r="Q366" s="3"/>
      <c r="R366" s="59"/>
      <c r="S366" s="63"/>
      <c r="T366" s="3">
        <f>SUM(T364:T365)</f>
        <v>0</v>
      </c>
      <c r="U366" s="3"/>
      <c r="V366" s="3"/>
      <c r="W366" s="3"/>
      <c r="X366" s="3"/>
      <c r="Y366" s="3">
        <f>SUM(Y364:Y365)</f>
        <v>22</v>
      </c>
      <c r="Z366" s="3">
        <f>SUM(Z364:Z365)</f>
        <v>0</v>
      </c>
      <c r="AA366" s="3">
        <f>SUM(AA364:AA365)</f>
        <v>0</v>
      </c>
      <c r="AB366" s="3">
        <f>SUM(AB364:AB365)</f>
        <v>0</v>
      </c>
      <c r="AC366" s="3"/>
      <c r="AD366" s="3">
        <v>0</v>
      </c>
      <c r="AE366" s="125"/>
    </row>
    <row r="367" spans="1:31" x14ac:dyDescent="0.2">
      <c r="A367" s="515"/>
      <c r="B367" s="110" t="s">
        <v>84</v>
      </c>
      <c r="C367" s="30"/>
      <c r="D367" s="29"/>
      <c r="E367" s="30"/>
      <c r="F367" s="30"/>
      <c r="G367" s="21"/>
      <c r="H367" s="21"/>
      <c r="I367" s="21"/>
      <c r="J367" s="21"/>
      <c r="K367" s="21"/>
      <c r="L367" s="29"/>
      <c r="M367" s="142">
        <v>3028.78</v>
      </c>
      <c r="N367" s="142"/>
      <c r="O367" s="21"/>
      <c r="P367" s="13"/>
      <c r="Q367" s="13"/>
      <c r="R367" s="16"/>
      <c r="S367" s="36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25"/>
    </row>
    <row r="368" spans="1:31" x14ac:dyDescent="0.2">
      <c r="A368" s="515"/>
      <c r="B368" s="492" t="s">
        <v>352</v>
      </c>
      <c r="C368" s="18">
        <v>1</v>
      </c>
      <c r="D368" s="8" t="s">
        <v>101</v>
      </c>
      <c r="E368" s="18">
        <v>32</v>
      </c>
      <c r="F368" s="18"/>
      <c r="G368" s="19"/>
      <c r="H368" s="19" t="s">
        <v>131</v>
      </c>
      <c r="I368" s="19"/>
      <c r="J368" s="19"/>
      <c r="K368" s="17">
        <v>2</v>
      </c>
      <c r="L368" s="8">
        <v>4</v>
      </c>
      <c r="M368" s="151">
        <v>79.33</v>
      </c>
      <c r="N368" s="151">
        <v>158.66999999999999</v>
      </c>
      <c r="O368" s="25"/>
      <c r="P368" s="9" t="s">
        <v>133</v>
      </c>
      <c r="Q368" s="476" t="s">
        <v>209</v>
      </c>
      <c r="R368" s="473" t="s">
        <v>300</v>
      </c>
      <c r="S368" s="473" t="s">
        <v>300</v>
      </c>
      <c r="T368" s="473" t="s">
        <v>300</v>
      </c>
      <c r="U368" s="473" t="s">
        <v>300</v>
      </c>
      <c r="V368" s="473" t="s">
        <v>300</v>
      </c>
      <c r="W368" s="476"/>
      <c r="X368" s="476"/>
      <c r="Y368" s="9">
        <v>1</v>
      </c>
      <c r="Z368" s="9"/>
      <c r="AA368" s="9"/>
      <c r="AB368" s="9"/>
      <c r="AC368" s="9"/>
      <c r="AD368" s="476" t="s">
        <v>263</v>
      </c>
      <c r="AE368" s="70"/>
    </row>
    <row r="369" spans="1:31" x14ac:dyDescent="0.2">
      <c r="A369" s="515"/>
      <c r="B369" s="508"/>
      <c r="C369" s="18">
        <v>2</v>
      </c>
      <c r="D369" s="8" t="s">
        <v>101</v>
      </c>
      <c r="E369" s="18">
        <v>32</v>
      </c>
      <c r="F369" s="18"/>
      <c r="G369" s="19"/>
      <c r="H369" s="19" t="s">
        <v>131</v>
      </c>
      <c r="I369" s="19"/>
      <c r="J369" s="19"/>
      <c r="K369" s="17">
        <v>2</v>
      </c>
      <c r="L369" s="8">
        <v>4</v>
      </c>
      <c r="M369" s="151">
        <v>79.33</v>
      </c>
      <c r="N369" s="151">
        <v>158.66999999999999</v>
      </c>
      <c r="O369" s="25"/>
      <c r="P369" s="9"/>
      <c r="Q369" s="475"/>
      <c r="R369" s="475"/>
      <c r="S369" s="475"/>
      <c r="T369" s="475"/>
      <c r="U369" s="475"/>
      <c r="V369" s="475"/>
      <c r="W369" s="475"/>
      <c r="X369" s="475"/>
      <c r="Y369" s="9">
        <v>1</v>
      </c>
      <c r="Z369" s="9"/>
      <c r="AA369" s="9"/>
      <c r="AB369" s="9"/>
      <c r="AC369" s="9"/>
      <c r="AD369" s="475"/>
      <c r="AE369" s="70"/>
    </row>
    <row r="370" spans="1:31" x14ac:dyDescent="0.2">
      <c r="A370" s="515"/>
      <c r="B370" s="110" t="s">
        <v>8</v>
      </c>
      <c r="C370" s="30">
        <f>SUM(G370:J370)</f>
        <v>2</v>
      </c>
      <c r="D370" s="59"/>
      <c r="E370" s="60"/>
      <c r="F370" s="60"/>
      <c r="G370" s="21">
        <f>COUNTA(G368:G368)</f>
        <v>0</v>
      </c>
      <c r="H370" s="21">
        <f>COUNTA(H368:H369)</f>
        <v>2</v>
      </c>
      <c r="I370" s="21">
        <f>COUNTA(I368:I368)</f>
        <v>0</v>
      </c>
      <c r="J370" s="21">
        <f>COUNTA(J368:J368)</f>
        <v>0</v>
      </c>
      <c r="K370" s="21"/>
      <c r="L370" s="29">
        <f>SUM(L368:L369)</f>
        <v>8</v>
      </c>
      <c r="M370" s="59">
        <f>SUM(M368:M369)</f>
        <v>158.66</v>
      </c>
      <c r="N370" s="59">
        <f>SUM(N368:N369)</f>
        <v>317.33999999999997</v>
      </c>
      <c r="O370" s="29">
        <f>SUM(O368:O369)</f>
        <v>0</v>
      </c>
      <c r="P370" s="3"/>
      <c r="Q370" s="3"/>
      <c r="R370" s="59"/>
      <c r="S370" s="63"/>
      <c r="T370" s="3">
        <f>SUM(T368:T369)</f>
        <v>0</v>
      </c>
      <c r="U370" s="3"/>
      <c r="V370" s="3"/>
      <c r="W370" s="3"/>
      <c r="X370" s="3"/>
      <c r="Y370" s="3">
        <f>SUM(Y368:Y369)</f>
        <v>2</v>
      </c>
      <c r="Z370" s="3">
        <f>SUM(Z368:Z369)</f>
        <v>0</v>
      </c>
      <c r="AA370" s="3">
        <f>SUM(AA368:AA369)</f>
        <v>0</v>
      </c>
      <c r="AB370" s="3">
        <f>SUM(AB368:AB369)</f>
        <v>0</v>
      </c>
      <c r="AC370" s="3"/>
      <c r="AD370" s="3">
        <v>0</v>
      </c>
      <c r="AE370" s="125"/>
    </row>
    <row r="371" spans="1:31" x14ac:dyDescent="0.2">
      <c r="A371" s="515"/>
      <c r="B371" s="110" t="s">
        <v>84</v>
      </c>
      <c r="C371" s="30"/>
      <c r="D371" s="29"/>
      <c r="E371" s="30"/>
      <c r="F371" s="30"/>
      <c r="G371" s="21"/>
      <c r="H371" s="21"/>
      <c r="I371" s="21"/>
      <c r="J371" s="21"/>
      <c r="K371" s="21"/>
      <c r="L371" s="29"/>
      <c r="M371" s="142">
        <v>864</v>
      </c>
      <c r="N371" s="142"/>
      <c r="O371" s="21"/>
      <c r="P371" s="13"/>
      <c r="Q371" s="13"/>
      <c r="R371" s="16"/>
      <c r="S371" s="36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25"/>
    </row>
    <row r="372" spans="1:31" ht="15" customHeight="1" x14ac:dyDescent="0.2">
      <c r="A372" s="515" t="s">
        <v>191</v>
      </c>
      <c r="B372" s="87" t="s">
        <v>353</v>
      </c>
      <c r="C372" s="18">
        <v>1</v>
      </c>
      <c r="D372" s="8" t="s">
        <v>99</v>
      </c>
      <c r="E372" s="18">
        <v>5</v>
      </c>
      <c r="F372" s="18"/>
      <c r="G372" s="19"/>
      <c r="H372" s="19"/>
      <c r="I372" s="19" t="s">
        <v>261</v>
      </c>
      <c r="J372" s="19"/>
      <c r="K372" s="17">
        <v>3</v>
      </c>
      <c r="L372" s="8">
        <v>12</v>
      </c>
      <c r="M372" s="151">
        <v>362.54399999999998</v>
      </c>
      <c r="N372" s="151">
        <v>879.45</v>
      </c>
      <c r="O372" s="495">
        <v>150</v>
      </c>
      <c r="P372" s="9"/>
      <c r="Q372" s="476" t="s">
        <v>50</v>
      </c>
      <c r="R372" s="562" t="s">
        <v>354</v>
      </c>
      <c r="S372" s="482" t="s">
        <v>132</v>
      </c>
      <c r="T372" s="473" t="s">
        <v>277</v>
      </c>
      <c r="U372" s="473" t="s">
        <v>277</v>
      </c>
      <c r="V372" s="473" t="s">
        <v>277</v>
      </c>
      <c r="W372" s="476" t="s">
        <v>253</v>
      </c>
      <c r="X372" s="477"/>
      <c r="Y372" s="9">
        <v>6</v>
      </c>
      <c r="Z372" s="9"/>
      <c r="AA372" s="9"/>
      <c r="AB372" s="9"/>
      <c r="AC372" s="9"/>
      <c r="AD372" s="482" t="s">
        <v>134</v>
      </c>
      <c r="AE372" s="485" t="s">
        <v>253</v>
      </c>
    </row>
    <row r="373" spans="1:31" x14ac:dyDescent="0.2">
      <c r="A373" s="515"/>
      <c r="B373" s="86"/>
      <c r="C373" s="18">
        <v>2</v>
      </c>
      <c r="D373" s="8" t="s">
        <v>99</v>
      </c>
      <c r="E373" s="18">
        <v>5</v>
      </c>
      <c r="F373" s="18"/>
      <c r="G373" s="19"/>
      <c r="H373" s="19"/>
      <c r="I373" s="19" t="s">
        <v>253</v>
      </c>
      <c r="J373" s="19"/>
      <c r="K373" s="17">
        <v>3</v>
      </c>
      <c r="L373" s="8">
        <v>12</v>
      </c>
      <c r="M373" s="151">
        <v>361.88400000000001</v>
      </c>
      <c r="N373" s="151">
        <v>879.45</v>
      </c>
      <c r="O373" s="496"/>
      <c r="P373" s="9"/>
      <c r="Q373" s="474"/>
      <c r="R373" s="573"/>
      <c r="S373" s="503"/>
      <c r="T373" s="474"/>
      <c r="U373" s="474"/>
      <c r="V373" s="474"/>
      <c r="W373" s="474"/>
      <c r="X373" s="478"/>
      <c r="Y373" s="9">
        <v>6</v>
      </c>
      <c r="Z373" s="9"/>
      <c r="AA373" s="9"/>
      <c r="AB373" s="9"/>
      <c r="AC373" s="9"/>
      <c r="AD373" s="503"/>
      <c r="AE373" s="481"/>
    </row>
    <row r="374" spans="1:31" x14ac:dyDescent="0.2">
      <c r="A374" s="515"/>
      <c r="B374" s="86"/>
      <c r="C374" s="564">
        <v>3</v>
      </c>
      <c r="D374" s="566" t="s">
        <v>99</v>
      </c>
      <c r="E374" s="568">
        <v>5</v>
      </c>
      <c r="F374" s="235"/>
      <c r="G374" s="570"/>
      <c r="H374" s="570"/>
      <c r="I374" s="570" t="s">
        <v>253</v>
      </c>
      <c r="J374" s="570"/>
      <c r="K374" s="558">
        <v>3</v>
      </c>
      <c r="L374" s="8">
        <v>11</v>
      </c>
      <c r="M374" s="560">
        <v>378.08</v>
      </c>
      <c r="N374" s="560">
        <v>899</v>
      </c>
      <c r="O374" s="496"/>
      <c r="P374" s="9"/>
      <c r="Q374" s="474"/>
      <c r="R374" s="573"/>
      <c r="S374" s="503"/>
      <c r="T374" s="474"/>
      <c r="U374" s="474"/>
      <c r="V374" s="474"/>
      <c r="W374" s="474"/>
      <c r="X374" s="478"/>
      <c r="Y374" s="476">
        <v>6</v>
      </c>
      <c r="Z374" s="9"/>
      <c r="AA374" s="9"/>
      <c r="AB374" s="9"/>
      <c r="AC374" s="9"/>
      <c r="AD374" s="503"/>
      <c r="AE374" s="481"/>
    </row>
    <row r="375" spans="1:31" x14ac:dyDescent="0.2">
      <c r="A375" s="515"/>
      <c r="B375" s="114" t="s">
        <v>355</v>
      </c>
      <c r="C375" s="565"/>
      <c r="D375" s="567"/>
      <c r="E375" s="569"/>
      <c r="F375" s="101"/>
      <c r="G375" s="571"/>
      <c r="H375" s="571"/>
      <c r="I375" s="571"/>
      <c r="J375" s="571"/>
      <c r="K375" s="559"/>
      <c r="L375" s="8">
        <v>1</v>
      </c>
      <c r="M375" s="561"/>
      <c r="N375" s="561"/>
      <c r="O375" s="496"/>
      <c r="P375" s="9"/>
      <c r="Q375" s="474"/>
      <c r="R375" s="573"/>
      <c r="S375" s="503"/>
      <c r="T375" s="474"/>
      <c r="U375" s="474"/>
      <c r="V375" s="474"/>
      <c r="W375" s="474"/>
      <c r="X375" s="478"/>
      <c r="Y375" s="475"/>
      <c r="Z375" s="9"/>
      <c r="AA375" s="9"/>
      <c r="AB375" s="9"/>
      <c r="AC375" s="9"/>
      <c r="AD375" s="503"/>
      <c r="AE375" s="481"/>
    </row>
    <row r="376" spans="1:31" x14ac:dyDescent="0.2">
      <c r="A376" s="515"/>
      <c r="B376" s="86"/>
      <c r="C376" s="18">
        <v>4</v>
      </c>
      <c r="D376" s="8" t="s">
        <v>99</v>
      </c>
      <c r="E376" s="18">
        <v>5</v>
      </c>
      <c r="F376" s="18"/>
      <c r="G376" s="19"/>
      <c r="H376" s="19"/>
      <c r="I376" s="19" t="s">
        <v>253</v>
      </c>
      <c r="J376" s="19"/>
      <c r="K376" s="17">
        <v>3</v>
      </c>
      <c r="L376" s="8">
        <v>12</v>
      </c>
      <c r="M376" s="151">
        <v>365.49200000000002</v>
      </c>
      <c r="N376" s="151">
        <v>885.84</v>
      </c>
      <c r="O376" s="496"/>
      <c r="P376" s="9"/>
      <c r="Q376" s="474"/>
      <c r="R376" s="573"/>
      <c r="S376" s="503"/>
      <c r="T376" s="474"/>
      <c r="U376" s="474"/>
      <c r="V376" s="474"/>
      <c r="W376" s="474"/>
      <c r="X376" s="478"/>
      <c r="Y376" s="9">
        <v>6</v>
      </c>
      <c r="Z376" s="9"/>
      <c r="AA376" s="9"/>
      <c r="AB376" s="9"/>
      <c r="AC376" s="9"/>
      <c r="AD376" s="503"/>
      <c r="AE376" s="481"/>
    </row>
    <row r="377" spans="1:31" x14ac:dyDescent="0.2">
      <c r="A377" s="515"/>
      <c r="B377" s="86"/>
      <c r="C377" s="18">
        <v>5</v>
      </c>
      <c r="D377" s="8" t="s">
        <v>99</v>
      </c>
      <c r="E377" s="18">
        <v>6</v>
      </c>
      <c r="F377" s="18"/>
      <c r="G377" s="19"/>
      <c r="H377" s="19"/>
      <c r="I377" s="19" t="s">
        <v>253</v>
      </c>
      <c r="J377" s="19"/>
      <c r="K377" s="17">
        <v>3</v>
      </c>
      <c r="L377" s="8">
        <v>12</v>
      </c>
      <c r="M377" s="151">
        <v>365.49</v>
      </c>
      <c r="N377" s="151">
        <v>885.84</v>
      </c>
      <c r="O377" s="496"/>
      <c r="P377" s="9"/>
      <c r="Q377" s="474"/>
      <c r="R377" s="573"/>
      <c r="S377" s="503"/>
      <c r="T377" s="474"/>
      <c r="U377" s="474"/>
      <c r="V377" s="474"/>
      <c r="W377" s="474"/>
      <c r="X377" s="478"/>
      <c r="Y377" s="9">
        <v>6</v>
      </c>
      <c r="Z377" s="9"/>
      <c r="AA377" s="9"/>
      <c r="AB377" s="9"/>
      <c r="AC377" s="9"/>
      <c r="AD377" s="503"/>
      <c r="AE377" s="481"/>
    </row>
    <row r="378" spans="1:31" x14ac:dyDescent="0.2">
      <c r="A378" s="515"/>
      <c r="B378" s="86"/>
      <c r="C378" s="18">
        <v>6</v>
      </c>
      <c r="D378" s="8" t="s">
        <v>99</v>
      </c>
      <c r="E378" s="18">
        <v>6</v>
      </c>
      <c r="F378" s="18"/>
      <c r="G378" s="19"/>
      <c r="H378" s="19"/>
      <c r="I378" s="19" t="s">
        <v>253</v>
      </c>
      <c r="J378" s="19"/>
      <c r="K378" s="17">
        <v>3</v>
      </c>
      <c r="L378" s="8">
        <v>12</v>
      </c>
      <c r="M378" s="151">
        <v>366.83</v>
      </c>
      <c r="N378" s="151">
        <v>885.84</v>
      </c>
      <c r="O378" s="496"/>
      <c r="P378" s="9"/>
      <c r="Q378" s="474"/>
      <c r="R378" s="573"/>
      <c r="S378" s="503"/>
      <c r="T378" s="474"/>
      <c r="U378" s="474"/>
      <c r="V378" s="474"/>
      <c r="W378" s="474"/>
      <c r="X378" s="478"/>
      <c r="Y378" s="9">
        <v>6</v>
      </c>
      <c r="Z378" s="9"/>
      <c r="AA378" s="9"/>
      <c r="AB378" s="9"/>
      <c r="AC378" s="9"/>
      <c r="AD378" s="503"/>
      <c r="AE378" s="481"/>
    </row>
    <row r="379" spans="1:31" x14ac:dyDescent="0.2">
      <c r="A379" s="515"/>
      <c r="B379" s="86"/>
      <c r="C379" s="18">
        <v>7</v>
      </c>
      <c r="D379" s="8" t="s">
        <v>99</v>
      </c>
      <c r="E379" s="18">
        <v>6</v>
      </c>
      <c r="F379" s="18"/>
      <c r="G379" s="19"/>
      <c r="H379" s="19"/>
      <c r="I379" s="19" t="s">
        <v>253</v>
      </c>
      <c r="J379" s="19"/>
      <c r="K379" s="17">
        <v>3</v>
      </c>
      <c r="L379" s="8">
        <v>12</v>
      </c>
      <c r="M379" s="151">
        <v>364.83</v>
      </c>
      <c r="N379" s="151">
        <v>885.84</v>
      </c>
      <c r="O379" s="496"/>
      <c r="P379" s="9"/>
      <c r="Q379" s="474"/>
      <c r="R379" s="573"/>
      <c r="S379" s="503"/>
      <c r="T379" s="474"/>
      <c r="U379" s="474"/>
      <c r="V379" s="474"/>
      <c r="W379" s="474"/>
      <c r="X379" s="478"/>
      <c r="Y379" s="9">
        <v>6</v>
      </c>
      <c r="Z379" s="9"/>
      <c r="AA379" s="9"/>
      <c r="AB379" s="9"/>
      <c r="AC379" s="9"/>
      <c r="AD379" s="503"/>
      <c r="AE379" s="481"/>
    </row>
    <row r="380" spans="1:31" x14ac:dyDescent="0.2">
      <c r="A380" s="515"/>
      <c r="B380" s="86"/>
      <c r="C380" s="18">
        <v>8</v>
      </c>
      <c r="D380" s="8" t="s">
        <v>99</v>
      </c>
      <c r="E380" s="18">
        <v>7</v>
      </c>
      <c r="F380" s="18"/>
      <c r="G380" s="19"/>
      <c r="H380" s="19"/>
      <c r="I380" s="19" t="s">
        <v>253</v>
      </c>
      <c r="J380" s="19"/>
      <c r="K380" s="17">
        <v>3</v>
      </c>
      <c r="L380" s="8">
        <v>18</v>
      </c>
      <c r="M380" s="151">
        <v>536.91</v>
      </c>
      <c r="N380" s="151">
        <v>1331.95</v>
      </c>
      <c r="O380" s="496"/>
      <c r="P380" s="9"/>
      <c r="Q380" s="474"/>
      <c r="R380" s="573"/>
      <c r="S380" s="503"/>
      <c r="T380" s="474"/>
      <c r="U380" s="474"/>
      <c r="V380" s="474"/>
      <c r="W380" s="474"/>
      <c r="X380" s="478"/>
      <c r="Y380" s="9">
        <v>9</v>
      </c>
      <c r="Z380" s="9"/>
      <c r="AA380" s="9"/>
      <c r="AB380" s="9"/>
      <c r="AC380" s="9"/>
      <c r="AD380" s="503"/>
      <c r="AE380" s="481"/>
    </row>
    <row r="381" spans="1:31" x14ac:dyDescent="0.2">
      <c r="A381" s="515"/>
      <c r="B381" s="86"/>
      <c r="C381" s="18">
        <v>9</v>
      </c>
      <c r="D381" s="8" t="s">
        <v>99</v>
      </c>
      <c r="E381" s="18">
        <v>7</v>
      </c>
      <c r="F381" s="18"/>
      <c r="G381" s="19"/>
      <c r="H381" s="19"/>
      <c r="I381" s="19" t="s">
        <v>253</v>
      </c>
      <c r="J381" s="19"/>
      <c r="K381" s="17">
        <v>3</v>
      </c>
      <c r="L381" s="8">
        <v>18</v>
      </c>
      <c r="M381" s="151">
        <v>536.91</v>
      </c>
      <c r="N381" s="151">
        <v>1325.56</v>
      </c>
      <c r="O381" s="496"/>
      <c r="P381" s="9"/>
      <c r="Q381" s="474"/>
      <c r="R381" s="573"/>
      <c r="S381" s="503"/>
      <c r="T381" s="474"/>
      <c r="U381" s="474"/>
      <c r="V381" s="474"/>
      <c r="W381" s="474"/>
      <c r="X381" s="478"/>
      <c r="Y381" s="9">
        <v>9</v>
      </c>
      <c r="Z381" s="9"/>
      <c r="AA381" s="9"/>
      <c r="AB381" s="9"/>
      <c r="AC381" s="9"/>
      <c r="AD381" s="503"/>
      <c r="AE381" s="481"/>
    </row>
    <row r="382" spans="1:31" x14ac:dyDescent="0.2">
      <c r="A382" s="515"/>
      <c r="B382" s="86"/>
      <c r="C382" s="18">
        <v>10</v>
      </c>
      <c r="D382" s="8" t="s">
        <v>99</v>
      </c>
      <c r="E382" s="18">
        <v>7</v>
      </c>
      <c r="F382" s="18"/>
      <c r="G382" s="19"/>
      <c r="H382" s="19"/>
      <c r="I382" s="19" t="s">
        <v>253</v>
      </c>
      <c r="J382" s="19"/>
      <c r="K382" s="17">
        <v>3</v>
      </c>
      <c r="L382" s="8">
        <v>18</v>
      </c>
      <c r="M382" s="151">
        <v>550.04</v>
      </c>
      <c r="N382" s="151">
        <v>1331.95</v>
      </c>
      <c r="O382" s="497"/>
      <c r="P382" s="9"/>
      <c r="Q382" s="475"/>
      <c r="R382" s="563"/>
      <c r="S382" s="513"/>
      <c r="T382" s="475"/>
      <c r="U382" s="475"/>
      <c r="V382" s="475"/>
      <c r="W382" s="475"/>
      <c r="X382" s="479"/>
      <c r="Y382" s="9">
        <v>9</v>
      </c>
      <c r="Z382" s="9"/>
      <c r="AA382" s="9"/>
      <c r="AB382" s="9"/>
      <c r="AC382" s="9"/>
      <c r="AD382" s="513"/>
      <c r="AE382" s="481"/>
    </row>
    <row r="383" spans="1:31" x14ac:dyDescent="0.2">
      <c r="A383" s="515"/>
      <c r="B383" s="110" t="s">
        <v>8</v>
      </c>
      <c r="C383" s="30">
        <f>SUM(G383:J383)</f>
        <v>10</v>
      </c>
      <c r="D383" s="59"/>
      <c r="E383" s="60"/>
      <c r="F383" s="60"/>
      <c r="G383" s="21">
        <f>COUNTA(G372:G382)</f>
        <v>0</v>
      </c>
      <c r="H383" s="21">
        <f>COUNTA(H372:H382)</f>
        <v>0</v>
      </c>
      <c r="I383" s="21">
        <f>COUNTA(I372:I382)</f>
        <v>10</v>
      </c>
      <c r="J383" s="21">
        <f>COUNTA(J372:J382)</f>
        <v>0</v>
      </c>
      <c r="K383" s="21"/>
      <c r="L383" s="29">
        <f>SUM(L372:L382)</f>
        <v>138</v>
      </c>
      <c r="M383" s="141">
        <f>SUM(M372:M382)</f>
        <v>4189.01</v>
      </c>
      <c r="N383" s="143">
        <f>SUM(N372:N382)</f>
        <v>10190.720000000001</v>
      </c>
      <c r="O383" s="29">
        <f>SUM(O372)</f>
        <v>150</v>
      </c>
      <c r="P383" s="3"/>
      <c r="Q383" s="3"/>
      <c r="R383" s="59"/>
      <c r="S383" s="63"/>
      <c r="T383" s="3">
        <f>SUM(T372:T382)</f>
        <v>0</v>
      </c>
      <c r="U383" s="3"/>
      <c r="V383" s="3"/>
      <c r="W383" s="3"/>
      <c r="X383" s="3"/>
      <c r="Y383" s="3">
        <f>SUM(Y372:Y382)</f>
        <v>69</v>
      </c>
      <c r="Z383" s="3">
        <f>SUM(Z372:Z382)</f>
        <v>0</v>
      </c>
      <c r="AA383" s="3">
        <f>SUM(AA372:AA382)</f>
        <v>0</v>
      </c>
      <c r="AB383" s="3">
        <f>SUM(AB372:AB382)</f>
        <v>0</v>
      </c>
      <c r="AC383" s="3"/>
      <c r="AD383" s="3">
        <v>1</v>
      </c>
      <c r="AE383" s="125"/>
    </row>
    <row r="384" spans="1:31" x14ac:dyDescent="0.2">
      <c r="A384" s="515"/>
      <c r="B384" s="110" t="s">
        <v>84</v>
      </c>
      <c r="C384" s="30"/>
      <c r="D384" s="29"/>
      <c r="E384" s="30"/>
      <c r="F384" s="30"/>
      <c r="G384" s="21"/>
      <c r="H384" s="21"/>
      <c r="I384" s="21"/>
      <c r="J384" s="21"/>
      <c r="K384" s="21"/>
      <c r="L384" s="29"/>
      <c r="M384" s="142">
        <v>16756.84</v>
      </c>
      <c r="N384" s="142"/>
      <c r="O384" s="21"/>
      <c r="P384" s="13"/>
      <c r="Q384" s="13"/>
      <c r="R384" s="16"/>
      <c r="S384" s="36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25"/>
    </row>
    <row r="385" spans="1:31" ht="15.75" customHeight="1" x14ac:dyDescent="0.2">
      <c r="A385" s="515"/>
      <c r="B385" s="492" t="s">
        <v>135</v>
      </c>
      <c r="C385" s="64">
        <v>1</v>
      </c>
      <c r="D385" s="280" t="s">
        <v>99</v>
      </c>
      <c r="E385" s="64">
        <v>13</v>
      </c>
      <c r="F385" s="64"/>
      <c r="G385" s="17"/>
      <c r="H385" s="19"/>
      <c r="I385" s="19" t="s">
        <v>261</v>
      </c>
      <c r="J385" s="19"/>
      <c r="K385" s="17">
        <v>3</v>
      </c>
      <c r="L385" s="8">
        <v>15</v>
      </c>
      <c r="M385" s="151">
        <v>556.84</v>
      </c>
      <c r="N385" s="151">
        <v>1226.79</v>
      </c>
      <c r="O385" s="495">
        <v>28</v>
      </c>
      <c r="P385" s="9" t="s">
        <v>71</v>
      </c>
      <c r="Q385" s="476" t="s">
        <v>50</v>
      </c>
      <c r="R385" s="562" t="s">
        <v>356</v>
      </c>
      <c r="S385" s="482" t="s">
        <v>132</v>
      </c>
      <c r="T385" s="473" t="s">
        <v>277</v>
      </c>
      <c r="U385" s="473" t="s">
        <v>277</v>
      </c>
      <c r="V385" s="473" t="s">
        <v>277</v>
      </c>
      <c r="W385" s="477"/>
      <c r="X385" s="476" t="s">
        <v>253</v>
      </c>
      <c r="Y385" s="9">
        <v>6</v>
      </c>
      <c r="Z385" s="9"/>
      <c r="AA385" s="9">
        <v>3</v>
      </c>
      <c r="AB385" s="9"/>
      <c r="AC385" s="9"/>
      <c r="AD385" s="482" t="s">
        <v>357</v>
      </c>
      <c r="AE385" s="485" t="s">
        <v>253</v>
      </c>
    </row>
    <row r="386" spans="1:31" x14ac:dyDescent="0.2">
      <c r="A386" s="515"/>
      <c r="B386" s="493"/>
      <c r="C386" s="64">
        <v>2</v>
      </c>
      <c r="D386" s="280" t="s">
        <v>99</v>
      </c>
      <c r="E386" s="64">
        <v>13</v>
      </c>
      <c r="F386" s="64"/>
      <c r="G386" s="17"/>
      <c r="H386" s="19"/>
      <c r="I386" s="19" t="s">
        <v>253</v>
      </c>
      <c r="J386" s="19"/>
      <c r="K386" s="17">
        <v>3</v>
      </c>
      <c r="L386" s="8">
        <v>12</v>
      </c>
      <c r="M386" s="151">
        <v>412.41</v>
      </c>
      <c r="N386" s="151">
        <v>903.55</v>
      </c>
      <c r="O386" s="497"/>
      <c r="P386" s="9" t="s">
        <v>219</v>
      </c>
      <c r="Q386" s="475"/>
      <c r="R386" s="563"/>
      <c r="S386" s="513"/>
      <c r="T386" s="549"/>
      <c r="U386" s="549"/>
      <c r="V386" s="549"/>
      <c r="W386" s="479"/>
      <c r="X386" s="475"/>
      <c r="Y386" s="9">
        <v>6</v>
      </c>
      <c r="Z386" s="9"/>
      <c r="AA386" s="9">
        <v>3</v>
      </c>
      <c r="AB386" s="9"/>
      <c r="AC386" s="9"/>
      <c r="AD386" s="513"/>
      <c r="AE386" s="481"/>
    </row>
    <row r="387" spans="1:31" x14ac:dyDescent="0.2">
      <c r="A387" s="515"/>
      <c r="B387" s="110" t="s">
        <v>8</v>
      </c>
      <c r="C387" s="30">
        <f>SUM(G387:J387)</f>
        <v>2</v>
      </c>
      <c r="D387" s="29"/>
      <c r="E387" s="30"/>
      <c r="F387" s="30"/>
      <c r="G387" s="21">
        <f>COUNTA(G385:G386)</f>
        <v>0</v>
      </c>
      <c r="H387" s="21">
        <f>COUNTA(H385:H386)</f>
        <v>0</v>
      </c>
      <c r="I387" s="21">
        <f>COUNTA(I385:I386)</f>
        <v>2</v>
      </c>
      <c r="J387" s="21">
        <f>COUNTA(J385:J386)</f>
        <v>0</v>
      </c>
      <c r="K387" s="21"/>
      <c r="L387" s="29">
        <f>SUM(L385:L386)</f>
        <v>27</v>
      </c>
      <c r="M387" s="142">
        <f>SUM(M385:M386)</f>
        <v>969.25</v>
      </c>
      <c r="N387" s="142">
        <f>SUM(N385:N386)</f>
        <v>2130.34</v>
      </c>
      <c r="O387" s="21">
        <f>O385</f>
        <v>28</v>
      </c>
      <c r="P387" s="13"/>
      <c r="Q387" s="13"/>
      <c r="R387" s="16"/>
      <c r="S387" s="36"/>
      <c r="T387" s="13">
        <f>SUM(T385:T386)</f>
        <v>0</v>
      </c>
      <c r="U387" s="13"/>
      <c r="V387" s="13"/>
      <c r="W387" s="13"/>
      <c r="X387" s="13"/>
      <c r="Y387" s="13">
        <f>SUM(Y385:Y386)</f>
        <v>12</v>
      </c>
      <c r="Z387" s="13">
        <f>SUM(Z385:Z386)</f>
        <v>0</v>
      </c>
      <c r="AA387" s="13">
        <f>SUM(AA385:AA386)</f>
        <v>6</v>
      </c>
      <c r="AB387" s="13">
        <f>SUM(AB385:AB386)</f>
        <v>0</v>
      </c>
      <c r="AC387" s="13"/>
      <c r="AD387" s="13">
        <v>1</v>
      </c>
      <c r="AE387" s="125"/>
    </row>
    <row r="388" spans="1:31" x14ac:dyDescent="0.2">
      <c r="A388" s="515"/>
      <c r="B388" s="111" t="s">
        <v>84</v>
      </c>
      <c r="C388" s="30"/>
      <c r="D388" s="29"/>
      <c r="E388" s="30"/>
      <c r="F388" s="30"/>
      <c r="G388" s="21"/>
      <c r="H388" s="21"/>
      <c r="I388" s="21"/>
      <c r="J388" s="21"/>
      <c r="K388" s="21"/>
      <c r="L388" s="29"/>
      <c r="M388" s="142">
        <v>3337</v>
      </c>
      <c r="N388" s="142"/>
      <c r="O388" s="21"/>
      <c r="P388" s="13"/>
      <c r="Q388" s="13"/>
      <c r="R388" s="16"/>
      <c r="S388" s="36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25"/>
    </row>
    <row r="389" spans="1:31" x14ac:dyDescent="0.2">
      <c r="A389" s="515"/>
      <c r="B389" s="492" t="s">
        <v>136</v>
      </c>
      <c r="C389" s="64">
        <v>1</v>
      </c>
      <c r="D389" s="8" t="s">
        <v>101</v>
      </c>
      <c r="E389" s="18">
        <v>40</v>
      </c>
      <c r="F389" s="18"/>
      <c r="G389" s="19" t="s">
        <v>261</v>
      </c>
      <c r="H389" s="17"/>
      <c r="I389" s="19"/>
      <c r="J389" s="19"/>
      <c r="K389" s="17">
        <v>1</v>
      </c>
      <c r="L389" s="8">
        <v>4</v>
      </c>
      <c r="M389" s="151">
        <v>126.8</v>
      </c>
      <c r="N389" s="151">
        <v>126.8</v>
      </c>
      <c r="O389" s="25"/>
      <c r="P389" s="9"/>
      <c r="Q389" s="476" t="s">
        <v>209</v>
      </c>
      <c r="R389" s="473" t="s">
        <v>300</v>
      </c>
      <c r="S389" s="473" t="s">
        <v>300</v>
      </c>
      <c r="T389" s="473" t="s">
        <v>300</v>
      </c>
      <c r="U389" s="473" t="s">
        <v>300</v>
      </c>
      <c r="V389" s="473" t="s">
        <v>300</v>
      </c>
      <c r="W389" s="476"/>
      <c r="X389" s="476"/>
      <c r="Y389" s="9">
        <v>1</v>
      </c>
      <c r="Z389" s="9"/>
      <c r="AA389" s="9"/>
      <c r="AB389" s="9"/>
      <c r="AC389" s="9"/>
      <c r="AD389" s="476" t="s">
        <v>263</v>
      </c>
      <c r="AE389" s="556"/>
    </row>
    <row r="390" spans="1:31" x14ac:dyDescent="0.2">
      <c r="A390" s="515"/>
      <c r="B390" s="493"/>
      <c r="C390" s="64">
        <v>2</v>
      </c>
      <c r="D390" s="8" t="s">
        <v>101</v>
      </c>
      <c r="E390" s="18">
        <v>40</v>
      </c>
      <c r="F390" s="18"/>
      <c r="G390" s="19" t="s">
        <v>287</v>
      </c>
      <c r="H390" s="17"/>
      <c r="I390" s="19"/>
      <c r="J390" s="19"/>
      <c r="K390" s="17">
        <v>1</v>
      </c>
      <c r="L390" s="8">
        <v>4</v>
      </c>
      <c r="M390" s="151">
        <v>126.8</v>
      </c>
      <c r="N390" s="151">
        <v>126.8</v>
      </c>
      <c r="O390" s="25"/>
      <c r="P390" s="9"/>
      <c r="Q390" s="474"/>
      <c r="R390" s="474"/>
      <c r="S390" s="474"/>
      <c r="T390" s="474"/>
      <c r="U390" s="474"/>
      <c r="V390" s="474"/>
      <c r="W390" s="474"/>
      <c r="X390" s="474"/>
      <c r="Y390" s="9">
        <v>1</v>
      </c>
      <c r="Z390" s="9"/>
      <c r="AA390" s="9"/>
      <c r="AB390" s="9"/>
      <c r="AC390" s="9"/>
      <c r="AD390" s="474"/>
      <c r="AE390" s="557"/>
    </row>
    <row r="391" spans="1:31" x14ac:dyDescent="0.2">
      <c r="A391" s="515"/>
      <c r="B391" s="493"/>
      <c r="C391" s="64">
        <v>3</v>
      </c>
      <c r="D391" s="8" t="s">
        <v>101</v>
      </c>
      <c r="E391" s="18">
        <v>40</v>
      </c>
      <c r="F391" s="18"/>
      <c r="G391" s="19" t="s">
        <v>287</v>
      </c>
      <c r="H391" s="17"/>
      <c r="I391" s="19"/>
      <c r="J391" s="19"/>
      <c r="K391" s="17">
        <v>1</v>
      </c>
      <c r="L391" s="8">
        <v>4</v>
      </c>
      <c r="M391" s="151">
        <v>126.8</v>
      </c>
      <c r="N391" s="151">
        <v>126.8</v>
      </c>
      <c r="O391" s="25"/>
      <c r="P391" s="9"/>
      <c r="Q391" s="474"/>
      <c r="R391" s="474"/>
      <c r="S391" s="474"/>
      <c r="T391" s="474"/>
      <c r="U391" s="474"/>
      <c r="V391" s="474"/>
      <c r="W391" s="474"/>
      <c r="X391" s="474"/>
      <c r="Y391" s="9">
        <v>1</v>
      </c>
      <c r="Z391" s="9"/>
      <c r="AA391" s="9"/>
      <c r="AB391" s="9"/>
      <c r="AC391" s="9"/>
      <c r="AD391" s="474"/>
      <c r="AE391" s="557"/>
    </row>
    <row r="392" spans="1:31" x14ac:dyDescent="0.2">
      <c r="A392" s="515"/>
      <c r="B392" s="493"/>
      <c r="C392" s="64">
        <v>5</v>
      </c>
      <c r="D392" s="8" t="s">
        <v>101</v>
      </c>
      <c r="E392" s="18">
        <v>40</v>
      </c>
      <c r="F392" s="18"/>
      <c r="G392" s="19" t="s">
        <v>287</v>
      </c>
      <c r="H392" s="17"/>
      <c r="I392" s="19"/>
      <c r="J392" s="19"/>
      <c r="K392" s="17">
        <v>1</v>
      </c>
      <c r="L392" s="8">
        <v>4</v>
      </c>
      <c r="M392" s="151">
        <v>126.8</v>
      </c>
      <c r="N392" s="151">
        <v>126.8</v>
      </c>
      <c r="O392" s="25"/>
      <c r="P392" s="9"/>
      <c r="Q392" s="474"/>
      <c r="R392" s="474"/>
      <c r="S392" s="474"/>
      <c r="T392" s="474"/>
      <c r="U392" s="474"/>
      <c r="V392" s="474"/>
      <c r="W392" s="474"/>
      <c r="X392" s="474"/>
      <c r="Y392" s="9">
        <v>1</v>
      </c>
      <c r="Z392" s="9"/>
      <c r="AA392" s="9"/>
      <c r="AB392" s="9"/>
      <c r="AC392" s="9"/>
      <c r="AD392" s="474"/>
      <c r="AE392" s="557"/>
    </row>
    <row r="393" spans="1:31" x14ac:dyDescent="0.2">
      <c r="A393" s="515"/>
      <c r="B393" s="493"/>
      <c r="C393" s="64">
        <v>6</v>
      </c>
      <c r="D393" s="8" t="s">
        <v>101</v>
      </c>
      <c r="E393" s="18">
        <v>40</v>
      </c>
      <c r="F393" s="18"/>
      <c r="G393" s="19" t="s">
        <v>287</v>
      </c>
      <c r="H393" s="17"/>
      <c r="I393" s="19"/>
      <c r="J393" s="19"/>
      <c r="K393" s="17">
        <v>1</v>
      </c>
      <c r="L393" s="8">
        <v>4</v>
      </c>
      <c r="M393" s="151">
        <v>126.8</v>
      </c>
      <c r="N393" s="151">
        <v>126.8</v>
      </c>
      <c r="O393" s="25"/>
      <c r="P393" s="9"/>
      <c r="Q393" s="474"/>
      <c r="R393" s="474"/>
      <c r="S393" s="474"/>
      <c r="T393" s="474"/>
      <c r="U393" s="474"/>
      <c r="V393" s="474"/>
      <c r="W393" s="474"/>
      <c r="X393" s="474"/>
      <c r="Y393" s="9">
        <v>1</v>
      </c>
      <c r="Z393" s="9"/>
      <c r="AA393" s="9"/>
      <c r="AB393" s="9"/>
      <c r="AC393" s="9"/>
      <c r="AD393" s="474"/>
      <c r="AE393" s="557"/>
    </row>
    <row r="394" spans="1:31" x14ac:dyDescent="0.2">
      <c r="A394" s="515"/>
      <c r="B394" s="493"/>
      <c r="C394" s="64">
        <v>7</v>
      </c>
      <c r="D394" s="8" t="s">
        <v>101</v>
      </c>
      <c r="E394" s="18">
        <v>40</v>
      </c>
      <c r="F394" s="18"/>
      <c r="G394" s="19" t="s">
        <v>287</v>
      </c>
      <c r="H394" s="17"/>
      <c r="I394" s="19"/>
      <c r="J394" s="19"/>
      <c r="K394" s="17">
        <v>1</v>
      </c>
      <c r="L394" s="8">
        <v>4</v>
      </c>
      <c r="M394" s="151">
        <v>126.8</v>
      </c>
      <c r="N394" s="151">
        <v>126.8</v>
      </c>
      <c r="O394" s="25"/>
      <c r="P394" s="9"/>
      <c r="Q394" s="475"/>
      <c r="R394" s="475"/>
      <c r="S394" s="475"/>
      <c r="T394" s="475"/>
      <c r="U394" s="475"/>
      <c r="V394" s="475"/>
      <c r="W394" s="475"/>
      <c r="X394" s="475"/>
      <c r="Y394" s="9">
        <v>1</v>
      </c>
      <c r="Z394" s="9"/>
      <c r="AA394" s="9"/>
      <c r="AB394" s="9"/>
      <c r="AC394" s="9"/>
      <c r="AD394" s="475"/>
      <c r="AE394" s="557"/>
    </row>
    <row r="395" spans="1:31" x14ac:dyDescent="0.2">
      <c r="A395" s="515"/>
      <c r="B395" s="110" t="s">
        <v>8</v>
      </c>
      <c r="C395" s="30">
        <f>SUM(G395:J395)</f>
        <v>6</v>
      </c>
      <c r="D395" s="29"/>
      <c r="E395" s="30"/>
      <c r="F395" s="30"/>
      <c r="G395" s="21">
        <f>COUNTA(G389:G394)</f>
        <v>6</v>
      </c>
      <c r="H395" s="21">
        <f>COUNTA(H389:H394)</f>
        <v>0</v>
      </c>
      <c r="I395" s="21">
        <f>COUNTA(I389:I394)</f>
        <v>0</v>
      </c>
      <c r="J395" s="21">
        <f>COUNTA(J389:J394)</f>
        <v>0</v>
      </c>
      <c r="K395" s="21"/>
      <c r="L395" s="29">
        <f>SUM(L389:L394)</f>
        <v>24</v>
      </c>
      <c r="M395" s="142">
        <f>SUM(M389:M394)</f>
        <v>760.8</v>
      </c>
      <c r="N395" s="142">
        <f>SUM(N389:N394)</f>
        <v>760.8</v>
      </c>
      <c r="O395" s="21">
        <f>SUM(O389:O394)</f>
        <v>0</v>
      </c>
      <c r="P395" s="13"/>
      <c r="Q395" s="13"/>
      <c r="R395" s="16"/>
      <c r="S395" s="36"/>
      <c r="T395" s="13">
        <f>SUM(T389:T394)</f>
        <v>0</v>
      </c>
      <c r="U395" s="13"/>
      <c r="V395" s="13"/>
      <c r="W395" s="13"/>
      <c r="X395" s="13"/>
      <c r="Y395" s="13">
        <f>SUM(Y389:Y394)</f>
        <v>6</v>
      </c>
      <c r="Z395" s="13">
        <f>SUM(Z389:Z394)</f>
        <v>0</v>
      </c>
      <c r="AA395" s="13">
        <f>SUM(AA389:AA394)</f>
        <v>0</v>
      </c>
      <c r="AB395" s="13">
        <f>SUM(AB389:AB394)</f>
        <v>0</v>
      </c>
      <c r="AC395" s="13"/>
      <c r="AD395" s="13">
        <v>0</v>
      </c>
      <c r="AE395" s="125"/>
    </row>
    <row r="396" spans="1:31" x14ac:dyDescent="0.2">
      <c r="A396" s="515"/>
      <c r="B396" s="110" t="s">
        <v>84</v>
      </c>
      <c r="C396" s="30"/>
      <c r="D396" s="29"/>
      <c r="E396" s="30"/>
      <c r="F396" s="30"/>
      <c r="G396" s="21"/>
      <c r="H396" s="21"/>
      <c r="I396" s="21"/>
      <c r="J396" s="21"/>
      <c r="K396" s="21"/>
      <c r="L396" s="29"/>
      <c r="M396" s="142">
        <v>2672.79</v>
      </c>
      <c r="N396" s="142"/>
      <c r="O396" s="21"/>
      <c r="P396" s="13"/>
      <c r="Q396" s="13"/>
      <c r="R396" s="16"/>
      <c r="S396" s="36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25"/>
    </row>
    <row r="397" spans="1:31" ht="15.75" customHeight="1" x14ac:dyDescent="0.2">
      <c r="A397" s="515"/>
      <c r="B397" s="492" t="s">
        <v>358</v>
      </c>
      <c r="C397" s="64" t="s">
        <v>137</v>
      </c>
      <c r="D397" s="8" t="s">
        <v>101</v>
      </c>
      <c r="E397" s="18">
        <v>51</v>
      </c>
      <c r="F397" s="18"/>
      <c r="G397" s="19"/>
      <c r="H397" s="17"/>
      <c r="I397" s="19" t="s">
        <v>261</v>
      </c>
      <c r="J397" s="19"/>
      <c r="K397" s="17">
        <v>5</v>
      </c>
      <c r="L397" s="8">
        <v>30</v>
      </c>
      <c r="M397" s="151">
        <v>390.08</v>
      </c>
      <c r="N397" s="151">
        <v>1895.27</v>
      </c>
      <c r="O397" s="495">
        <v>121</v>
      </c>
      <c r="P397" s="34" t="s">
        <v>220</v>
      </c>
      <c r="Q397" s="476" t="s">
        <v>50</v>
      </c>
      <c r="R397" s="554">
        <v>22.5</v>
      </c>
      <c r="S397" s="482" t="s">
        <v>132</v>
      </c>
      <c r="T397" s="476" t="s">
        <v>240</v>
      </c>
      <c r="U397" s="476" t="s">
        <v>240</v>
      </c>
      <c r="V397" s="476" t="s">
        <v>240</v>
      </c>
      <c r="W397" s="476" t="s">
        <v>253</v>
      </c>
      <c r="X397" s="477"/>
      <c r="Y397" s="9">
        <v>15</v>
      </c>
      <c r="Z397" s="9"/>
      <c r="AA397" s="9"/>
      <c r="AB397" s="9"/>
      <c r="AC397" s="9"/>
      <c r="AD397" s="482" t="s">
        <v>138</v>
      </c>
      <c r="AE397" s="485" t="s">
        <v>253</v>
      </c>
    </row>
    <row r="398" spans="1:31" x14ac:dyDescent="0.2">
      <c r="A398" s="515"/>
      <c r="B398" s="493"/>
      <c r="C398" s="64" t="s">
        <v>139</v>
      </c>
      <c r="D398" s="8" t="s">
        <v>101</v>
      </c>
      <c r="E398" s="18">
        <v>51</v>
      </c>
      <c r="F398" s="18"/>
      <c r="G398" s="19"/>
      <c r="H398" s="17"/>
      <c r="I398" s="19" t="s">
        <v>253</v>
      </c>
      <c r="J398" s="19"/>
      <c r="K398" s="17">
        <v>5</v>
      </c>
      <c r="L398" s="8">
        <v>30</v>
      </c>
      <c r="M398" s="151">
        <v>354.85</v>
      </c>
      <c r="N398" s="151">
        <v>1724.04</v>
      </c>
      <c r="O398" s="496"/>
      <c r="P398" s="9" t="s">
        <v>219</v>
      </c>
      <c r="Q398" s="475"/>
      <c r="R398" s="555"/>
      <c r="S398" s="513"/>
      <c r="T398" s="475"/>
      <c r="U398" s="475"/>
      <c r="V398" s="475"/>
      <c r="W398" s="474"/>
      <c r="X398" s="478"/>
      <c r="Y398" s="9">
        <v>15</v>
      </c>
      <c r="Z398" s="9"/>
      <c r="AA398" s="9"/>
      <c r="AB398" s="9"/>
      <c r="AC398" s="9"/>
      <c r="AD398" s="503"/>
      <c r="AE398" s="481"/>
    </row>
    <row r="399" spans="1:31" ht="15" customHeight="1" x14ac:dyDescent="0.2">
      <c r="A399" s="515"/>
      <c r="B399" s="493"/>
      <c r="C399" s="64" t="s">
        <v>140</v>
      </c>
      <c r="D399" s="8" t="s">
        <v>101</v>
      </c>
      <c r="E399" s="18">
        <v>52</v>
      </c>
      <c r="F399" s="18"/>
      <c r="G399" s="19"/>
      <c r="H399" s="17"/>
      <c r="I399" s="19" t="s">
        <v>253</v>
      </c>
      <c r="J399" s="19"/>
      <c r="K399" s="17">
        <v>4</v>
      </c>
      <c r="L399" s="8">
        <v>24</v>
      </c>
      <c r="M399" s="151">
        <v>397.55</v>
      </c>
      <c r="N399" s="151">
        <v>1516.79</v>
      </c>
      <c r="O399" s="496"/>
      <c r="P399" s="9"/>
      <c r="Q399" s="476" t="s">
        <v>50</v>
      </c>
      <c r="R399" s="554">
        <v>18.75</v>
      </c>
      <c r="S399" s="482" t="s">
        <v>132</v>
      </c>
      <c r="T399" s="476" t="s">
        <v>240</v>
      </c>
      <c r="U399" s="476" t="s">
        <v>240</v>
      </c>
      <c r="V399" s="476" t="s">
        <v>240</v>
      </c>
      <c r="W399" s="474"/>
      <c r="X399" s="478"/>
      <c r="Y399" s="9">
        <v>12</v>
      </c>
      <c r="Z399" s="9"/>
      <c r="AA399" s="9"/>
      <c r="AB399" s="9"/>
      <c r="AC399" s="9"/>
      <c r="AD399" s="503"/>
      <c r="AE399" s="481"/>
    </row>
    <row r="400" spans="1:31" x14ac:dyDescent="0.2">
      <c r="A400" s="515"/>
      <c r="B400" s="493"/>
      <c r="C400" s="64" t="s">
        <v>141</v>
      </c>
      <c r="D400" s="8" t="s">
        <v>101</v>
      </c>
      <c r="E400" s="18">
        <v>52</v>
      </c>
      <c r="F400" s="18"/>
      <c r="G400" s="19"/>
      <c r="H400" s="17"/>
      <c r="I400" s="19" t="s">
        <v>253</v>
      </c>
      <c r="J400" s="19"/>
      <c r="K400" s="17">
        <v>4</v>
      </c>
      <c r="L400" s="8">
        <v>24</v>
      </c>
      <c r="M400" s="151">
        <v>397.55</v>
      </c>
      <c r="N400" s="151">
        <v>1516.79</v>
      </c>
      <c r="O400" s="497"/>
      <c r="P400" s="9"/>
      <c r="Q400" s="475"/>
      <c r="R400" s="555"/>
      <c r="S400" s="513"/>
      <c r="T400" s="475"/>
      <c r="U400" s="475"/>
      <c r="V400" s="475"/>
      <c r="W400" s="475"/>
      <c r="X400" s="479"/>
      <c r="Y400" s="9">
        <v>12</v>
      </c>
      <c r="Z400" s="9"/>
      <c r="AA400" s="9"/>
      <c r="AB400" s="9"/>
      <c r="AC400" s="9"/>
      <c r="AD400" s="513"/>
      <c r="AE400" s="486"/>
    </row>
    <row r="401" spans="1:31" x14ac:dyDescent="0.2">
      <c r="A401" s="515"/>
      <c r="B401" s="110" t="s">
        <v>8</v>
      </c>
      <c r="C401" s="30">
        <f>SUM(G401:J401)</f>
        <v>4</v>
      </c>
      <c r="D401" s="29"/>
      <c r="E401" s="30"/>
      <c r="F401" s="30"/>
      <c r="G401" s="21">
        <f>COUNTA(G397:G400)</f>
        <v>0</v>
      </c>
      <c r="H401" s="21">
        <f>COUNTA(H397:H400)</f>
        <v>0</v>
      </c>
      <c r="I401" s="21">
        <f>COUNTA(I397:I400)</f>
        <v>4</v>
      </c>
      <c r="J401" s="21">
        <f>COUNTA(J397:J400)</f>
        <v>0</v>
      </c>
      <c r="K401" s="21"/>
      <c r="L401" s="29">
        <f>SUM(L397:L400)</f>
        <v>108</v>
      </c>
      <c r="M401" s="59">
        <f>SUM(M397:M400)</f>
        <v>1540.03</v>
      </c>
      <c r="N401" s="59">
        <f>SUM(N397:N400)</f>
        <v>6652.89</v>
      </c>
      <c r="O401" s="29">
        <f>SUM(O397)</f>
        <v>121</v>
      </c>
      <c r="P401" s="13"/>
      <c r="Q401" s="13"/>
      <c r="R401" s="16"/>
      <c r="S401" s="36"/>
      <c r="T401" s="13">
        <f>SUM(T397:T400)</f>
        <v>0</v>
      </c>
      <c r="U401" s="13"/>
      <c r="V401" s="13"/>
      <c r="W401" s="13"/>
      <c r="X401" s="13"/>
      <c r="Y401" s="13">
        <f>SUM(Y397:Y400)</f>
        <v>54</v>
      </c>
      <c r="Z401" s="13">
        <f>SUM(Z397:Z400)</f>
        <v>0</v>
      </c>
      <c r="AA401" s="13">
        <f>SUM(AA397:AA400)</f>
        <v>0</v>
      </c>
      <c r="AB401" s="13">
        <f>SUM(AB397:AB400)</f>
        <v>0</v>
      </c>
      <c r="AC401" s="13"/>
      <c r="AD401" s="13">
        <v>1</v>
      </c>
      <c r="AE401" s="125"/>
    </row>
    <row r="402" spans="1:31" x14ac:dyDescent="0.2">
      <c r="A402" s="515"/>
      <c r="B402" s="110" t="s">
        <v>84</v>
      </c>
      <c r="C402" s="30"/>
      <c r="D402" s="29"/>
      <c r="E402" s="30"/>
      <c r="F402" s="30"/>
      <c r="G402" s="21"/>
      <c r="H402" s="21"/>
      <c r="I402" s="21"/>
      <c r="J402" s="21"/>
      <c r="K402" s="21"/>
      <c r="L402" s="29"/>
      <c r="M402" s="142">
        <v>13309</v>
      </c>
      <c r="N402" s="142"/>
      <c r="O402" s="21"/>
      <c r="P402" s="13"/>
      <c r="Q402" s="13"/>
      <c r="R402" s="16"/>
      <c r="S402" s="36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25"/>
    </row>
    <row r="403" spans="1:31" ht="15" customHeight="1" x14ac:dyDescent="0.2">
      <c r="A403" s="515"/>
      <c r="B403" s="492" t="s">
        <v>359</v>
      </c>
      <c r="C403" s="18">
        <v>1</v>
      </c>
      <c r="D403" s="8" t="s">
        <v>101</v>
      </c>
      <c r="E403" s="18">
        <v>54</v>
      </c>
      <c r="F403" s="18"/>
      <c r="G403" s="19"/>
      <c r="H403" s="17"/>
      <c r="I403" s="19" t="s">
        <v>131</v>
      </c>
      <c r="J403" s="19"/>
      <c r="K403" s="17">
        <v>4</v>
      </c>
      <c r="L403" s="8">
        <v>16</v>
      </c>
      <c r="M403" s="151">
        <v>289.38</v>
      </c>
      <c r="N403" s="151">
        <v>1099.3599999999999</v>
      </c>
      <c r="O403" s="495">
        <v>159</v>
      </c>
      <c r="P403" s="34" t="s">
        <v>142</v>
      </c>
      <c r="Q403" s="476" t="s">
        <v>50</v>
      </c>
      <c r="R403" s="550" t="s">
        <v>360</v>
      </c>
      <c r="S403" s="482" t="s">
        <v>132</v>
      </c>
      <c r="T403" s="553" t="s">
        <v>277</v>
      </c>
      <c r="U403" s="553" t="s">
        <v>277</v>
      </c>
      <c r="V403" s="553" t="s">
        <v>277</v>
      </c>
      <c r="W403" s="476" t="s">
        <v>253</v>
      </c>
      <c r="X403" s="477"/>
      <c r="Y403" s="9">
        <v>8</v>
      </c>
      <c r="Z403" s="9"/>
      <c r="AA403" s="9"/>
      <c r="AB403" s="9"/>
      <c r="AC403" s="9"/>
      <c r="AD403" s="482" t="s">
        <v>143</v>
      </c>
      <c r="AE403" s="485" t="s">
        <v>253</v>
      </c>
    </row>
    <row r="404" spans="1:31" x14ac:dyDescent="0.2">
      <c r="A404" s="515"/>
      <c r="B404" s="493"/>
      <c r="C404" s="18">
        <v>2</v>
      </c>
      <c r="D404" s="8" t="s">
        <v>101</v>
      </c>
      <c r="E404" s="18">
        <v>54</v>
      </c>
      <c r="F404" s="18"/>
      <c r="G404" s="19"/>
      <c r="H404" s="17"/>
      <c r="I404" s="19" t="s">
        <v>131</v>
      </c>
      <c r="J404" s="19"/>
      <c r="K404" s="17">
        <v>5</v>
      </c>
      <c r="L404" s="8">
        <v>30</v>
      </c>
      <c r="M404" s="151">
        <v>400.33</v>
      </c>
      <c r="N404" s="151">
        <v>1895.27</v>
      </c>
      <c r="O404" s="496"/>
      <c r="P404" s="9"/>
      <c r="Q404" s="474"/>
      <c r="R404" s="551"/>
      <c r="S404" s="503"/>
      <c r="T404" s="474"/>
      <c r="U404" s="474"/>
      <c r="V404" s="474"/>
      <c r="W404" s="474"/>
      <c r="X404" s="478"/>
      <c r="Y404" s="9">
        <v>15</v>
      </c>
      <c r="Z404" s="9"/>
      <c r="AA404" s="9"/>
      <c r="AB404" s="9"/>
      <c r="AC404" s="9"/>
      <c r="AD404" s="503"/>
      <c r="AE404" s="481"/>
    </row>
    <row r="405" spans="1:31" x14ac:dyDescent="0.2">
      <c r="A405" s="515"/>
      <c r="B405" s="493"/>
      <c r="C405" s="18">
        <v>3</v>
      </c>
      <c r="D405" s="8" t="s">
        <v>101</v>
      </c>
      <c r="E405" s="18">
        <v>54</v>
      </c>
      <c r="F405" s="18"/>
      <c r="G405" s="19"/>
      <c r="H405" s="17"/>
      <c r="I405" s="19" t="s">
        <v>131</v>
      </c>
      <c r="J405" s="19"/>
      <c r="K405" s="17">
        <v>5</v>
      </c>
      <c r="L405" s="8">
        <v>20</v>
      </c>
      <c r="M405" s="151">
        <v>267.95999999999998</v>
      </c>
      <c r="N405" s="151">
        <v>1274.43</v>
      </c>
      <c r="O405" s="496"/>
      <c r="P405" s="9"/>
      <c r="Q405" s="475"/>
      <c r="R405" s="552"/>
      <c r="S405" s="513"/>
      <c r="T405" s="475"/>
      <c r="U405" s="475"/>
      <c r="V405" s="475"/>
      <c r="W405" s="474"/>
      <c r="X405" s="478"/>
      <c r="Y405" s="9">
        <v>10</v>
      </c>
      <c r="Z405" s="9"/>
      <c r="AA405" s="9"/>
      <c r="AB405" s="9"/>
      <c r="AC405" s="9"/>
      <c r="AD405" s="503"/>
      <c r="AE405" s="481"/>
    </row>
    <row r="406" spans="1:31" ht="15" customHeight="1" x14ac:dyDescent="0.2">
      <c r="A406" s="515"/>
      <c r="B406" s="493"/>
      <c r="C406" s="18">
        <v>4</v>
      </c>
      <c r="D406" s="8" t="s">
        <v>101</v>
      </c>
      <c r="E406" s="18">
        <v>54</v>
      </c>
      <c r="F406" s="18"/>
      <c r="G406" s="19"/>
      <c r="H406" s="17"/>
      <c r="I406" s="19" t="s">
        <v>131</v>
      </c>
      <c r="J406" s="19"/>
      <c r="K406" s="17">
        <v>5</v>
      </c>
      <c r="L406" s="8">
        <v>30</v>
      </c>
      <c r="M406" s="151">
        <v>434.07</v>
      </c>
      <c r="N406" s="151">
        <v>2061.25</v>
      </c>
      <c r="O406" s="496"/>
      <c r="P406" s="9"/>
      <c r="Q406" s="476" t="s">
        <v>50</v>
      </c>
      <c r="R406" s="550" t="s">
        <v>361</v>
      </c>
      <c r="S406" s="482" t="s">
        <v>132</v>
      </c>
      <c r="T406" s="553" t="s">
        <v>277</v>
      </c>
      <c r="U406" s="553" t="s">
        <v>277</v>
      </c>
      <c r="V406" s="553" t="s">
        <v>277</v>
      </c>
      <c r="W406" s="474"/>
      <c r="X406" s="478"/>
      <c r="Y406" s="9">
        <v>15</v>
      </c>
      <c r="Z406" s="9"/>
      <c r="AA406" s="9"/>
      <c r="AB406" s="9"/>
      <c r="AC406" s="9"/>
      <c r="AD406" s="503"/>
      <c r="AE406" s="481"/>
    </row>
    <row r="407" spans="1:31" x14ac:dyDescent="0.2">
      <c r="A407" s="515"/>
      <c r="B407" s="493"/>
      <c r="C407" s="18">
        <v>5</v>
      </c>
      <c r="D407" s="8" t="s">
        <v>101</v>
      </c>
      <c r="E407" s="18">
        <v>55</v>
      </c>
      <c r="F407" s="18"/>
      <c r="G407" s="17"/>
      <c r="H407" s="17"/>
      <c r="I407" s="19" t="s">
        <v>131</v>
      </c>
      <c r="J407" s="19"/>
      <c r="K407" s="17">
        <v>5</v>
      </c>
      <c r="L407" s="8">
        <v>20</v>
      </c>
      <c r="M407" s="151">
        <v>289.38</v>
      </c>
      <c r="N407" s="151">
        <v>1374.2</v>
      </c>
      <c r="O407" s="496"/>
      <c r="P407" s="9"/>
      <c r="Q407" s="474"/>
      <c r="R407" s="551"/>
      <c r="S407" s="503"/>
      <c r="T407" s="474"/>
      <c r="U407" s="474"/>
      <c r="V407" s="474"/>
      <c r="W407" s="474"/>
      <c r="X407" s="478"/>
      <c r="Y407" s="9">
        <v>10</v>
      </c>
      <c r="Z407" s="9"/>
      <c r="AA407" s="9"/>
      <c r="AB407" s="9"/>
      <c r="AC407" s="9"/>
      <c r="AD407" s="503"/>
      <c r="AE407" s="481"/>
    </row>
    <row r="408" spans="1:31" x14ac:dyDescent="0.2">
      <c r="A408" s="515"/>
      <c r="B408" s="543"/>
      <c r="C408" s="18">
        <v>6</v>
      </c>
      <c r="D408" s="8" t="s">
        <v>101</v>
      </c>
      <c r="E408" s="18">
        <v>55</v>
      </c>
      <c r="F408" s="18"/>
      <c r="G408" s="17"/>
      <c r="H408" s="17"/>
      <c r="I408" s="19" t="s">
        <v>131</v>
      </c>
      <c r="J408" s="19"/>
      <c r="K408" s="17">
        <v>5</v>
      </c>
      <c r="L408" s="8">
        <v>20</v>
      </c>
      <c r="M408" s="151">
        <v>274.76</v>
      </c>
      <c r="N408" s="151">
        <v>1274.43</v>
      </c>
      <c r="O408" s="497"/>
      <c r="P408" s="9"/>
      <c r="Q408" s="475"/>
      <c r="R408" s="552"/>
      <c r="S408" s="513"/>
      <c r="T408" s="475"/>
      <c r="U408" s="475"/>
      <c r="V408" s="475"/>
      <c r="W408" s="475"/>
      <c r="X408" s="479"/>
      <c r="Y408" s="9">
        <v>10</v>
      </c>
      <c r="Z408" s="9"/>
      <c r="AA408" s="9"/>
      <c r="AB408" s="9"/>
      <c r="AC408" s="9"/>
      <c r="AD408" s="513"/>
      <c r="AE408" s="486"/>
    </row>
    <row r="409" spans="1:31" x14ac:dyDescent="0.2">
      <c r="A409" s="515"/>
      <c r="B409" s="110" t="s">
        <v>8</v>
      </c>
      <c r="C409" s="30">
        <f>SUM(G409:J409)</f>
        <v>6</v>
      </c>
      <c r="D409" s="29"/>
      <c r="E409" s="30"/>
      <c r="F409" s="30"/>
      <c r="G409" s="21">
        <f>COUNTA(G403:G408)</f>
        <v>0</v>
      </c>
      <c r="H409" s="21">
        <f>COUNTA(H403:H408)</f>
        <v>0</v>
      </c>
      <c r="I409" s="21">
        <f>COUNTA(I403:I408)</f>
        <v>6</v>
      </c>
      <c r="J409" s="21">
        <f>COUNTA(J403:J408)</f>
        <v>0</v>
      </c>
      <c r="K409" s="21"/>
      <c r="L409" s="29">
        <f>SUM(L403:L408)</f>
        <v>136</v>
      </c>
      <c r="M409" s="142">
        <f>SUM(M403:M408)</f>
        <v>1955.8799999999999</v>
      </c>
      <c r="N409" s="142">
        <f>SUM(N403:N408)</f>
        <v>8978.94</v>
      </c>
      <c r="O409" s="21">
        <f>SUM(O403)</f>
        <v>159</v>
      </c>
      <c r="P409" s="13"/>
      <c r="Q409" s="13"/>
      <c r="R409" s="16"/>
      <c r="S409" s="36"/>
      <c r="T409" s="13">
        <f>SUM(T403:T408)</f>
        <v>0</v>
      </c>
      <c r="U409" s="13"/>
      <c r="V409" s="13"/>
      <c r="W409" s="13"/>
      <c r="X409" s="13"/>
      <c r="Y409" s="13">
        <f>SUM(Y403:Y408)</f>
        <v>68</v>
      </c>
      <c r="Z409" s="13">
        <f>SUM(Z403:Z408)</f>
        <v>0</v>
      </c>
      <c r="AA409" s="13">
        <f>SUM(AA403:AA408)</f>
        <v>0</v>
      </c>
      <c r="AB409" s="13">
        <f>SUM(AB403:AB408)</f>
        <v>0</v>
      </c>
      <c r="AC409" s="13"/>
      <c r="AD409" s="13">
        <v>1</v>
      </c>
      <c r="AE409" s="125"/>
    </row>
    <row r="410" spans="1:31" x14ac:dyDescent="0.2">
      <c r="A410" s="515"/>
      <c r="B410" s="110" t="s">
        <v>84</v>
      </c>
      <c r="C410" s="30"/>
      <c r="D410" s="29"/>
      <c r="E410" s="30"/>
      <c r="F410" s="30"/>
      <c r="G410" s="21"/>
      <c r="H410" s="21"/>
      <c r="I410" s="21"/>
      <c r="J410" s="21"/>
      <c r="K410" s="21"/>
      <c r="L410" s="29"/>
      <c r="M410" s="142">
        <v>12953</v>
      </c>
      <c r="N410" s="142"/>
      <c r="O410" s="21"/>
      <c r="P410" s="13"/>
      <c r="Q410" s="13"/>
      <c r="R410" s="16"/>
      <c r="S410" s="36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25"/>
    </row>
    <row r="411" spans="1:31" ht="15.75" customHeight="1" x14ac:dyDescent="0.2">
      <c r="A411" s="515"/>
      <c r="B411" s="492" t="s">
        <v>362</v>
      </c>
      <c r="C411" s="18">
        <v>1</v>
      </c>
      <c r="D411" s="8" t="s">
        <v>101</v>
      </c>
      <c r="E411" s="18">
        <v>57</v>
      </c>
      <c r="F411" s="18"/>
      <c r="G411" s="17"/>
      <c r="H411" s="17"/>
      <c r="I411" s="19" t="s">
        <v>131</v>
      </c>
      <c r="J411" s="19"/>
      <c r="K411" s="17">
        <v>5</v>
      </c>
      <c r="L411" s="8">
        <v>20</v>
      </c>
      <c r="M411" s="151">
        <v>311.32</v>
      </c>
      <c r="N411" s="151">
        <v>1456.52</v>
      </c>
      <c r="O411" s="495">
        <v>83</v>
      </c>
      <c r="P411" s="34" t="s">
        <v>210</v>
      </c>
      <c r="Q411" s="476" t="s">
        <v>50</v>
      </c>
      <c r="R411" s="476">
        <v>45</v>
      </c>
      <c r="S411" s="482" t="s">
        <v>132</v>
      </c>
      <c r="T411" s="473" t="s">
        <v>277</v>
      </c>
      <c r="U411" s="473" t="s">
        <v>277</v>
      </c>
      <c r="V411" s="473" t="s">
        <v>277</v>
      </c>
      <c r="W411" s="476" t="s">
        <v>253</v>
      </c>
      <c r="X411" s="477"/>
      <c r="Y411" s="9">
        <v>10</v>
      </c>
      <c r="Z411" s="9"/>
      <c r="AA411" s="9"/>
      <c r="AB411" s="9"/>
      <c r="AC411" s="9"/>
      <c r="AD411" s="482" t="s">
        <v>143</v>
      </c>
      <c r="AE411" s="485" t="s">
        <v>253</v>
      </c>
    </row>
    <row r="412" spans="1:31" x14ac:dyDescent="0.2">
      <c r="A412" s="515"/>
      <c r="B412" s="493"/>
      <c r="C412" s="18">
        <v>2</v>
      </c>
      <c r="D412" s="8" t="s">
        <v>101</v>
      </c>
      <c r="E412" s="18">
        <v>57</v>
      </c>
      <c r="F412" s="18"/>
      <c r="G412" s="17"/>
      <c r="H412" s="17"/>
      <c r="I412" s="19" t="s">
        <v>131</v>
      </c>
      <c r="J412" s="19"/>
      <c r="K412" s="17">
        <v>5</v>
      </c>
      <c r="L412" s="8">
        <v>20</v>
      </c>
      <c r="M412" s="151">
        <v>280.52</v>
      </c>
      <c r="N412" s="151">
        <v>1336.83</v>
      </c>
      <c r="O412" s="496"/>
      <c r="P412" s="9" t="s">
        <v>221</v>
      </c>
      <c r="Q412" s="474"/>
      <c r="R412" s="474"/>
      <c r="S412" s="503"/>
      <c r="T412" s="474"/>
      <c r="U412" s="474"/>
      <c r="V412" s="474"/>
      <c r="W412" s="474"/>
      <c r="X412" s="478"/>
      <c r="Y412" s="9">
        <v>10</v>
      </c>
      <c r="Z412" s="9"/>
      <c r="AA412" s="9"/>
      <c r="AB412" s="9"/>
      <c r="AC412" s="9"/>
      <c r="AD412" s="503"/>
      <c r="AE412" s="481"/>
    </row>
    <row r="413" spans="1:31" x14ac:dyDescent="0.2">
      <c r="A413" s="515"/>
      <c r="B413" s="493"/>
      <c r="C413" s="18">
        <v>3</v>
      </c>
      <c r="D413" s="8" t="s">
        <v>101</v>
      </c>
      <c r="E413" s="18">
        <v>58</v>
      </c>
      <c r="F413" s="18"/>
      <c r="G413" s="17"/>
      <c r="H413" s="17"/>
      <c r="I413" s="19" t="s">
        <v>131</v>
      </c>
      <c r="J413" s="19"/>
      <c r="K413" s="17">
        <v>5</v>
      </c>
      <c r="L413" s="8">
        <v>20</v>
      </c>
      <c r="M413" s="151">
        <v>280.52</v>
      </c>
      <c r="N413" s="151">
        <v>1336.83</v>
      </c>
      <c r="O413" s="496"/>
      <c r="P413" s="9"/>
      <c r="Q413" s="474"/>
      <c r="R413" s="474"/>
      <c r="S413" s="503"/>
      <c r="T413" s="474"/>
      <c r="U413" s="474"/>
      <c r="V413" s="474"/>
      <c r="W413" s="474"/>
      <c r="X413" s="478"/>
      <c r="Y413" s="9">
        <v>10</v>
      </c>
      <c r="Z413" s="9"/>
      <c r="AA413" s="9"/>
      <c r="AB413" s="9"/>
      <c r="AC413" s="9"/>
      <c r="AD413" s="503"/>
      <c r="AE413" s="481"/>
    </row>
    <row r="414" spans="1:31" x14ac:dyDescent="0.2">
      <c r="A414" s="515"/>
      <c r="B414" s="543"/>
      <c r="C414" s="18">
        <v>4</v>
      </c>
      <c r="D414" s="8" t="s">
        <v>101</v>
      </c>
      <c r="E414" s="18">
        <v>58</v>
      </c>
      <c r="F414" s="18"/>
      <c r="G414" s="17"/>
      <c r="H414" s="17"/>
      <c r="I414" s="19" t="s">
        <v>131</v>
      </c>
      <c r="J414" s="19"/>
      <c r="K414" s="17">
        <v>5</v>
      </c>
      <c r="L414" s="8">
        <v>20</v>
      </c>
      <c r="M414" s="151">
        <v>311.32</v>
      </c>
      <c r="N414" s="151">
        <v>1456.52</v>
      </c>
      <c r="O414" s="497"/>
      <c r="P414" s="9"/>
      <c r="Q414" s="475"/>
      <c r="R414" s="475"/>
      <c r="S414" s="513"/>
      <c r="T414" s="475"/>
      <c r="U414" s="475"/>
      <c r="V414" s="475"/>
      <c r="W414" s="475"/>
      <c r="X414" s="479"/>
      <c r="Y414" s="9">
        <v>10</v>
      </c>
      <c r="Z414" s="9"/>
      <c r="AA414" s="9"/>
      <c r="AB414" s="9"/>
      <c r="AC414" s="9"/>
      <c r="AD414" s="513"/>
      <c r="AE414" s="486"/>
    </row>
    <row r="415" spans="1:31" x14ac:dyDescent="0.2">
      <c r="A415" s="515"/>
      <c r="B415" s="110" t="s">
        <v>8</v>
      </c>
      <c r="C415" s="30">
        <f>SUM(G415:J415)</f>
        <v>4</v>
      </c>
      <c r="D415" s="29"/>
      <c r="E415" s="30"/>
      <c r="F415" s="30"/>
      <c r="G415" s="21">
        <f>COUNTA(G411:G414)</f>
        <v>0</v>
      </c>
      <c r="H415" s="21">
        <f>COUNTA(H411:H414)</f>
        <v>0</v>
      </c>
      <c r="I415" s="21">
        <f>COUNTA(I411:I414)</f>
        <v>4</v>
      </c>
      <c r="J415" s="21">
        <f>COUNTA(J411:J414)</f>
        <v>0</v>
      </c>
      <c r="K415" s="21"/>
      <c r="L415" s="29">
        <f>SUM(L411:L414)</f>
        <v>80</v>
      </c>
      <c r="M415" s="142">
        <f>SUM(M411:M414)</f>
        <v>1183.6799999999998</v>
      </c>
      <c r="N415" s="142">
        <f>SUM(N411:N414)</f>
        <v>5586.7000000000007</v>
      </c>
      <c r="O415" s="21">
        <f>SUM(O411)</f>
        <v>83</v>
      </c>
      <c r="P415" s="13"/>
      <c r="Q415" s="13"/>
      <c r="R415" s="16"/>
      <c r="S415" s="36"/>
      <c r="T415" s="13">
        <f>SUM(T411:T414)</f>
        <v>0</v>
      </c>
      <c r="U415" s="13"/>
      <c r="V415" s="13"/>
      <c r="W415" s="13"/>
      <c r="X415" s="13"/>
      <c r="Y415" s="13">
        <f>SUM(Y411:Y414)</f>
        <v>40</v>
      </c>
      <c r="Z415" s="13">
        <f>SUM(Z411:Z414)</f>
        <v>0</v>
      </c>
      <c r="AA415" s="13">
        <f>SUM(AA411:AA414)</f>
        <v>0</v>
      </c>
      <c r="AB415" s="13">
        <f>SUM(AB411:AB414)</f>
        <v>0</v>
      </c>
      <c r="AC415" s="13"/>
      <c r="AD415" s="13">
        <v>1</v>
      </c>
      <c r="AE415" s="125"/>
    </row>
    <row r="416" spans="1:31" x14ac:dyDescent="0.2">
      <c r="A416" s="515"/>
      <c r="B416" s="110" t="s">
        <v>84</v>
      </c>
      <c r="C416" s="30"/>
      <c r="D416" s="29"/>
      <c r="E416" s="30"/>
      <c r="F416" s="30"/>
      <c r="G416" s="21"/>
      <c r="H416" s="21"/>
      <c r="I416" s="21"/>
      <c r="J416" s="21"/>
      <c r="K416" s="21"/>
      <c r="L416" s="29"/>
      <c r="M416" s="142">
        <v>8867</v>
      </c>
      <c r="N416" s="142"/>
      <c r="O416" s="21"/>
      <c r="P416" s="13"/>
      <c r="Q416" s="13"/>
      <c r="R416" s="16"/>
      <c r="S416" s="36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25"/>
    </row>
    <row r="417" spans="1:31" ht="15" customHeight="1" x14ac:dyDescent="0.2">
      <c r="A417" s="515"/>
      <c r="B417" s="492" t="s">
        <v>363</v>
      </c>
      <c r="C417" s="18">
        <v>1</v>
      </c>
      <c r="D417" s="8" t="s">
        <v>101</v>
      </c>
      <c r="E417" s="18">
        <v>59</v>
      </c>
      <c r="F417" s="18"/>
      <c r="G417" s="17"/>
      <c r="H417" s="17"/>
      <c r="I417" s="19" t="s">
        <v>131</v>
      </c>
      <c r="J417" s="19"/>
      <c r="K417" s="17">
        <v>3</v>
      </c>
      <c r="L417" s="8">
        <v>18</v>
      </c>
      <c r="M417" s="151">
        <v>448.95</v>
      </c>
      <c r="N417" s="151">
        <v>1253.52</v>
      </c>
      <c r="O417" s="495">
        <v>86</v>
      </c>
      <c r="P417" s="34" t="s">
        <v>211</v>
      </c>
      <c r="Q417" s="476" t="s">
        <v>209</v>
      </c>
      <c r="R417" s="473" t="s">
        <v>300</v>
      </c>
      <c r="S417" s="473" t="s">
        <v>300</v>
      </c>
      <c r="T417" s="473" t="s">
        <v>300</v>
      </c>
      <c r="U417" s="473" t="s">
        <v>300</v>
      </c>
      <c r="V417" s="473" t="s">
        <v>300</v>
      </c>
      <c r="W417" s="476" t="s">
        <v>261</v>
      </c>
      <c r="X417" s="477"/>
      <c r="Y417" s="9">
        <v>9</v>
      </c>
      <c r="Z417" s="9"/>
      <c r="AA417" s="9"/>
      <c r="AB417" s="9"/>
      <c r="AC417" s="9"/>
      <c r="AD417" s="482" t="s">
        <v>144</v>
      </c>
      <c r="AE417" s="485" t="s">
        <v>261</v>
      </c>
    </row>
    <row r="418" spans="1:31" x14ac:dyDescent="0.2">
      <c r="A418" s="515"/>
      <c r="B418" s="493"/>
      <c r="C418" s="18">
        <v>2</v>
      </c>
      <c r="D418" s="8" t="s">
        <v>101</v>
      </c>
      <c r="E418" s="18">
        <v>59</v>
      </c>
      <c r="F418" s="18"/>
      <c r="G418" s="17"/>
      <c r="H418" s="17"/>
      <c r="I418" s="19" t="s">
        <v>131</v>
      </c>
      <c r="J418" s="19"/>
      <c r="K418" s="17">
        <v>3</v>
      </c>
      <c r="L418" s="8">
        <v>12</v>
      </c>
      <c r="M418" s="151">
        <v>316.12</v>
      </c>
      <c r="N418" s="151">
        <v>862.63</v>
      </c>
      <c r="O418" s="496"/>
      <c r="P418" s="34" t="s">
        <v>364</v>
      </c>
      <c r="Q418" s="474"/>
      <c r="R418" s="474"/>
      <c r="S418" s="474"/>
      <c r="T418" s="474"/>
      <c r="U418" s="474"/>
      <c r="V418" s="474"/>
      <c r="W418" s="474"/>
      <c r="X418" s="478"/>
      <c r="Y418" s="9">
        <v>6</v>
      </c>
      <c r="Z418" s="9"/>
      <c r="AA418" s="9"/>
      <c r="AB418" s="9"/>
      <c r="AC418" s="9"/>
      <c r="AD418" s="503"/>
      <c r="AE418" s="481"/>
    </row>
    <row r="419" spans="1:31" x14ac:dyDescent="0.2">
      <c r="A419" s="515"/>
      <c r="B419" s="493"/>
      <c r="C419" s="18">
        <v>3</v>
      </c>
      <c r="D419" s="8" t="s">
        <v>101</v>
      </c>
      <c r="E419" s="18">
        <v>60</v>
      </c>
      <c r="F419" s="18"/>
      <c r="G419" s="17"/>
      <c r="H419" s="17"/>
      <c r="I419" s="19" t="s">
        <v>131</v>
      </c>
      <c r="J419" s="19"/>
      <c r="K419" s="17">
        <v>3</v>
      </c>
      <c r="L419" s="8">
        <v>18</v>
      </c>
      <c r="M419" s="151">
        <v>448.95</v>
      </c>
      <c r="N419" s="151">
        <v>1253.52</v>
      </c>
      <c r="O419" s="496"/>
      <c r="P419" s="9"/>
      <c r="Q419" s="474"/>
      <c r="R419" s="474"/>
      <c r="S419" s="474"/>
      <c r="T419" s="474"/>
      <c r="U419" s="474"/>
      <c r="V419" s="474"/>
      <c r="W419" s="474"/>
      <c r="X419" s="478"/>
      <c r="Y419" s="9">
        <v>9</v>
      </c>
      <c r="Z419" s="9"/>
      <c r="AA419" s="9"/>
      <c r="AB419" s="9"/>
      <c r="AC419" s="9"/>
      <c r="AD419" s="503"/>
      <c r="AE419" s="481"/>
    </row>
    <row r="420" spans="1:31" x14ac:dyDescent="0.2">
      <c r="A420" s="515"/>
      <c r="B420" s="493"/>
      <c r="C420" s="18">
        <v>4</v>
      </c>
      <c r="D420" s="8" t="s">
        <v>101</v>
      </c>
      <c r="E420" s="18">
        <v>60</v>
      </c>
      <c r="F420" s="18"/>
      <c r="G420" s="17"/>
      <c r="H420" s="17"/>
      <c r="I420" s="19" t="s">
        <v>131</v>
      </c>
      <c r="J420" s="19"/>
      <c r="K420" s="17">
        <v>3</v>
      </c>
      <c r="L420" s="8">
        <v>12</v>
      </c>
      <c r="M420" s="151">
        <v>316.12</v>
      </c>
      <c r="N420" s="151">
        <v>862.63</v>
      </c>
      <c r="O420" s="496"/>
      <c r="P420" s="9"/>
      <c r="Q420" s="474"/>
      <c r="R420" s="474"/>
      <c r="S420" s="474"/>
      <c r="T420" s="474"/>
      <c r="U420" s="474"/>
      <c r="V420" s="474"/>
      <c r="W420" s="474"/>
      <c r="X420" s="478"/>
      <c r="Y420" s="9">
        <v>6</v>
      </c>
      <c r="Z420" s="9"/>
      <c r="AA420" s="9"/>
      <c r="AB420" s="9"/>
      <c r="AC420" s="9"/>
      <c r="AD420" s="503"/>
      <c r="AE420" s="481"/>
    </row>
    <row r="421" spans="1:31" x14ac:dyDescent="0.2">
      <c r="A421" s="515"/>
      <c r="B421" s="543"/>
      <c r="C421" s="18">
        <v>5</v>
      </c>
      <c r="D421" s="8" t="s">
        <v>101</v>
      </c>
      <c r="E421" s="18">
        <v>61</v>
      </c>
      <c r="F421" s="18"/>
      <c r="G421" s="17"/>
      <c r="H421" s="17"/>
      <c r="I421" s="19" t="s">
        <v>131</v>
      </c>
      <c r="J421" s="19"/>
      <c r="K421" s="17">
        <v>3</v>
      </c>
      <c r="L421" s="8">
        <v>12</v>
      </c>
      <c r="M421" s="151">
        <v>278.60000000000002</v>
      </c>
      <c r="N421" s="151">
        <v>835.84</v>
      </c>
      <c r="O421" s="497"/>
      <c r="P421" s="9"/>
      <c r="Q421" s="475"/>
      <c r="R421" s="475"/>
      <c r="S421" s="475"/>
      <c r="T421" s="475"/>
      <c r="U421" s="475"/>
      <c r="V421" s="475"/>
      <c r="W421" s="475"/>
      <c r="X421" s="479"/>
      <c r="Y421" s="9">
        <v>6</v>
      </c>
      <c r="Z421" s="9"/>
      <c r="AA421" s="9"/>
      <c r="AB421" s="9"/>
      <c r="AC421" s="9"/>
      <c r="AD421" s="513"/>
      <c r="AE421" s="486"/>
    </row>
    <row r="422" spans="1:31" x14ac:dyDescent="0.2">
      <c r="A422" s="515"/>
      <c r="B422" s="110" t="s">
        <v>8</v>
      </c>
      <c r="C422" s="30">
        <f>SUM(G422:J422)</f>
        <v>5</v>
      </c>
      <c r="D422" s="29"/>
      <c r="E422" s="30"/>
      <c r="F422" s="30"/>
      <c r="G422" s="21">
        <f>COUNTA(G417:G421)</f>
        <v>0</v>
      </c>
      <c r="H422" s="21">
        <f>COUNTA(H417:H421)</f>
        <v>0</v>
      </c>
      <c r="I422" s="21">
        <f>COUNTA(I417:I421)</f>
        <v>5</v>
      </c>
      <c r="J422" s="21">
        <f>COUNTA(J417:J421)</f>
        <v>0</v>
      </c>
      <c r="K422" s="21"/>
      <c r="L422" s="29">
        <f>SUM(L417:L421)</f>
        <v>72</v>
      </c>
      <c r="M422" s="142">
        <f>SUM(M417:M421)</f>
        <v>1808.7399999999998</v>
      </c>
      <c r="N422" s="142">
        <f>SUM(N417:N421)</f>
        <v>5068.1400000000003</v>
      </c>
      <c r="O422" s="155">
        <f>SUM(O417)</f>
        <v>86</v>
      </c>
      <c r="P422" s="56"/>
      <c r="Q422" s="56"/>
      <c r="R422" s="61"/>
      <c r="S422" s="66"/>
      <c r="T422" s="67">
        <f>SUM(T417:T421)</f>
        <v>0</v>
      </c>
      <c r="U422" s="57"/>
      <c r="V422" s="57"/>
      <c r="W422" s="57"/>
      <c r="X422" s="57"/>
      <c r="Y422" s="67">
        <f>SUM(Y417:Y421)</f>
        <v>36</v>
      </c>
      <c r="Z422" s="67">
        <f>SUM(Z417:Z421)</f>
        <v>0</v>
      </c>
      <c r="AA422" s="67">
        <f>SUM(AA417:AA421)</f>
        <v>0</v>
      </c>
      <c r="AB422" s="67">
        <f>SUM(AB417:AB421)</f>
        <v>0</v>
      </c>
      <c r="AC422" s="56"/>
      <c r="AD422" s="67">
        <v>1</v>
      </c>
      <c r="AE422" s="130"/>
    </row>
    <row r="423" spans="1:31" x14ac:dyDescent="0.2">
      <c r="A423" s="515"/>
      <c r="B423" s="110" t="s">
        <v>84</v>
      </c>
      <c r="C423" s="30"/>
      <c r="D423" s="29"/>
      <c r="E423" s="30"/>
      <c r="F423" s="30"/>
      <c r="G423" s="21"/>
      <c r="H423" s="21"/>
      <c r="I423" s="21"/>
      <c r="J423" s="21"/>
      <c r="K423" s="21"/>
      <c r="L423" s="29"/>
      <c r="M423" s="142">
        <v>8670</v>
      </c>
      <c r="N423" s="142"/>
      <c r="O423" s="21"/>
      <c r="P423" s="13"/>
      <c r="Q423" s="13"/>
      <c r="R423" s="16"/>
      <c r="S423" s="36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25"/>
    </row>
    <row r="424" spans="1:31" ht="15" customHeight="1" x14ac:dyDescent="0.2">
      <c r="A424" s="515"/>
      <c r="B424" s="492" t="s">
        <v>365</v>
      </c>
      <c r="C424" s="18">
        <v>1</v>
      </c>
      <c r="D424" s="8" t="s">
        <v>99</v>
      </c>
      <c r="E424" s="18">
        <v>3</v>
      </c>
      <c r="F424" s="18"/>
      <c r="G424" s="17"/>
      <c r="H424" s="17"/>
      <c r="I424" s="19" t="s">
        <v>131</v>
      </c>
      <c r="J424" s="19"/>
      <c r="K424" s="17">
        <v>3</v>
      </c>
      <c r="L424" s="8">
        <v>18</v>
      </c>
      <c r="M424" s="151">
        <v>531.9</v>
      </c>
      <c r="N424" s="151">
        <v>1308.45</v>
      </c>
      <c r="O424" s="495">
        <v>133</v>
      </c>
      <c r="P424" s="9"/>
      <c r="Q424" s="476" t="s">
        <v>50</v>
      </c>
      <c r="R424" s="476">
        <v>49.5</v>
      </c>
      <c r="S424" s="482" t="s">
        <v>132</v>
      </c>
      <c r="T424" s="473" t="s">
        <v>277</v>
      </c>
      <c r="U424" s="473" t="s">
        <v>277</v>
      </c>
      <c r="V424" s="473" t="s">
        <v>277</v>
      </c>
      <c r="W424" s="476" t="s">
        <v>253</v>
      </c>
      <c r="X424" s="477"/>
      <c r="Y424" s="9">
        <v>9</v>
      </c>
      <c r="Z424" s="9"/>
      <c r="AA424" s="9"/>
      <c r="AB424" s="9"/>
      <c r="AC424" s="9"/>
      <c r="AD424" s="476" t="s">
        <v>263</v>
      </c>
      <c r="AE424" s="485" t="s">
        <v>287</v>
      </c>
    </row>
    <row r="425" spans="1:31" x14ac:dyDescent="0.2">
      <c r="A425" s="515"/>
      <c r="B425" s="493"/>
      <c r="C425" s="18">
        <v>2</v>
      </c>
      <c r="D425" s="8" t="s">
        <v>99</v>
      </c>
      <c r="E425" s="18">
        <v>1</v>
      </c>
      <c r="F425" s="18"/>
      <c r="G425" s="17"/>
      <c r="H425" s="17"/>
      <c r="I425" s="19" t="s">
        <v>131</v>
      </c>
      <c r="J425" s="19"/>
      <c r="K425" s="17">
        <v>3</v>
      </c>
      <c r="L425" s="8">
        <v>12</v>
      </c>
      <c r="M425" s="151">
        <v>349.04</v>
      </c>
      <c r="N425" s="151">
        <v>857.77</v>
      </c>
      <c r="O425" s="496"/>
      <c r="P425" s="9"/>
      <c r="Q425" s="474"/>
      <c r="R425" s="474"/>
      <c r="S425" s="503"/>
      <c r="T425" s="474"/>
      <c r="U425" s="474"/>
      <c r="V425" s="474"/>
      <c r="W425" s="474"/>
      <c r="X425" s="478"/>
      <c r="Y425" s="9">
        <v>6</v>
      </c>
      <c r="Z425" s="9"/>
      <c r="AA425" s="9"/>
      <c r="AB425" s="9"/>
      <c r="AC425" s="9"/>
      <c r="AD425" s="474"/>
      <c r="AE425" s="481"/>
    </row>
    <row r="426" spans="1:31" x14ac:dyDescent="0.2">
      <c r="A426" s="515"/>
      <c r="B426" s="493"/>
      <c r="C426" s="18">
        <v>3</v>
      </c>
      <c r="D426" s="8" t="s">
        <v>99</v>
      </c>
      <c r="E426" s="18">
        <v>1</v>
      </c>
      <c r="F426" s="18"/>
      <c r="G426" s="17"/>
      <c r="H426" s="17"/>
      <c r="I426" s="19" t="s">
        <v>131</v>
      </c>
      <c r="J426" s="19"/>
      <c r="K426" s="17">
        <v>3</v>
      </c>
      <c r="L426" s="8">
        <v>6</v>
      </c>
      <c r="M426" s="151">
        <v>182.21</v>
      </c>
      <c r="N426" s="151">
        <v>444.83</v>
      </c>
      <c r="O426" s="496"/>
      <c r="P426" s="9"/>
      <c r="Q426" s="474"/>
      <c r="R426" s="474"/>
      <c r="S426" s="503"/>
      <c r="T426" s="474"/>
      <c r="U426" s="474"/>
      <c r="V426" s="474"/>
      <c r="W426" s="474"/>
      <c r="X426" s="478"/>
      <c r="Y426" s="9">
        <v>3</v>
      </c>
      <c r="Z426" s="9"/>
      <c r="AA426" s="9"/>
      <c r="AB426" s="9"/>
      <c r="AC426" s="9"/>
      <c r="AD426" s="474"/>
      <c r="AE426" s="481"/>
    </row>
    <row r="427" spans="1:31" x14ac:dyDescent="0.2">
      <c r="A427" s="515"/>
      <c r="B427" s="493"/>
      <c r="C427" s="18">
        <v>4</v>
      </c>
      <c r="D427" s="8" t="s">
        <v>99</v>
      </c>
      <c r="E427" s="18">
        <v>1</v>
      </c>
      <c r="F427" s="18"/>
      <c r="G427" s="17"/>
      <c r="H427" s="17"/>
      <c r="I427" s="19" t="s">
        <v>131</v>
      </c>
      <c r="J427" s="19"/>
      <c r="K427" s="17">
        <v>3</v>
      </c>
      <c r="L427" s="8">
        <v>18</v>
      </c>
      <c r="M427" s="151">
        <v>548.83000000000004</v>
      </c>
      <c r="N427" s="151">
        <v>1313.05</v>
      </c>
      <c r="O427" s="496"/>
      <c r="P427" s="9"/>
      <c r="Q427" s="474"/>
      <c r="R427" s="474"/>
      <c r="S427" s="503"/>
      <c r="T427" s="474"/>
      <c r="U427" s="474"/>
      <c r="V427" s="474"/>
      <c r="W427" s="474"/>
      <c r="X427" s="478"/>
      <c r="Y427" s="9">
        <v>9</v>
      </c>
      <c r="Z427" s="9"/>
      <c r="AA427" s="9"/>
      <c r="AB427" s="9"/>
      <c r="AC427" s="9"/>
      <c r="AD427" s="474"/>
      <c r="AE427" s="481"/>
    </row>
    <row r="428" spans="1:31" x14ac:dyDescent="0.2">
      <c r="A428" s="515"/>
      <c r="B428" s="493"/>
      <c r="C428" s="18">
        <v>5</v>
      </c>
      <c r="D428" s="8" t="s">
        <v>99</v>
      </c>
      <c r="E428" s="18">
        <v>3</v>
      </c>
      <c r="F428" s="18"/>
      <c r="G428" s="17"/>
      <c r="H428" s="17"/>
      <c r="I428" s="19" t="s">
        <v>131</v>
      </c>
      <c r="J428" s="19"/>
      <c r="K428" s="17">
        <v>3</v>
      </c>
      <c r="L428" s="8">
        <v>15</v>
      </c>
      <c r="M428" s="151">
        <v>461.22</v>
      </c>
      <c r="N428" s="151">
        <v>1115.8399999999999</v>
      </c>
      <c r="O428" s="496"/>
      <c r="P428" s="9"/>
      <c r="Q428" s="474"/>
      <c r="R428" s="474"/>
      <c r="S428" s="503"/>
      <c r="T428" s="474"/>
      <c r="U428" s="474"/>
      <c r="V428" s="474"/>
      <c r="W428" s="474"/>
      <c r="X428" s="478"/>
      <c r="Y428" s="9">
        <v>9</v>
      </c>
      <c r="Z428" s="9"/>
      <c r="AA428" s="9"/>
      <c r="AB428" s="9"/>
      <c r="AC428" s="9"/>
      <c r="AD428" s="474"/>
      <c r="AE428" s="481"/>
    </row>
    <row r="429" spans="1:31" x14ac:dyDescent="0.2">
      <c r="A429" s="515"/>
      <c r="B429" s="493"/>
      <c r="C429" s="18">
        <v>6</v>
      </c>
      <c r="D429" s="8" t="s">
        <v>99</v>
      </c>
      <c r="E429" s="18">
        <v>4</v>
      </c>
      <c r="F429" s="18"/>
      <c r="G429" s="17"/>
      <c r="H429" s="17"/>
      <c r="I429" s="19" t="s">
        <v>131</v>
      </c>
      <c r="J429" s="19"/>
      <c r="K429" s="17">
        <v>3</v>
      </c>
      <c r="L429" s="8">
        <v>18</v>
      </c>
      <c r="M429" s="151">
        <v>529.83000000000004</v>
      </c>
      <c r="N429" s="151">
        <v>1311.45</v>
      </c>
      <c r="O429" s="496"/>
      <c r="P429" s="9"/>
      <c r="Q429" s="474"/>
      <c r="R429" s="474"/>
      <c r="S429" s="503"/>
      <c r="T429" s="474"/>
      <c r="U429" s="474"/>
      <c r="V429" s="474"/>
      <c r="W429" s="474"/>
      <c r="X429" s="478"/>
      <c r="Y429" s="9">
        <v>9</v>
      </c>
      <c r="Z429" s="9"/>
      <c r="AA429" s="9"/>
      <c r="AB429" s="9"/>
      <c r="AC429" s="9"/>
      <c r="AD429" s="474"/>
      <c r="AE429" s="481"/>
    </row>
    <row r="430" spans="1:31" x14ac:dyDescent="0.2">
      <c r="A430" s="515"/>
      <c r="B430" s="493"/>
      <c r="C430" s="18">
        <v>7</v>
      </c>
      <c r="D430" s="8" t="s">
        <v>99</v>
      </c>
      <c r="E430" s="18">
        <v>2</v>
      </c>
      <c r="F430" s="18"/>
      <c r="G430" s="17"/>
      <c r="H430" s="17"/>
      <c r="I430" s="19" t="s">
        <v>131</v>
      </c>
      <c r="J430" s="19"/>
      <c r="K430" s="17">
        <v>3</v>
      </c>
      <c r="L430" s="8">
        <v>12</v>
      </c>
      <c r="M430" s="151">
        <v>355.17</v>
      </c>
      <c r="N430" s="151">
        <v>877.89</v>
      </c>
      <c r="O430" s="496"/>
      <c r="P430" s="9"/>
      <c r="Q430" s="474"/>
      <c r="R430" s="474"/>
      <c r="S430" s="503"/>
      <c r="T430" s="474"/>
      <c r="U430" s="474"/>
      <c r="V430" s="474"/>
      <c r="W430" s="474"/>
      <c r="X430" s="478"/>
      <c r="Y430" s="9">
        <v>6</v>
      </c>
      <c r="Z430" s="9"/>
      <c r="AA430" s="9"/>
      <c r="AB430" s="9"/>
      <c r="AC430" s="9"/>
      <c r="AD430" s="474"/>
      <c r="AE430" s="481"/>
    </row>
    <row r="431" spans="1:31" x14ac:dyDescent="0.2">
      <c r="A431" s="515"/>
      <c r="B431" s="543"/>
      <c r="C431" s="18">
        <v>8</v>
      </c>
      <c r="D431" s="8" t="s">
        <v>99</v>
      </c>
      <c r="E431" s="18">
        <v>2</v>
      </c>
      <c r="F431" s="18"/>
      <c r="G431" s="17"/>
      <c r="H431" s="17"/>
      <c r="I431" s="19" t="s">
        <v>131</v>
      </c>
      <c r="J431" s="19"/>
      <c r="K431" s="17">
        <v>3</v>
      </c>
      <c r="L431" s="8">
        <v>21</v>
      </c>
      <c r="M431" s="151">
        <v>650.97</v>
      </c>
      <c r="N431" s="151">
        <v>1318.57</v>
      </c>
      <c r="O431" s="497"/>
      <c r="P431" s="9"/>
      <c r="Q431" s="475"/>
      <c r="R431" s="475"/>
      <c r="S431" s="513"/>
      <c r="T431" s="475"/>
      <c r="U431" s="475"/>
      <c r="V431" s="475"/>
      <c r="W431" s="475"/>
      <c r="X431" s="479"/>
      <c r="Y431" s="9">
        <v>12</v>
      </c>
      <c r="Z431" s="9"/>
      <c r="AA431" s="9"/>
      <c r="AB431" s="9"/>
      <c r="AC431" s="9"/>
      <c r="AD431" s="475"/>
      <c r="AE431" s="486"/>
    </row>
    <row r="432" spans="1:31" x14ac:dyDescent="0.2">
      <c r="A432" s="515"/>
      <c r="B432" s="110" t="s">
        <v>8</v>
      </c>
      <c r="C432" s="30">
        <f>SUM(G432:J432)</f>
        <v>8</v>
      </c>
      <c r="D432" s="29"/>
      <c r="E432" s="30"/>
      <c r="F432" s="30"/>
      <c r="G432" s="21">
        <f>COUNTA(G424:G431)</f>
        <v>0</v>
      </c>
      <c r="H432" s="21">
        <f>COUNTA(H424:H431)</f>
        <v>0</v>
      </c>
      <c r="I432" s="21">
        <f>COUNTA(I424:I431)</f>
        <v>8</v>
      </c>
      <c r="J432" s="21">
        <f>COUNTA(J424:J431)</f>
        <v>0</v>
      </c>
      <c r="K432" s="21"/>
      <c r="L432" s="29">
        <f>SUM(L424:L431)</f>
        <v>120</v>
      </c>
      <c r="M432" s="142">
        <f>SUM(M424:M431)</f>
        <v>3609.17</v>
      </c>
      <c r="N432" s="142">
        <f>SUM(N424:N431)</f>
        <v>8547.85</v>
      </c>
      <c r="O432" s="268">
        <f>SUM(O424)</f>
        <v>133</v>
      </c>
      <c r="P432" s="56"/>
      <c r="Q432" s="56"/>
      <c r="R432" s="61"/>
      <c r="S432" s="66"/>
      <c r="T432" s="67">
        <f>SUM(T424:T431)</f>
        <v>0</v>
      </c>
      <c r="U432" s="67"/>
      <c r="V432" s="67"/>
      <c r="W432" s="67"/>
      <c r="X432" s="67"/>
      <c r="Y432" s="67">
        <f>SUM(Y424:Y431)</f>
        <v>63</v>
      </c>
      <c r="Z432" s="67">
        <f>SUM(Z424:Z431)</f>
        <v>0</v>
      </c>
      <c r="AA432" s="67">
        <f>SUM(AA424:AA431)</f>
        <v>0</v>
      </c>
      <c r="AB432" s="67">
        <f>SUM(AB424:AB431)</f>
        <v>0</v>
      </c>
      <c r="AC432" s="56"/>
      <c r="AD432" s="67">
        <v>0</v>
      </c>
      <c r="AE432" s="130"/>
    </row>
    <row r="433" spans="1:31" x14ac:dyDescent="0.2">
      <c r="A433" s="515"/>
      <c r="B433" s="110" t="s">
        <v>84</v>
      </c>
      <c r="C433" s="30"/>
      <c r="D433" s="29"/>
      <c r="E433" s="30"/>
      <c r="F433" s="30"/>
      <c r="G433" s="21"/>
      <c r="H433" s="21"/>
      <c r="I433" s="21"/>
      <c r="J433" s="21"/>
      <c r="K433" s="21"/>
      <c r="L433" s="29"/>
      <c r="M433" s="142">
        <v>14991.65</v>
      </c>
      <c r="N433" s="142"/>
      <c r="O433" s="21"/>
      <c r="P433" s="13"/>
      <c r="Q433" s="13"/>
      <c r="R433" s="16"/>
      <c r="S433" s="36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25"/>
    </row>
    <row r="434" spans="1:31" x14ac:dyDescent="0.2">
      <c r="A434" s="515"/>
      <c r="B434" s="492" t="s">
        <v>366</v>
      </c>
      <c r="C434" s="64" t="s">
        <v>103</v>
      </c>
      <c r="D434" s="8" t="s">
        <v>101</v>
      </c>
      <c r="E434" s="18">
        <v>39</v>
      </c>
      <c r="F434" s="18"/>
      <c r="G434" s="19" t="s">
        <v>131</v>
      </c>
      <c r="H434" s="17"/>
      <c r="I434" s="19"/>
      <c r="J434" s="19"/>
      <c r="K434" s="17">
        <v>1</v>
      </c>
      <c r="L434" s="8">
        <v>4</v>
      </c>
      <c r="M434" s="151">
        <v>126.8</v>
      </c>
      <c r="N434" s="151">
        <v>126.8</v>
      </c>
      <c r="O434" s="25"/>
      <c r="P434" s="9"/>
      <c r="Q434" s="476" t="s">
        <v>209</v>
      </c>
      <c r="R434" s="473" t="s">
        <v>300</v>
      </c>
      <c r="S434" s="473" t="s">
        <v>300</v>
      </c>
      <c r="T434" s="473" t="s">
        <v>300</v>
      </c>
      <c r="U434" s="473" t="s">
        <v>300</v>
      </c>
      <c r="V434" s="473" t="s">
        <v>300</v>
      </c>
      <c r="W434" s="476"/>
      <c r="X434" s="476"/>
      <c r="Y434" s="9">
        <v>1</v>
      </c>
      <c r="Z434" s="9"/>
      <c r="AA434" s="9"/>
      <c r="AB434" s="9"/>
      <c r="AC434" s="9"/>
      <c r="AD434" s="476" t="s">
        <v>263</v>
      </c>
      <c r="AE434" s="485"/>
    </row>
    <row r="435" spans="1:31" x14ac:dyDescent="0.2">
      <c r="A435" s="515"/>
      <c r="B435" s="493"/>
      <c r="C435" s="64" t="s">
        <v>105</v>
      </c>
      <c r="D435" s="8" t="s">
        <v>101</v>
      </c>
      <c r="E435" s="18">
        <v>39</v>
      </c>
      <c r="F435" s="18"/>
      <c r="G435" s="19" t="s">
        <v>131</v>
      </c>
      <c r="H435" s="17"/>
      <c r="I435" s="19"/>
      <c r="J435" s="19"/>
      <c r="K435" s="17">
        <v>1</v>
      </c>
      <c r="L435" s="8">
        <v>4</v>
      </c>
      <c r="M435" s="151">
        <v>126.8</v>
      </c>
      <c r="N435" s="151">
        <v>126.8</v>
      </c>
      <c r="O435" s="25"/>
      <c r="P435" s="9"/>
      <c r="Q435" s="475"/>
      <c r="R435" s="475"/>
      <c r="S435" s="475"/>
      <c r="T435" s="475"/>
      <c r="U435" s="475"/>
      <c r="V435" s="475"/>
      <c r="W435" s="475"/>
      <c r="X435" s="475"/>
      <c r="Y435" s="9">
        <v>1</v>
      </c>
      <c r="Z435" s="9"/>
      <c r="AA435" s="9"/>
      <c r="AB435" s="9"/>
      <c r="AC435" s="9"/>
      <c r="AD435" s="475"/>
      <c r="AE435" s="481"/>
    </row>
    <row r="436" spans="1:31" x14ac:dyDescent="0.2">
      <c r="A436" s="515"/>
      <c r="B436" s="110" t="s">
        <v>8</v>
      </c>
      <c r="C436" s="30">
        <f>SUM(G436:J436)</f>
        <v>2</v>
      </c>
      <c r="D436" s="29"/>
      <c r="E436" s="30"/>
      <c r="F436" s="30"/>
      <c r="G436" s="21">
        <f>COUNTA(G434:G435)</f>
        <v>2</v>
      </c>
      <c r="H436" s="21">
        <f>COUNTA(H434:H435)</f>
        <v>0</v>
      </c>
      <c r="I436" s="21">
        <f>COUNTA(I434:I435)</f>
        <v>0</v>
      </c>
      <c r="J436" s="21">
        <f>COUNTA(J434:J435)</f>
        <v>0</v>
      </c>
      <c r="K436" s="21"/>
      <c r="L436" s="29">
        <f>SUM(L434:L435)</f>
        <v>8</v>
      </c>
      <c r="M436" s="142">
        <f>SUM(M434:M435)</f>
        <v>253.6</v>
      </c>
      <c r="N436" s="142">
        <f>SUM(N434:N435)</f>
        <v>253.6</v>
      </c>
      <c r="O436" s="21">
        <f>SUM(O434:O435)</f>
        <v>0</v>
      </c>
      <c r="P436" s="13"/>
      <c r="Q436" s="13"/>
      <c r="R436" s="16"/>
      <c r="S436" s="36"/>
      <c r="T436" s="13">
        <f>SUM(T434:T435)</f>
        <v>0</v>
      </c>
      <c r="U436" s="13"/>
      <c r="V436" s="13"/>
      <c r="W436" s="13"/>
      <c r="X436" s="13"/>
      <c r="Y436" s="13">
        <f>SUM(Y434:Y435)</f>
        <v>2</v>
      </c>
      <c r="Z436" s="13">
        <f>SUM(Z434:Z435)</f>
        <v>0</v>
      </c>
      <c r="AA436" s="13">
        <f>SUM(AA434:AA435)</f>
        <v>0</v>
      </c>
      <c r="AB436" s="13">
        <f>SUM(AB434:AB435)</f>
        <v>0</v>
      </c>
      <c r="AC436" s="13"/>
      <c r="AD436" s="13">
        <v>0</v>
      </c>
      <c r="AE436" s="125"/>
    </row>
    <row r="437" spans="1:31" x14ac:dyDescent="0.2">
      <c r="A437" s="515"/>
      <c r="B437" s="110" t="s">
        <v>84</v>
      </c>
      <c r="C437" s="30"/>
      <c r="D437" s="29"/>
      <c r="E437" s="30"/>
      <c r="F437" s="30"/>
      <c r="G437" s="21"/>
      <c r="H437" s="21"/>
      <c r="I437" s="21"/>
      <c r="J437" s="21"/>
      <c r="K437" s="21"/>
      <c r="L437" s="29"/>
      <c r="M437" s="142">
        <v>957.79</v>
      </c>
      <c r="N437" s="142"/>
      <c r="O437" s="21"/>
      <c r="P437" s="13"/>
      <c r="Q437" s="13"/>
      <c r="R437" s="16"/>
      <c r="S437" s="36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25"/>
    </row>
    <row r="438" spans="1:31" x14ac:dyDescent="0.2">
      <c r="A438" s="515"/>
      <c r="B438" s="492" t="s">
        <v>367</v>
      </c>
      <c r="C438" s="64" t="s">
        <v>103</v>
      </c>
      <c r="D438" s="8" t="s">
        <v>101</v>
      </c>
      <c r="E438" s="18">
        <v>41</v>
      </c>
      <c r="F438" s="18"/>
      <c r="G438" s="19" t="s">
        <v>131</v>
      </c>
      <c r="H438" s="17"/>
      <c r="I438" s="19"/>
      <c r="J438" s="19"/>
      <c r="K438" s="17">
        <v>1</v>
      </c>
      <c r="L438" s="8">
        <v>2</v>
      </c>
      <c r="M438" s="151">
        <v>62.6</v>
      </c>
      <c r="N438" s="151">
        <v>62.6</v>
      </c>
      <c r="O438" s="25"/>
      <c r="P438" s="9" t="s">
        <v>222</v>
      </c>
      <c r="Q438" s="476" t="s">
        <v>209</v>
      </c>
      <c r="R438" s="473" t="s">
        <v>300</v>
      </c>
      <c r="S438" s="473" t="s">
        <v>300</v>
      </c>
      <c r="T438" s="473" t="s">
        <v>300</v>
      </c>
      <c r="U438" s="473" t="s">
        <v>300</v>
      </c>
      <c r="V438" s="473" t="s">
        <v>300</v>
      </c>
      <c r="W438" s="473"/>
      <c r="X438" s="476"/>
      <c r="Y438" s="9">
        <v>1</v>
      </c>
      <c r="Z438" s="9"/>
      <c r="AA438" s="9"/>
      <c r="AB438" s="9"/>
      <c r="AC438" s="9"/>
      <c r="AD438" s="476" t="s">
        <v>263</v>
      </c>
      <c r="AE438" s="485"/>
    </row>
    <row r="439" spans="1:31" x14ac:dyDescent="0.2">
      <c r="A439" s="515"/>
      <c r="B439" s="493"/>
      <c r="C439" s="64" t="s">
        <v>105</v>
      </c>
      <c r="D439" s="8" t="s">
        <v>101</v>
      </c>
      <c r="E439" s="18">
        <v>41</v>
      </c>
      <c r="F439" s="18"/>
      <c r="G439" s="19" t="s">
        <v>131</v>
      </c>
      <c r="H439" s="17"/>
      <c r="I439" s="19"/>
      <c r="J439" s="19"/>
      <c r="K439" s="17">
        <v>1</v>
      </c>
      <c r="L439" s="8">
        <v>3</v>
      </c>
      <c r="M439" s="151">
        <v>93.9</v>
      </c>
      <c r="N439" s="151">
        <v>93.9</v>
      </c>
      <c r="O439" s="25"/>
      <c r="P439" s="9"/>
      <c r="Q439" s="474"/>
      <c r="R439" s="474"/>
      <c r="S439" s="474"/>
      <c r="T439" s="474"/>
      <c r="U439" s="474"/>
      <c r="V439" s="474"/>
      <c r="W439" s="548"/>
      <c r="X439" s="474"/>
      <c r="Y439" s="9">
        <v>1</v>
      </c>
      <c r="Z439" s="9"/>
      <c r="AA439" s="9"/>
      <c r="AB439" s="9"/>
      <c r="AC439" s="9"/>
      <c r="AD439" s="474"/>
      <c r="AE439" s="481"/>
    </row>
    <row r="440" spans="1:31" x14ac:dyDescent="0.2">
      <c r="A440" s="515"/>
      <c r="B440" s="543"/>
      <c r="C440" s="64" t="s">
        <v>146</v>
      </c>
      <c r="D440" s="8" t="s">
        <v>101</v>
      </c>
      <c r="E440" s="18">
        <v>41</v>
      </c>
      <c r="F440" s="18"/>
      <c r="G440" s="19" t="s">
        <v>131</v>
      </c>
      <c r="H440" s="17"/>
      <c r="I440" s="19"/>
      <c r="J440" s="19"/>
      <c r="K440" s="17">
        <v>1</v>
      </c>
      <c r="L440" s="8">
        <v>3</v>
      </c>
      <c r="M440" s="151">
        <v>93.9</v>
      </c>
      <c r="N440" s="151">
        <v>93.9</v>
      </c>
      <c r="O440" s="25"/>
      <c r="P440" s="9"/>
      <c r="Q440" s="475"/>
      <c r="R440" s="475"/>
      <c r="S440" s="475"/>
      <c r="T440" s="475"/>
      <c r="U440" s="475"/>
      <c r="V440" s="475"/>
      <c r="W440" s="549"/>
      <c r="X440" s="475"/>
      <c r="Y440" s="9">
        <v>1</v>
      </c>
      <c r="Z440" s="9"/>
      <c r="AA440" s="9"/>
      <c r="AB440" s="9"/>
      <c r="AC440" s="9"/>
      <c r="AD440" s="475"/>
      <c r="AE440" s="486"/>
    </row>
    <row r="441" spans="1:31" x14ac:dyDescent="0.2">
      <c r="A441" s="515"/>
      <c r="B441" s="110" t="s">
        <v>8</v>
      </c>
      <c r="C441" s="30">
        <f>SUM(G441:J441)</f>
        <v>3</v>
      </c>
      <c r="D441" s="29"/>
      <c r="E441" s="30"/>
      <c r="F441" s="30"/>
      <c r="G441" s="21">
        <f>COUNTA(G438:G440)</f>
        <v>3</v>
      </c>
      <c r="H441" s="21">
        <f>COUNTA(H438:H440)</f>
        <v>0</v>
      </c>
      <c r="I441" s="21">
        <f>COUNTA(I438:I440)</f>
        <v>0</v>
      </c>
      <c r="J441" s="21">
        <f>COUNTA(J438:J440)</f>
        <v>0</v>
      </c>
      <c r="K441" s="21"/>
      <c r="L441" s="29">
        <f>SUM(L438:L440)</f>
        <v>8</v>
      </c>
      <c r="M441" s="142">
        <f>SUM(M438:M440)</f>
        <v>250.4</v>
      </c>
      <c r="N441" s="142">
        <f>SUM(N438:N440)</f>
        <v>250.4</v>
      </c>
      <c r="O441" s="21">
        <f>SUM(O438:O440)</f>
        <v>0</v>
      </c>
      <c r="P441" s="13"/>
      <c r="Q441" s="13"/>
      <c r="R441" s="16"/>
      <c r="S441" s="13"/>
      <c r="T441" s="13">
        <f>SUM(T438:T440)</f>
        <v>0</v>
      </c>
      <c r="U441" s="13"/>
      <c r="V441" s="13"/>
      <c r="W441" s="13"/>
      <c r="X441" s="13"/>
      <c r="Y441" s="13">
        <f>SUM(Y438:Y440)</f>
        <v>3</v>
      </c>
      <c r="Z441" s="13">
        <f>SUM(Z438:Z440)</f>
        <v>0</v>
      </c>
      <c r="AA441" s="13">
        <f>SUM(AA438:AA440)</f>
        <v>0</v>
      </c>
      <c r="AB441" s="13">
        <f>SUM(AB438:AB440)</f>
        <v>0</v>
      </c>
      <c r="AC441" s="13"/>
      <c r="AD441" s="13">
        <v>0</v>
      </c>
      <c r="AE441" s="125"/>
    </row>
    <row r="442" spans="1:31" x14ac:dyDescent="0.2">
      <c r="A442" s="572"/>
      <c r="B442" s="110" t="s">
        <v>84</v>
      </c>
      <c r="C442" s="30"/>
      <c r="D442" s="29"/>
      <c r="E442" s="30"/>
      <c r="F442" s="30"/>
      <c r="G442" s="21"/>
      <c r="H442" s="21"/>
      <c r="I442" s="21"/>
      <c r="J442" s="21"/>
      <c r="K442" s="21"/>
      <c r="L442" s="29"/>
      <c r="M442" s="142">
        <v>1173</v>
      </c>
      <c r="N442" s="142"/>
      <c r="O442" s="21"/>
      <c r="P442" s="13"/>
      <c r="Q442" s="13"/>
      <c r="R442" s="16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25"/>
    </row>
    <row r="443" spans="1:31" x14ac:dyDescent="0.2">
      <c r="A443" s="544" t="s">
        <v>145</v>
      </c>
      <c r="B443" s="137" t="s">
        <v>368</v>
      </c>
      <c r="C443" s="18">
        <v>1</v>
      </c>
      <c r="D443" s="8" t="s">
        <v>101</v>
      </c>
      <c r="E443" s="18">
        <v>34</v>
      </c>
      <c r="F443" s="18"/>
      <c r="G443" s="19" t="s">
        <v>131</v>
      </c>
      <c r="H443" s="17"/>
      <c r="I443" s="19"/>
      <c r="J443" s="19"/>
      <c r="K443" s="17">
        <v>1</v>
      </c>
      <c r="L443" s="8">
        <v>6</v>
      </c>
      <c r="M443" s="151">
        <v>173.22</v>
      </c>
      <c r="N443" s="151">
        <v>173.22</v>
      </c>
      <c r="O443" s="25"/>
      <c r="P443" s="9"/>
      <c r="Q443" s="9" t="s">
        <v>209</v>
      </c>
      <c r="R443" s="265" t="s">
        <v>300</v>
      </c>
      <c r="S443" s="265" t="s">
        <v>300</v>
      </c>
      <c r="T443" s="265" t="s">
        <v>300</v>
      </c>
      <c r="U443" s="265" t="s">
        <v>300</v>
      </c>
      <c r="V443" s="265" t="s">
        <v>300</v>
      </c>
      <c r="W443" s="47"/>
      <c r="X443" s="9"/>
      <c r="Y443" s="9">
        <v>1</v>
      </c>
      <c r="Z443" s="9"/>
      <c r="AA443" s="9"/>
      <c r="AB443" s="9"/>
      <c r="AC443" s="9"/>
      <c r="AD443" s="9" t="s">
        <v>263</v>
      </c>
      <c r="AE443" s="70"/>
    </row>
    <row r="444" spans="1:31" x14ac:dyDescent="0.2">
      <c r="A444" s="515"/>
      <c r="B444" s="110" t="s">
        <v>8</v>
      </c>
      <c r="C444" s="30">
        <f>SUM(G444:J444)</f>
        <v>1</v>
      </c>
      <c r="D444" s="29"/>
      <c r="E444" s="30"/>
      <c r="F444" s="30"/>
      <c r="G444" s="21">
        <f>COUNTA(G443)</f>
        <v>1</v>
      </c>
      <c r="H444" s="21">
        <f>COUNTA(H443:H443)</f>
        <v>0</v>
      </c>
      <c r="I444" s="21">
        <f>COUNTA(I443:I443)</f>
        <v>0</v>
      </c>
      <c r="J444" s="21">
        <f>COUNTA(J443:J443)</f>
        <v>0</v>
      </c>
      <c r="K444" s="21"/>
      <c r="L444" s="29">
        <f>SUM(L443:L443)</f>
        <v>6</v>
      </c>
      <c r="M444" s="142">
        <f>SUM(M443:M443)</f>
        <v>173.22</v>
      </c>
      <c r="N444" s="142">
        <f>SUM(N443:N443)</f>
        <v>173.22</v>
      </c>
      <c r="O444" s="21">
        <f>SUM(O443)</f>
        <v>0</v>
      </c>
      <c r="P444" s="13"/>
      <c r="Q444" s="13"/>
      <c r="R444" s="16"/>
      <c r="S444" s="36"/>
      <c r="T444" s="13">
        <f>SUM(T443)</f>
        <v>0</v>
      </c>
      <c r="U444" s="13"/>
      <c r="V444" s="13"/>
      <c r="W444" s="13"/>
      <c r="X444" s="13"/>
      <c r="Y444" s="13">
        <f>SUM(Y443)</f>
        <v>1</v>
      </c>
      <c r="Z444" s="13">
        <f>SUM(Z443)</f>
        <v>0</v>
      </c>
      <c r="AA444" s="13">
        <f>SUM(AA443)</f>
        <v>0</v>
      </c>
      <c r="AB444" s="13">
        <f>SUM(AB443)</f>
        <v>0</v>
      </c>
      <c r="AC444" s="13"/>
      <c r="AD444" s="13">
        <v>0</v>
      </c>
      <c r="AE444" s="125"/>
    </row>
    <row r="445" spans="1:31" x14ac:dyDescent="0.2">
      <c r="A445" s="515"/>
      <c r="B445" s="110" t="s">
        <v>84</v>
      </c>
      <c r="C445" s="30"/>
      <c r="D445" s="29"/>
      <c r="E445" s="30"/>
      <c r="F445" s="30"/>
      <c r="G445" s="21"/>
      <c r="H445" s="21"/>
      <c r="I445" s="21"/>
      <c r="J445" s="21"/>
      <c r="K445" s="21"/>
      <c r="L445" s="29"/>
      <c r="M445" s="142">
        <v>793.37</v>
      </c>
      <c r="N445" s="142"/>
      <c r="O445" s="21"/>
      <c r="P445" s="13"/>
      <c r="Q445" s="13"/>
      <c r="R445" s="16"/>
      <c r="S445" s="36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25"/>
    </row>
    <row r="446" spans="1:31" ht="24" customHeight="1" x14ac:dyDescent="0.2">
      <c r="A446" s="515" t="s">
        <v>192</v>
      </c>
      <c r="B446" s="492" t="s">
        <v>369</v>
      </c>
      <c r="C446" s="18">
        <v>1</v>
      </c>
      <c r="D446" s="8" t="s">
        <v>99</v>
      </c>
      <c r="E446" s="18">
        <v>11</v>
      </c>
      <c r="F446" s="18"/>
      <c r="G446" s="17"/>
      <c r="H446" s="17"/>
      <c r="I446" s="19" t="s">
        <v>131</v>
      </c>
      <c r="J446" s="19"/>
      <c r="K446" s="17">
        <v>3</v>
      </c>
      <c r="L446" s="8">
        <v>12</v>
      </c>
      <c r="M446" s="151">
        <v>365.54</v>
      </c>
      <c r="N446" s="151">
        <v>901.1</v>
      </c>
      <c r="O446" s="495">
        <v>30</v>
      </c>
      <c r="P446" s="9" t="s">
        <v>221</v>
      </c>
      <c r="Q446" s="476" t="s">
        <v>51</v>
      </c>
      <c r="R446" s="476">
        <v>10</v>
      </c>
      <c r="S446" s="482" t="s">
        <v>132</v>
      </c>
      <c r="T446" s="473" t="s">
        <v>300</v>
      </c>
      <c r="U446" s="473" t="s">
        <v>300</v>
      </c>
      <c r="V446" s="473" t="s">
        <v>300</v>
      </c>
      <c r="W446" s="476" t="s">
        <v>261</v>
      </c>
      <c r="X446" s="477"/>
      <c r="Y446" s="9">
        <v>6</v>
      </c>
      <c r="Z446" s="9"/>
      <c r="AA446" s="9">
        <v>3</v>
      </c>
      <c r="AB446" s="9"/>
      <c r="AC446" s="9"/>
      <c r="AD446" s="482" t="s">
        <v>420</v>
      </c>
      <c r="AE446" s="485" t="s">
        <v>261</v>
      </c>
    </row>
    <row r="447" spans="1:31" x14ac:dyDescent="0.2">
      <c r="A447" s="515"/>
      <c r="B447" s="493"/>
      <c r="C447" s="18">
        <v>2</v>
      </c>
      <c r="D447" s="8" t="s">
        <v>99</v>
      </c>
      <c r="E447" s="18">
        <v>12</v>
      </c>
      <c r="F447" s="18"/>
      <c r="G447" s="17"/>
      <c r="H447" s="17"/>
      <c r="I447" s="19" t="s">
        <v>131</v>
      </c>
      <c r="J447" s="19"/>
      <c r="K447" s="17">
        <v>3</v>
      </c>
      <c r="L447" s="8">
        <v>18</v>
      </c>
      <c r="M447" s="151">
        <v>548.84</v>
      </c>
      <c r="N447" s="151">
        <v>1382.1</v>
      </c>
      <c r="O447" s="497"/>
      <c r="P447" s="9"/>
      <c r="Q447" s="475"/>
      <c r="R447" s="475"/>
      <c r="S447" s="513"/>
      <c r="T447" s="475"/>
      <c r="U447" s="475"/>
      <c r="V447" s="475"/>
      <c r="W447" s="475"/>
      <c r="X447" s="479"/>
      <c r="Y447" s="9">
        <v>9</v>
      </c>
      <c r="Z447" s="9"/>
      <c r="AA447" s="9">
        <v>6</v>
      </c>
      <c r="AB447" s="9"/>
      <c r="AC447" s="9"/>
      <c r="AD447" s="513"/>
      <c r="AE447" s="481"/>
    </row>
    <row r="448" spans="1:31" x14ac:dyDescent="0.2">
      <c r="A448" s="515"/>
      <c r="B448" s="110" t="s">
        <v>8</v>
      </c>
      <c r="C448" s="30">
        <f>SUM(G448:J448)</f>
        <v>2</v>
      </c>
      <c r="D448" s="29"/>
      <c r="E448" s="30"/>
      <c r="F448" s="30"/>
      <c r="G448" s="21">
        <f>COUNTA(G446:G447)</f>
        <v>0</v>
      </c>
      <c r="H448" s="21">
        <f>COUNTA(H446:H447)</f>
        <v>0</v>
      </c>
      <c r="I448" s="21">
        <f>COUNTA(I446:I447)</f>
        <v>2</v>
      </c>
      <c r="J448" s="21">
        <f>COUNTA(J446:J447)</f>
        <v>0</v>
      </c>
      <c r="K448" s="21"/>
      <c r="L448" s="29">
        <f>SUM(L446:L447)</f>
        <v>30</v>
      </c>
      <c r="M448" s="142">
        <f>SUM(M446:M447)</f>
        <v>914.38000000000011</v>
      </c>
      <c r="N448" s="142">
        <f>SUM(N446:N447)</f>
        <v>2283.1999999999998</v>
      </c>
      <c r="O448" s="21">
        <f>SUM(O446)</f>
        <v>30</v>
      </c>
      <c r="P448" s="13"/>
      <c r="Q448" s="13"/>
      <c r="R448" s="16"/>
      <c r="S448" s="36"/>
      <c r="T448" s="13">
        <f>SUM(T446:T447)</f>
        <v>0</v>
      </c>
      <c r="U448" s="13"/>
      <c r="V448" s="13"/>
      <c r="W448" s="13"/>
      <c r="X448" s="13"/>
      <c r="Y448" s="13">
        <f>SUM(Y446:Y447)</f>
        <v>15</v>
      </c>
      <c r="Z448" s="13">
        <f>SUM(Z446:Z447)</f>
        <v>0</v>
      </c>
      <c r="AA448" s="13">
        <f>SUM(AA446:AA447)</f>
        <v>9</v>
      </c>
      <c r="AB448" s="13">
        <f>SUM(AB446:AB447)</f>
        <v>0</v>
      </c>
      <c r="AC448" s="13"/>
      <c r="AD448" s="13">
        <v>0</v>
      </c>
      <c r="AE448" s="125"/>
    </row>
    <row r="449" spans="1:31" x14ac:dyDescent="0.2">
      <c r="A449" s="515"/>
      <c r="B449" s="110" t="s">
        <v>84</v>
      </c>
      <c r="C449" s="30"/>
      <c r="D449" s="29"/>
      <c r="E449" s="30"/>
      <c r="F449" s="30"/>
      <c r="G449" s="21"/>
      <c r="H449" s="21"/>
      <c r="I449" s="21"/>
      <c r="J449" s="21"/>
      <c r="K449" s="21"/>
      <c r="L449" s="29"/>
      <c r="M449" s="142">
        <v>2973</v>
      </c>
      <c r="N449" s="142"/>
      <c r="O449" s="21"/>
      <c r="P449" s="13"/>
      <c r="Q449" s="13"/>
      <c r="R449" s="16"/>
      <c r="S449" s="36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25"/>
    </row>
    <row r="450" spans="1:31" ht="15.75" customHeight="1" x14ac:dyDescent="0.2">
      <c r="A450" s="515"/>
      <c r="B450" s="492" t="s">
        <v>370</v>
      </c>
      <c r="C450" s="18">
        <v>1</v>
      </c>
      <c r="D450" s="8" t="s">
        <v>99</v>
      </c>
      <c r="E450" s="18">
        <v>9</v>
      </c>
      <c r="F450" s="18"/>
      <c r="G450" s="17"/>
      <c r="H450" s="17"/>
      <c r="I450" s="19" t="s">
        <v>131</v>
      </c>
      <c r="J450" s="19"/>
      <c r="K450" s="17">
        <v>3</v>
      </c>
      <c r="L450" s="8">
        <v>12</v>
      </c>
      <c r="M450" s="151">
        <v>383.15</v>
      </c>
      <c r="N450" s="151">
        <v>885.8</v>
      </c>
      <c r="O450" s="495">
        <v>48</v>
      </c>
      <c r="P450" s="34" t="s">
        <v>371</v>
      </c>
      <c r="Q450" s="476" t="s">
        <v>50</v>
      </c>
      <c r="R450" s="476">
        <v>22.5</v>
      </c>
      <c r="S450" s="482" t="s">
        <v>132</v>
      </c>
      <c r="T450" s="473" t="s">
        <v>277</v>
      </c>
      <c r="U450" s="473" t="s">
        <v>277</v>
      </c>
      <c r="V450" s="473" t="s">
        <v>277</v>
      </c>
      <c r="W450" s="476" t="s">
        <v>253</v>
      </c>
      <c r="X450" s="477"/>
      <c r="Y450" s="9">
        <v>6</v>
      </c>
      <c r="Z450" s="9"/>
      <c r="AA450" s="9">
        <v>3</v>
      </c>
      <c r="AB450" s="9"/>
      <c r="AC450" s="9"/>
      <c r="AD450" s="482" t="s">
        <v>421</v>
      </c>
      <c r="AE450" s="485" t="s">
        <v>253</v>
      </c>
    </row>
    <row r="451" spans="1:31" x14ac:dyDescent="0.2">
      <c r="A451" s="515"/>
      <c r="B451" s="493"/>
      <c r="C451" s="18">
        <v>2</v>
      </c>
      <c r="D451" s="8" t="s">
        <v>99</v>
      </c>
      <c r="E451" s="18">
        <v>10</v>
      </c>
      <c r="F451" s="18"/>
      <c r="G451" s="17"/>
      <c r="H451" s="17"/>
      <c r="I451" s="19" t="s">
        <v>131</v>
      </c>
      <c r="J451" s="19"/>
      <c r="K451" s="17">
        <v>3</v>
      </c>
      <c r="L451" s="8">
        <v>12</v>
      </c>
      <c r="M451" s="151">
        <v>383.15</v>
      </c>
      <c r="N451" s="151">
        <v>885.8</v>
      </c>
      <c r="O451" s="496"/>
      <c r="P451" s="9"/>
      <c r="Q451" s="474"/>
      <c r="R451" s="474"/>
      <c r="S451" s="503"/>
      <c r="T451" s="474"/>
      <c r="U451" s="474"/>
      <c r="V451" s="474"/>
      <c r="W451" s="474"/>
      <c r="X451" s="478"/>
      <c r="Y451" s="9">
        <v>6</v>
      </c>
      <c r="Z451" s="9"/>
      <c r="AA451" s="9">
        <v>3</v>
      </c>
      <c r="AB451" s="9"/>
      <c r="AC451" s="9"/>
      <c r="AD451" s="503"/>
      <c r="AE451" s="481"/>
    </row>
    <row r="452" spans="1:31" x14ac:dyDescent="0.2">
      <c r="A452" s="515"/>
      <c r="B452" s="493"/>
      <c r="C452" s="18">
        <v>3</v>
      </c>
      <c r="D452" s="8" t="s">
        <v>99</v>
      </c>
      <c r="E452" s="18">
        <v>11</v>
      </c>
      <c r="F452" s="18"/>
      <c r="G452" s="17"/>
      <c r="H452" s="17"/>
      <c r="I452" s="19" t="s">
        <v>131</v>
      </c>
      <c r="J452" s="19"/>
      <c r="K452" s="17">
        <v>3</v>
      </c>
      <c r="L452" s="8">
        <v>12</v>
      </c>
      <c r="M452" s="151">
        <v>383.11</v>
      </c>
      <c r="N452" s="151">
        <v>932.13</v>
      </c>
      <c r="O452" s="496"/>
      <c r="P452" s="9"/>
      <c r="Q452" s="474"/>
      <c r="R452" s="474"/>
      <c r="S452" s="503"/>
      <c r="T452" s="474"/>
      <c r="U452" s="474"/>
      <c r="V452" s="474"/>
      <c r="W452" s="474"/>
      <c r="X452" s="478"/>
      <c r="Y452" s="9">
        <v>6</v>
      </c>
      <c r="Z452" s="9"/>
      <c r="AA452" s="9">
        <v>3</v>
      </c>
      <c r="AB452" s="9"/>
      <c r="AC452" s="9"/>
      <c r="AD452" s="503"/>
      <c r="AE452" s="481"/>
    </row>
    <row r="453" spans="1:31" x14ac:dyDescent="0.2">
      <c r="A453" s="515"/>
      <c r="B453" s="543"/>
      <c r="C453" s="18">
        <v>4</v>
      </c>
      <c r="D453" s="8" t="s">
        <v>99</v>
      </c>
      <c r="E453" s="18">
        <v>11</v>
      </c>
      <c r="F453" s="18"/>
      <c r="G453" s="17"/>
      <c r="H453" s="17"/>
      <c r="I453" s="19" t="s">
        <v>131</v>
      </c>
      <c r="J453" s="19"/>
      <c r="K453" s="17">
        <v>3</v>
      </c>
      <c r="L453" s="8">
        <v>12</v>
      </c>
      <c r="M453" s="151">
        <v>383.11</v>
      </c>
      <c r="N453" s="151">
        <v>932.13</v>
      </c>
      <c r="O453" s="497"/>
      <c r="P453" s="9"/>
      <c r="Q453" s="475"/>
      <c r="R453" s="475"/>
      <c r="S453" s="513"/>
      <c r="T453" s="475"/>
      <c r="U453" s="475"/>
      <c r="V453" s="475"/>
      <c r="W453" s="475"/>
      <c r="X453" s="479"/>
      <c r="Y453" s="9">
        <v>6</v>
      </c>
      <c r="Z453" s="9"/>
      <c r="AA453" s="9">
        <v>3</v>
      </c>
      <c r="AB453" s="9"/>
      <c r="AC453" s="9"/>
      <c r="AD453" s="513"/>
      <c r="AE453" s="486"/>
    </row>
    <row r="454" spans="1:31" x14ac:dyDescent="0.2">
      <c r="A454" s="515"/>
      <c r="B454" s="110" t="s">
        <v>8</v>
      </c>
      <c r="C454" s="30">
        <f>SUM(G454:J454)</f>
        <v>4</v>
      </c>
      <c r="D454" s="29"/>
      <c r="E454" s="30"/>
      <c r="F454" s="30"/>
      <c r="G454" s="21">
        <f>COUNTA(G450:G453)</f>
        <v>0</v>
      </c>
      <c r="H454" s="21">
        <f>COUNTA(H450:H453)</f>
        <v>0</v>
      </c>
      <c r="I454" s="21">
        <f>COUNTA(I450:I453)</f>
        <v>4</v>
      </c>
      <c r="J454" s="21">
        <f>COUNTA(J450:J453)</f>
        <v>0</v>
      </c>
      <c r="K454" s="21"/>
      <c r="L454" s="29">
        <f>SUM(L450:L453)</f>
        <v>48</v>
      </c>
      <c r="M454" s="142">
        <f>SUM(M450:M453)</f>
        <v>1532.52</v>
      </c>
      <c r="N454" s="142">
        <f>SUM(N450:N453)</f>
        <v>3635.86</v>
      </c>
      <c r="O454" s="21">
        <f>SUM(O450)</f>
        <v>48</v>
      </c>
      <c r="P454" s="13"/>
      <c r="Q454" s="13"/>
      <c r="R454" s="16"/>
      <c r="S454" s="36"/>
      <c r="T454" s="13">
        <f>SUM(T450:T453)</f>
        <v>0</v>
      </c>
      <c r="U454" s="13"/>
      <c r="V454" s="13"/>
      <c r="W454" s="13"/>
      <c r="X454" s="13"/>
      <c r="Y454" s="13">
        <f>SUM(Y450:Y453)</f>
        <v>24</v>
      </c>
      <c r="Z454" s="13">
        <f>SUM(Z450:Z453)</f>
        <v>0</v>
      </c>
      <c r="AA454" s="13">
        <f>SUM(AA450:AA453)</f>
        <v>12</v>
      </c>
      <c r="AB454" s="13">
        <f>SUM(AB450:AB453)</f>
        <v>0</v>
      </c>
      <c r="AC454" s="13"/>
      <c r="AD454" s="13">
        <v>0</v>
      </c>
      <c r="AE454" s="125"/>
    </row>
    <row r="455" spans="1:31" ht="15" thickBot="1" x14ac:dyDescent="0.25">
      <c r="A455" s="516"/>
      <c r="B455" s="110" t="s">
        <v>84</v>
      </c>
      <c r="C455" s="30"/>
      <c r="D455" s="29"/>
      <c r="E455" s="30"/>
      <c r="F455" s="30"/>
      <c r="G455" s="21"/>
      <c r="H455" s="21"/>
      <c r="I455" s="21"/>
      <c r="J455" s="21"/>
      <c r="K455" s="21"/>
      <c r="L455" s="29"/>
      <c r="M455" s="142">
        <v>5677</v>
      </c>
      <c r="N455" s="142"/>
      <c r="O455" s="21"/>
      <c r="P455" s="13"/>
      <c r="Q455" s="13"/>
      <c r="R455" s="16"/>
      <c r="S455" s="36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25"/>
    </row>
    <row r="456" spans="1:31" ht="15" thickTop="1" x14ac:dyDescent="0.2">
      <c r="A456" s="490" t="s">
        <v>200</v>
      </c>
      <c r="B456" s="169" t="s">
        <v>8</v>
      </c>
      <c r="C456" s="170">
        <f>SUM(C362,C366,C370,C383,C387,C395,C401,C409,C415,C422,C432,C436,C441,C444,C448,C454)</f>
        <v>63</v>
      </c>
      <c r="D456" s="171"/>
      <c r="E456" s="170"/>
      <c r="F456" s="170"/>
      <c r="G456" s="172">
        <f>SUM(G362,G366,G370,G383,G387,G395,G401,G409,G415,G422,G432,G436,G441,G444,G448,G454)</f>
        <v>12</v>
      </c>
      <c r="H456" s="172">
        <f>SUM(H362,H366,H370,H383,H387,H395,H401,H409,H415,H422,H432,H436,H441,H444,H448,H454)</f>
        <v>4</v>
      </c>
      <c r="I456" s="172">
        <f>SUM(I362,I366,I370,I383,I387,I395,I401,I409,I415,I422,I432,I436,I441,I444,I448,I454)</f>
        <v>47</v>
      </c>
      <c r="J456" s="172">
        <f>SUM(J362,J366,J370,J383,J387,J395,J401,J409,J415,J422,J432,J436,J441,J444,J448,J454)</f>
        <v>0</v>
      </c>
      <c r="K456" s="185"/>
      <c r="L456" s="172">
        <f>SUM(L362,L366,L370,L383,L387,L395,L401,L409,L415,L422,L432,L436,L441,L444,L448,L454)</f>
        <v>865</v>
      </c>
      <c r="M456" s="300">
        <f>SUM(M362,M366,M370,M383,M387,M395,M401,M409,M415,M422,M432,M436,M441,M444,M448,M454)</f>
        <v>20076.150000000001</v>
      </c>
      <c r="N456" s="300">
        <f>SUM(N362,N366,N370,N383,N387,N395,N401,N409,N415,N422,N432,N436,N441,N444,N448,N454)</f>
        <v>57813.62</v>
      </c>
      <c r="O456" s="172">
        <f>SUM(O362,O366,O370,O383,O387,O395,O401,O409,O415,O422,O432,O436,O441,O444,O448,O454)</f>
        <v>882</v>
      </c>
      <c r="P456" s="172">
        <f t="shared" ref="P456:AC456" si="5">P362+P366+P370+P383+P387+P395+P401+P409+P415+P422+P432+P444+P448+P454+P436+P441</f>
        <v>0</v>
      </c>
      <c r="Q456" s="172">
        <f t="shared" si="5"/>
        <v>0</v>
      </c>
      <c r="R456" s="172">
        <f t="shared" si="5"/>
        <v>0</v>
      </c>
      <c r="S456" s="172">
        <f t="shared" si="5"/>
        <v>0</v>
      </c>
      <c r="T456" s="172">
        <f t="shared" si="5"/>
        <v>0</v>
      </c>
      <c r="U456" s="172">
        <f t="shared" si="5"/>
        <v>0</v>
      </c>
      <c r="V456" s="172">
        <f t="shared" si="5"/>
        <v>0</v>
      </c>
      <c r="W456" s="172">
        <f t="shared" si="5"/>
        <v>0</v>
      </c>
      <c r="X456" s="172">
        <f t="shared" si="5"/>
        <v>0</v>
      </c>
      <c r="Y456" s="172">
        <f t="shared" si="5"/>
        <v>419</v>
      </c>
      <c r="Z456" s="172">
        <f t="shared" si="5"/>
        <v>0</v>
      </c>
      <c r="AA456" s="172">
        <f t="shared" si="5"/>
        <v>27</v>
      </c>
      <c r="AB456" s="172">
        <f t="shared" si="5"/>
        <v>0</v>
      </c>
      <c r="AC456" s="172">
        <f t="shared" si="5"/>
        <v>0</v>
      </c>
      <c r="AD456" s="185">
        <f>AD362+AD366+AD370+AD383+AD387+AD395+AD401+AD409+AD415+AD422+AD432+AD444+AD448+AD454+AD436+AD441</f>
        <v>6</v>
      </c>
      <c r="AE456" s="186">
        <f>COUNTA(AE360:AE455)</f>
        <v>10</v>
      </c>
    </row>
    <row r="457" spans="1:31" ht="15" thickBot="1" x14ac:dyDescent="0.25">
      <c r="A457" s="504"/>
      <c r="B457" s="187" t="s">
        <v>84</v>
      </c>
      <c r="C457" s="188"/>
      <c r="D457" s="189"/>
      <c r="E457" s="188"/>
      <c r="F457" s="188"/>
      <c r="G457" s="190"/>
      <c r="H457" s="191"/>
      <c r="I457" s="190"/>
      <c r="J457" s="190"/>
      <c r="K457" s="190"/>
      <c r="L457" s="192"/>
      <c r="M457" s="193">
        <f>SUM(M363,M367,M371,M384,M388,M396,M402,M410,M416,M423,M433,M437,M442,M445,M449,M455)</f>
        <v>97817.219999999987</v>
      </c>
      <c r="N457" s="193"/>
      <c r="O457" s="194"/>
      <c r="P457" s="192"/>
      <c r="Q457" s="192"/>
      <c r="R457" s="194"/>
      <c r="S457" s="192"/>
      <c r="T457" s="192"/>
      <c r="U457" s="192"/>
      <c r="V457" s="192"/>
      <c r="W457" s="192"/>
      <c r="X457" s="192"/>
      <c r="Y457" s="192"/>
      <c r="Z457" s="192"/>
      <c r="AA457" s="192"/>
      <c r="AB457" s="192"/>
      <c r="AC457" s="192"/>
      <c r="AD457" s="192"/>
      <c r="AE457" s="202"/>
    </row>
    <row r="458" spans="1:31" x14ac:dyDescent="0.2">
      <c r="A458" s="546" t="s">
        <v>193</v>
      </c>
      <c r="B458" s="138" t="s">
        <v>372</v>
      </c>
      <c r="C458" s="269" t="s">
        <v>147</v>
      </c>
      <c r="D458" s="282" t="s">
        <v>101</v>
      </c>
      <c r="E458" s="18">
        <v>45</v>
      </c>
      <c r="F458" s="18"/>
      <c r="G458" s="19" t="s">
        <v>261</v>
      </c>
      <c r="H458" s="19"/>
      <c r="I458" s="19"/>
      <c r="J458" s="19"/>
      <c r="K458" s="17">
        <v>1</v>
      </c>
      <c r="L458" s="24">
        <v>4</v>
      </c>
      <c r="M458" s="151">
        <v>154.80000000000001</v>
      </c>
      <c r="N458" s="151">
        <v>154.80000000000001</v>
      </c>
      <c r="O458" s="25"/>
      <c r="P458" s="9"/>
      <c r="Q458" s="474"/>
      <c r="R458" s="474"/>
      <c r="S458" s="474"/>
      <c r="T458" s="474"/>
      <c r="U458" s="474"/>
      <c r="V458" s="474"/>
      <c r="W458" s="474"/>
      <c r="X458" s="474"/>
      <c r="Y458" s="9">
        <v>1</v>
      </c>
      <c r="Z458" s="9"/>
      <c r="AA458" s="9"/>
      <c r="AB458" s="9"/>
      <c r="AC458" s="9"/>
      <c r="AD458" s="545" t="s">
        <v>263</v>
      </c>
      <c r="AE458" s="481"/>
    </row>
    <row r="459" spans="1:31" x14ac:dyDescent="0.2">
      <c r="A459" s="546"/>
      <c r="B459" s="275"/>
      <c r="C459" s="108" t="s">
        <v>148</v>
      </c>
      <c r="D459" s="280" t="s">
        <v>101</v>
      </c>
      <c r="E459" s="18">
        <v>45</v>
      </c>
      <c r="F459" s="18"/>
      <c r="G459" s="19" t="s">
        <v>251</v>
      </c>
      <c r="H459" s="19"/>
      <c r="I459" s="19"/>
      <c r="J459" s="19"/>
      <c r="K459" s="17">
        <v>1</v>
      </c>
      <c r="L459" s="24">
        <v>4</v>
      </c>
      <c r="M459" s="151">
        <v>154.80000000000001</v>
      </c>
      <c r="N459" s="151">
        <v>154.80000000000001</v>
      </c>
      <c r="O459" s="25"/>
      <c r="P459" s="9"/>
      <c r="Q459" s="475"/>
      <c r="R459" s="475"/>
      <c r="S459" s="475"/>
      <c r="T459" s="475"/>
      <c r="U459" s="475"/>
      <c r="V459" s="475"/>
      <c r="W459" s="475"/>
      <c r="X459" s="475"/>
      <c r="Y459" s="9">
        <v>1</v>
      </c>
      <c r="Z459" s="9"/>
      <c r="AA459" s="9"/>
      <c r="AB459" s="9"/>
      <c r="AC459" s="9"/>
      <c r="AD459" s="474"/>
      <c r="AE459" s="481"/>
    </row>
    <row r="460" spans="1:31" x14ac:dyDescent="0.2">
      <c r="A460" s="546"/>
      <c r="B460" s="275"/>
      <c r="C460" s="108">
        <v>1</v>
      </c>
      <c r="D460" s="8" t="s">
        <v>99</v>
      </c>
      <c r="E460" s="18">
        <v>29</v>
      </c>
      <c r="F460" s="236" t="s">
        <v>131</v>
      </c>
      <c r="G460" s="19"/>
      <c r="H460" s="19"/>
      <c r="I460" s="19"/>
      <c r="J460" s="168"/>
      <c r="K460" s="17">
        <v>1</v>
      </c>
      <c r="L460" s="24">
        <v>4</v>
      </c>
      <c r="M460" s="139">
        <v>268.3</v>
      </c>
      <c r="N460" s="139">
        <v>256.77999999999997</v>
      </c>
      <c r="O460" s="25"/>
      <c r="P460" s="9"/>
      <c r="Q460" s="43" t="s">
        <v>209</v>
      </c>
      <c r="R460" s="43"/>
      <c r="S460" s="43"/>
      <c r="T460" s="43"/>
      <c r="U460" s="43"/>
      <c r="V460" s="43"/>
      <c r="W460" s="43" t="s">
        <v>131</v>
      </c>
      <c r="X460" s="14"/>
      <c r="Y460" s="9"/>
      <c r="Z460" s="9"/>
      <c r="AA460" s="9"/>
      <c r="AB460" s="9"/>
      <c r="AC460" s="9"/>
      <c r="AD460" s="474"/>
      <c r="AE460" s="481"/>
    </row>
    <row r="461" spans="1:31" x14ac:dyDescent="0.2">
      <c r="A461" s="546"/>
      <c r="B461" s="275"/>
      <c r="C461" s="108">
        <v>2</v>
      </c>
      <c r="D461" s="8" t="s">
        <v>99</v>
      </c>
      <c r="E461" s="18">
        <v>29</v>
      </c>
      <c r="F461" s="236" t="s">
        <v>131</v>
      </c>
      <c r="G461" s="19"/>
      <c r="H461" s="19"/>
      <c r="I461" s="19"/>
      <c r="J461" s="19"/>
      <c r="K461" s="17">
        <v>1</v>
      </c>
      <c r="L461" s="24">
        <v>4</v>
      </c>
      <c r="M461" s="139">
        <v>268.3</v>
      </c>
      <c r="N461" s="139">
        <v>256.77999999999997</v>
      </c>
      <c r="O461" s="25"/>
      <c r="P461" s="9"/>
      <c r="Q461" s="43" t="s">
        <v>209</v>
      </c>
      <c r="R461" s="43"/>
      <c r="S461" s="43"/>
      <c r="T461" s="43"/>
      <c r="U461" s="43"/>
      <c r="V461" s="43"/>
      <c r="W461" s="43" t="s">
        <v>131</v>
      </c>
      <c r="X461" s="14"/>
      <c r="Y461" s="9"/>
      <c r="Z461" s="9"/>
      <c r="AA461" s="9"/>
      <c r="AB461" s="9"/>
      <c r="AC461" s="9"/>
      <c r="AD461" s="474"/>
      <c r="AE461" s="481"/>
    </row>
    <row r="462" spans="1:31" x14ac:dyDescent="0.2">
      <c r="A462" s="546"/>
      <c r="B462" s="276"/>
      <c r="C462" s="108" t="s">
        <v>149</v>
      </c>
      <c r="D462" s="280" t="s">
        <v>101</v>
      </c>
      <c r="E462" s="18">
        <v>55</v>
      </c>
      <c r="F462" s="18"/>
      <c r="G462" s="19"/>
      <c r="H462" s="19"/>
      <c r="I462" s="19" t="s">
        <v>287</v>
      </c>
      <c r="J462" s="89"/>
      <c r="K462" s="17">
        <v>3</v>
      </c>
      <c r="L462" s="24">
        <v>12</v>
      </c>
      <c r="M462" s="139">
        <v>252.32</v>
      </c>
      <c r="N462" s="139">
        <v>764.33</v>
      </c>
      <c r="O462" s="25"/>
      <c r="P462" s="34" t="s">
        <v>373</v>
      </c>
      <c r="Q462" s="9" t="s">
        <v>51</v>
      </c>
      <c r="R462" s="164">
        <v>4</v>
      </c>
      <c r="S462" s="34" t="s">
        <v>374</v>
      </c>
      <c r="T462" s="9">
        <v>1</v>
      </c>
      <c r="U462" s="68">
        <v>2</v>
      </c>
      <c r="V462" s="9" t="s">
        <v>375</v>
      </c>
      <c r="W462" s="43" t="s">
        <v>131</v>
      </c>
      <c r="X462" s="14"/>
      <c r="Y462" s="9">
        <v>4</v>
      </c>
      <c r="Z462" s="9"/>
      <c r="AA462" s="9"/>
      <c r="AB462" s="9"/>
      <c r="AC462" s="9"/>
      <c r="AD462" s="475"/>
      <c r="AE462" s="486"/>
    </row>
    <row r="463" spans="1:31" x14ac:dyDescent="0.2">
      <c r="A463" s="546"/>
      <c r="B463" s="110" t="s">
        <v>8</v>
      </c>
      <c r="C463" s="30">
        <f>SUM(F463:J463)</f>
        <v>5</v>
      </c>
      <c r="D463" s="29"/>
      <c r="E463" s="30"/>
      <c r="F463" s="30">
        <f>COUNTA(F458:F462)</f>
        <v>2</v>
      </c>
      <c r="G463" s="21">
        <f>COUNTA(G458:G462)</f>
        <v>2</v>
      </c>
      <c r="H463" s="21">
        <f>COUNTA(H458:H462)</f>
        <v>0</v>
      </c>
      <c r="I463" s="21">
        <f>COUNTA(I458:I462)</f>
        <v>1</v>
      </c>
      <c r="J463" s="21">
        <f>COUNTA(J458:J462)</f>
        <v>0</v>
      </c>
      <c r="K463" s="21"/>
      <c r="L463" s="29">
        <v>28</v>
      </c>
      <c r="M463" s="142">
        <f>SUM(M458:M462)</f>
        <v>1098.52</v>
      </c>
      <c r="N463" s="150">
        <f>SUM(N458:N462)</f>
        <v>1587.49</v>
      </c>
      <c r="O463" s="29">
        <f>SUM(O458:O462)</f>
        <v>0</v>
      </c>
      <c r="P463" s="31"/>
      <c r="Q463" s="31"/>
      <c r="R463" s="29"/>
      <c r="S463" s="31"/>
      <c r="T463" s="31">
        <f>SUM(T458:T462)</f>
        <v>1</v>
      </c>
      <c r="U463" s="31"/>
      <c r="V463" s="31"/>
      <c r="W463" s="31"/>
      <c r="X463" s="31"/>
      <c r="Y463" s="31">
        <f>SUM(Y458:Y462)</f>
        <v>6</v>
      </c>
      <c r="Z463" s="31">
        <f>SUM(Z458:Z462)</f>
        <v>0</v>
      </c>
      <c r="AA463" s="31">
        <f>SUM(AA458:AA462)</f>
        <v>0</v>
      </c>
      <c r="AB463" s="31">
        <f>SUM(AB458:AB462)</f>
        <v>0</v>
      </c>
      <c r="AC463" s="31"/>
      <c r="AD463" s="31">
        <v>0</v>
      </c>
      <c r="AE463" s="125"/>
    </row>
    <row r="464" spans="1:31" x14ac:dyDescent="0.2">
      <c r="A464" s="546"/>
      <c r="B464" s="110" t="s">
        <v>84</v>
      </c>
      <c r="C464" s="30"/>
      <c r="D464" s="29"/>
      <c r="E464" s="30"/>
      <c r="F464" s="30"/>
      <c r="G464" s="21"/>
      <c r="H464" s="21"/>
      <c r="I464" s="21"/>
      <c r="J464" s="12"/>
      <c r="K464" s="21"/>
      <c r="L464" s="29"/>
      <c r="M464" s="142">
        <v>6662.39</v>
      </c>
      <c r="N464" s="150"/>
      <c r="O464" s="29"/>
      <c r="P464" s="31"/>
      <c r="Q464" s="31"/>
      <c r="R464" s="29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125"/>
    </row>
    <row r="465" spans="1:31" x14ac:dyDescent="0.2">
      <c r="A465" s="546"/>
      <c r="B465" s="492" t="s">
        <v>376</v>
      </c>
      <c r="C465" s="264">
        <v>351</v>
      </c>
      <c r="D465" s="282" t="s">
        <v>101</v>
      </c>
      <c r="E465" s="18">
        <v>35</v>
      </c>
      <c r="F465" s="18"/>
      <c r="G465" s="19" t="s">
        <v>261</v>
      </c>
      <c r="H465" s="19"/>
      <c r="I465" s="19"/>
      <c r="J465" s="19"/>
      <c r="K465" s="132">
        <v>1</v>
      </c>
      <c r="L465" s="17">
        <v>4</v>
      </c>
      <c r="M465" s="151">
        <v>115.7</v>
      </c>
      <c r="N465" s="139">
        <v>115.7</v>
      </c>
      <c r="O465" s="25"/>
      <c r="P465" s="9" t="s">
        <v>150</v>
      </c>
      <c r="Q465" s="476" t="s">
        <v>209</v>
      </c>
      <c r="R465" s="473" t="s">
        <v>300</v>
      </c>
      <c r="S465" s="473" t="s">
        <v>300</v>
      </c>
      <c r="T465" s="473" t="s">
        <v>300</v>
      </c>
      <c r="U465" s="473" t="s">
        <v>300</v>
      </c>
      <c r="V465" s="473" t="s">
        <v>300</v>
      </c>
      <c r="W465" s="476"/>
      <c r="X465" s="476"/>
      <c r="Y465" s="9"/>
      <c r="Z465" s="9"/>
      <c r="AA465" s="9"/>
      <c r="AB465" s="9"/>
      <c r="AC465" s="9"/>
      <c r="AD465" s="476" t="s">
        <v>263</v>
      </c>
      <c r="AE465" s="485"/>
    </row>
    <row r="466" spans="1:31" x14ac:dyDescent="0.2">
      <c r="A466" s="546"/>
      <c r="B466" s="494"/>
      <c r="C466" s="264">
        <v>352</v>
      </c>
      <c r="D466" s="282" t="s">
        <v>101</v>
      </c>
      <c r="E466" s="18">
        <v>35</v>
      </c>
      <c r="F466" s="18"/>
      <c r="G466" s="19" t="s">
        <v>287</v>
      </c>
      <c r="H466" s="19"/>
      <c r="I466" s="19"/>
      <c r="J466" s="19"/>
      <c r="K466" s="132">
        <v>1</v>
      </c>
      <c r="L466" s="17">
        <v>4</v>
      </c>
      <c r="M466" s="151">
        <v>115.7</v>
      </c>
      <c r="N466" s="139">
        <v>115.7</v>
      </c>
      <c r="O466" s="25"/>
      <c r="P466" s="9"/>
      <c r="Q466" s="475"/>
      <c r="R466" s="475"/>
      <c r="S466" s="475"/>
      <c r="T466" s="475"/>
      <c r="U466" s="475"/>
      <c r="V466" s="475"/>
      <c r="W466" s="475"/>
      <c r="X466" s="475"/>
      <c r="Y466" s="9"/>
      <c r="Z466" s="9"/>
      <c r="AA466" s="9"/>
      <c r="AB466" s="9"/>
      <c r="AC466" s="9"/>
      <c r="AD466" s="475"/>
      <c r="AE466" s="481"/>
    </row>
    <row r="467" spans="1:31" x14ac:dyDescent="0.2">
      <c r="A467" s="546"/>
      <c r="B467" s="110" t="s">
        <v>8</v>
      </c>
      <c r="C467" s="30">
        <f>SUM(G467:J467)</f>
        <v>2</v>
      </c>
      <c r="D467" s="29"/>
      <c r="E467" s="30"/>
      <c r="F467" s="30">
        <f>COUNT(F465:F466)</f>
        <v>0</v>
      </c>
      <c r="G467" s="21">
        <f>COUNTA(G465:G466)</f>
        <v>2</v>
      </c>
      <c r="H467" s="21">
        <f>COUNTA(H465:H466)</f>
        <v>0</v>
      </c>
      <c r="I467" s="21">
        <f>COUNTA(I465:I466)</f>
        <v>0</v>
      </c>
      <c r="J467" s="21">
        <f>COUNTA(J465:J466)</f>
        <v>0</v>
      </c>
      <c r="K467" s="21"/>
      <c r="L467" s="29">
        <f>SUM(L465:L466)</f>
        <v>8</v>
      </c>
      <c r="M467" s="142">
        <f>SUM(M465:M466)</f>
        <v>231.4</v>
      </c>
      <c r="N467" s="142">
        <f>SUM(N465:N466)</f>
        <v>231.4</v>
      </c>
      <c r="O467" s="21">
        <f>SUM(O465:O466)</f>
        <v>0</v>
      </c>
      <c r="P467" s="13"/>
      <c r="Q467" s="13"/>
      <c r="R467" s="16"/>
      <c r="S467" s="13"/>
      <c r="T467" s="13">
        <f>SUM(T465:T466)</f>
        <v>0</v>
      </c>
      <c r="U467" s="13"/>
      <c r="V467" s="13"/>
      <c r="W467" s="13"/>
      <c r="X467" s="13"/>
      <c r="Y467" s="13">
        <f>SUM(Y465:Y466)</f>
        <v>0</v>
      </c>
      <c r="Z467" s="13">
        <f>SUM(Z465:Z466)</f>
        <v>0</v>
      </c>
      <c r="AA467" s="13">
        <f>SUM(AA465:AA466)</f>
        <v>0</v>
      </c>
      <c r="AB467" s="13">
        <f>SUM(AB465:AB466)</f>
        <v>0</v>
      </c>
      <c r="AC467" s="13"/>
      <c r="AD467" s="13">
        <v>0</v>
      </c>
      <c r="AE467" s="125"/>
    </row>
    <row r="468" spans="1:31" x14ac:dyDescent="0.2">
      <c r="A468" s="546"/>
      <c r="B468" s="110" t="s">
        <v>84</v>
      </c>
      <c r="C468" s="30"/>
      <c r="D468" s="29"/>
      <c r="E468" s="30"/>
      <c r="F468" s="30"/>
      <c r="G468" s="21"/>
      <c r="H468" s="21"/>
      <c r="I468" s="21"/>
      <c r="J468" s="21"/>
      <c r="K468" s="21"/>
      <c r="L468" s="29"/>
      <c r="M468" s="142">
        <v>991.73</v>
      </c>
      <c r="N468" s="142"/>
      <c r="O468" s="21"/>
      <c r="P468" s="13"/>
      <c r="Q468" s="13"/>
      <c r="R468" s="16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25"/>
    </row>
    <row r="469" spans="1:31" ht="15.75" customHeight="1" x14ac:dyDescent="0.2">
      <c r="A469" s="546"/>
      <c r="B469" s="492" t="s">
        <v>377</v>
      </c>
      <c r="C469" s="264" t="s">
        <v>151</v>
      </c>
      <c r="D469" s="282" t="s">
        <v>99</v>
      </c>
      <c r="E469" s="18">
        <v>4</v>
      </c>
      <c r="F469" s="18"/>
      <c r="G469" s="19"/>
      <c r="H469" s="19"/>
      <c r="I469" s="19" t="s">
        <v>261</v>
      </c>
      <c r="J469" s="19"/>
      <c r="K469" s="17">
        <v>3</v>
      </c>
      <c r="L469" s="8">
        <v>12</v>
      </c>
      <c r="M469" s="151">
        <v>373.04</v>
      </c>
      <c r="N469" s="151">
        <v>950.73</v>
      </c>
      <c r="O469" s="495">
        <v>51</v>
      </c>
      <c r="P469" s="482" t="s">
        <v>157</v>
      </c>
      <c r="Q469" s="9" t="s">
        <v>51</v>
      </c>
      <c r="R469" s="9">
        <v>4.5</v>
      </c>
      <c r="S469" s="270" t="s">
        <v>378</v>
      </c>
      <c r="T469" s="9"/>
      <c r="U469" s="9"/>
      <c r="V469" s="9"/>
      <c r="W469" s="476" t="s">
        <v>437</v>
      </c>
      <c r="X469" s="477"/>
      <c r="Y469" s="9">
        <v>6</v>
      </c>
      <c r="Z469" s="9"/>
      <c r="AA469" s="9"/>
      <c r="AB469" s="9"/>
      <c r="AC469" s="9"/>
      <c r="AD469" s="482" t="s">
        <v>152</v>
      </c>
      <c r="AE469" s="485" t="s">
        <v>261</v>
      </c>
    </row>
    <row r="470" spans="1:31" ht="15.75" customHeight="1" x14ac:dyDescent="0.2">
      <c r="A470" s="546"/>
      <c r="B470" s="493"/>
      <c r="C470" s="264" t="s">
        <v>153</v>
      </c>
      <c r="D470" s="282" t="s">
        <v>99</v>
      </c>
      <c r="E470" s="18">
        <v>4</v>
      </c>
      <c r="F470" s="18"/>
      <c r="G470" s="19"/>
      <c r="H470" s="19"/>
      <c r="I470" s="19" t="s">
        <v>261</v>
      </c>
      <c r="J470" s="19"/>
      <c r="K470" s="17">
        <v>3</v>
      </c>
      <c r="L470" s="8">
        <v>12</v>
      </c>
      <c r="M470" s="151">
        <v>367.57</v>
      </c>
      <c r="N470" s="151">
        <v>936.69</v>
      </c>
      <c r="O470" s="496"/>
      <c r="P470" s="503"/>
      <c r="Q470" s="9" t="s">
        <v>51</v>
      </c>
      <c r="R470" s="9">
        <v>4.5</v>
      </c>
      <c r="S470" s="270" t="s">
        <v>378</v>
      </c>
      <c r="T470" s="9"/>
      <c r="U470" s="9"/>
      <c r="V470" s="9"/>
      <c r="W470" s="474"/>
      <c r="X470" s="478"/>
      <c r="Y470" s="9">
        <v>6</v>
      </c>
      <c r="Z470" s="9"/>
      <c r="AA470" s="9"/>
      <c r="AB470" s="9"/>
      <c r="AC470" s="9"/>
      <c r="AD470" s="503"/>
      <c r="AE470" s="481"/>
    </row>
    <row r="471" spans="1:31" ht="15.75" customHeight="1" x14ac:dyDescent="0.2">
      <c r="A471" s="546"/>
      <c r="B471" s="493"/>
      <c r="C471" s="264" t="s">
        <v>154</v>
      </c>
      <c r="D471" s="282" t="s">
        <v>99</v>
      </c>
      <c r="E471" s="18">
        <v>5</v>
      </c>
      <c r="F471" s="18"/>
      <c r="G471" s="19"/>
      <c r="H471" s="19"/>
      <c r="I471" s="19" t="s">
        <v>261</v>
      </c>
      <c r="J471" s="19"/>
      <c r="K471" s="17">
        <v>3</v>
      </c>
      <c r="L471" s="8">
        <v>12</v>
      </c>
      <c r="M471" s="151">
        <v>347.69</v>
      </c>
      <c r="N471" s="151">
        <v>919.99</v>
      </c>
      <c r="O471" s="496"/>
      <c r="P471" s="503"/>
      <c r="Q471" s="9" t="s">
        <v>51</v>
      </c>
      <c r="R471" s="9">
        <v>4.5</v>
      </c>
      <c r="S471" s="270" t="s">
        <v>378</v>
      </c>
      <c r="T471" s="9"/>
      <c r="U471" s="9"/>
      <c r="V471" s="9"/>
      <c r="W471" s="474"/>
      <c r="X471" s="478"/>
      <c r="Y471" s="9">
        <v>6</v>
      </c>
      <c r="Z471" s="9"/>
      <c r="AA471" s="9"/>
      <c r="AB471" s="9"/>
      <c r="AC471" s="9"/>
      <c r="AD471" s="503"/>
      <c r="AE471" s="481"/>
    </row>
    <row r="472" spans="1:31" ht="15.75" customHeight="1" x14ac:dyDescent="0.2">
      <c r="A472" s="546"/>
      <c r="B472" s="493"/>
      <c r="C472" s="264" t="s">
        <v>155</v>
      </c>
      <c r="D472" s="282" t="s">
        <v>99</v>
      </c>
      <c r="E472" s="18">
        <v>5</v>
      </c>
      <c r="F472" s="18"/>
      <c r="G472" s="19"/>
      <c r="H472" s="19"/>
      <c r="I472" s="19" t="s">
        <v>261</v>
      </c>
      <c r="J472" s="19"/>
      <c r="K472" s="17">
        <v>2</v>
      </c>
      <c r="L472" s="8">
        <v>8</v>
      </c>
      <c r="M472" s="151">
        <v>374.38</v>
      </c>
      <c r="N472" s="151">
        <v>631.28</v>
      </c>
      <c r="O472" s="496"/>
      <c r="P472" s="503"/>
      <c r="Q472" s="9"/>
      <c r="R472" s="15"/>
      <c r="S472" s="270"/>
      <c r="T472" s="11"/>
      <c r="U472" s="11"/>
      <c r="V472" s="11"/>
      <c r="W472" s="474"/>
      <c r="X472" s="478"/>
      <c r="Y472" s="9">
        <v>4</v>
      </c>
      <c r="Z472" s="9"/>
      <c r="AA472" s="9"/>
      <c r="AB472" s="9"/>
      <c r="AC472" s="9"/>
      <c r="AD472" s="503"/>
      <c r="AE472" s="481"/>
    </row>
    <row r="473" spans="1:31" ht="15.75" customHeight="1" x14ac:dyDescent="0.2">
      <c r="A473" s="546"/>
      <c r="B473" s="493"/>
      <c r="C473" s="264" t="s">
        <v>156</v>
      </c>
      <c r="D473" s="282" t="s">
        <v>99</v>
      </c>
      <c r="E473" s="18">
        <v>5</v>
      </c>
      <c r="F473" s="18"/>
      <c r="G473" s="19"/>
      <c r="H473" s="19"/>
      <c r="I473" s="19" t="s">
        <v>261</v>
      </c>
      <c r="J473" s="19"/>
      <c r="K473" s="17">
        <v>3</v>
      </c>
      <c r="L473" s="8">
        <v>6</v>
      </c>
      <c r="M473" s="151">
        <v>186.48</v>
      </c>
      <c r="N473" s="151">
        <v>462.05</v>
      </c>
      <c r="O473" s="497"/>
      <c r="P473" s="513"/>
      <c r="Q473" s="9" t="s">
        <v>51</v>
      </c>
      <c r="R473" s="9">
        <v>2.2999999999999998</v>
      </c>
      <c r="S473" s="270" t="s">
        <v>378</v>
      </c>
      <c r="T473" s="9"/>
      <c r="U473" s="9"/>
      <c r="V473" s="9"/>
      <c r="W473" s="475"/>
      <c r="X473" s="479"/>
      <c r="Y473" s="9">
        <v>3</v>
      </c>
      <c r="Z473" s="9"/>
      <c r="AA473" s="9"/>
      <c r="AB473" s="9"/>
      <c r="AC473" s="9"/>
      <c r="AD473" s="513"/>
      <c r="AE473" s="486"/>
    </row>
    <row r="474" spans="1:31" x14ac:dyDescent="0.2">
      <c r="A474" s="546"/>
      <c r="B474" s="110" t="s">
        <v>8</v>
      </c>
      <c r="C474" s="30">
        <f>SUM(F474:J474)</f>
        <v>5</v>
      </c>
      <c r="D474" s="29"/>
      <c r="E474" s="30"/>
      <c r="F474" s="30">
        <f>COUNT(F469:F473)</f>
        <v>0</v>
      </c>
      <c r="G474" s="21">
        <f>COUNTA(G469:G473)</f>
        <v>0</v>
      </c>
      <c r="H474" s="21">
        <f>COUNTA(H469:H473)</f>
        <v>0</v>
      </c>
      <c r="I474" s="21">
        <f>COUNTA(I469:I473)</f>
        <v>5</v>
      </c>
      <c r="J474" s="21">
        <f>COUNTA(J469:J473)</f>
        <v>0</v>
      </c>
      <c r="K474" s="21"/>
      <c r="L474" s="29">
        <f>SUM(L469:L473)</f>
        <v>50</v>
      </c>
      <c r="M474" s="142">
        <f>SUM(M469:M473)</f>
        <v>1649.1599999999999</v>
      </c>
      <c r="N474" s="142">
        <f>SUM(N469:N473)</f>
        <v>3900.74</v>
      </c>
      <c r="O474" s="21">
        <f>SUM(O469)</f>
        <v>51</v>
      </c>
      <c r="P474" s="3"/>
      <c r="Q474" s="13"/>
      <c r="R474" s="16"/>
      <c r="S474" s="13"/>
      <c r="T474" s="13">
        <f>SUM(T469:T473)</f>
        <v>0</v>
      </c>
      <c r="U474" s="13"/>
      <c r="V474" s="13"/>
      <c r="W474" s="13"/>
      <c r="X474" s="13"/>
      <c r="Y474" s="13">
        <f>SUM(Y469:Y473)</f>
        <v>25</v>
      </c>
      <c r="Z474" s="13">
        <f>SUM(Z469:Z473)</f>
        <v>0</v>
      </c>
      <c r="AA474" s="13">
        <f>SUM(AA469:AA473)</f>
        <v>0</v>
      </c>
      <c r="AB474" s="13">
        <f>SUM(AB469:AB473)</f>
        <v>0</v>
      </c>
      <c r="AC474" s="13"/>
      <c r="AD474" s="13">
        <v>1</v>
      </c>
      <c r="AE474" s="125"/>
    </row>
    <row r="475" spans="1:31" x14ac:dyDescent="0.2">
      <c r="A475" s="546"/>
      <c r="B475" s="110" t="s">
        <v>84</v>
      </c>
      <c r="C475" s="30"/>
      <c r="D475" s="29"/>
      <c r="E475" s="30"/>
      <c r="F475" s="30"/>
      <c r="G475" s="21"/>
      <c r="H475" s="21"/>
      <c r="I475" s="21"/>
      <c r="J475" s="21"/>
      <c r="K475" s="21"/>
      <c r="L475" s="29"/>
      <c r="M475" s="142">
        <v>6431.75</v>
      </c>
      <c r="N475" s="142"/>
      <c r="O475" s="21"/>
      <c r="P475" s="36"/>
      <c r="Q475" s="13"/>
      <c r="R475" s="16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25"/>
    </row>
    <row r="476" spans="1:31" x14ac:dyDescent="0.2">
      <c r="A476" s="546"/>
      <c r="B476" s="492" t="s">
        <v>379</v>
      </c>
      <c r="C476" s="18">
        <v>411</v>
      </c>
      <c r="D476" s="8" t="s">
        <v>101</v>
      </c>
      <c r="E476" s="18">
        <v>41</v>
      </c>
      <c r="F476" s="18"/>
      <c r="G476" s="19" t="s">
        <v>261</v>
      </c>
      <c r="H476" s="19"/>
      <c r="I476" s="19"/>
      <c r="J476" s="19"/>
      <c r="K476" s="17">
        <v>1</v>
      </c>
      <c r="L476" s="8">
        <v>4</v>
      </c>
      <c r="M476" s="151">
        <v>125.2</v>
      </c>
      <c r="N476" s="151">
        <v>125.2</v>
      </c>
      <c r="O476" s="25"/>
      <c r="P476" s="9"/>
      <c r="Q476" s="9"/>
      <c r="R476" s="15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476" t="s">
        <v>263</v>
      </c>
      <c r="AE476" s="485"/>
    </row>
    <row r="477" spans="1:31" x14ac:dyDescent="0.2">
      <c r="A477" s="546"/>
      <c r="B477" s="493"/>
      <c r="C477" s="18">
        <v>412</v>
      </c>
      <c r="D477" s="8" t="s">
        <v>101</v>
      </c>
      <c r="E477" s="18">
        <v>41</v>
      </c>
      <c r="F477" s="18"/>
      <c r="G477" s="19" t="s">
        <v>287</v>
      </c>
      <c r="H477" s="19"/>
      <c r="I477" s="19"/>
      <c r="J477" s="19"/>
      <c r="K477" s="17">
        <v>1</v>
      </c>
      <c r="L477" s="8">
        <v>4</v>
      </c>
      <c r="M477" s="151">
        <v>125.2</v>
      </c>
      <c r="N477" s="151">
        <v>125.2</v>
      </c>
      <c r="O477" s="25"/>
      <c r="P477" s="9"/>
      <c r="Q477" s="9"/>
      <c r="R477" s="15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475"/>
      <c r="AE477" s="481"/>
    </row>
    <row r="478" spans="1:31" x14ac:dyDescent="0.2">
      <c r="A478" s="546"/>
      <c r="B478" s="110" t="s">
        <v>8</v>
      </c>
      <c r="C478" s="30">
        <f>SUM(G478:J478)</f>
        <v>2</v>
      </c>
      <c r="D478" s="59"/>
      <c r="E478" s="60"/>
      <c r="F478" s="30">
        <f>COUNT(F476:F477)</f>
        <v>0</v>
      </c>
      <c r="G478" s="21">
        <f>COUNTA(G476:G477)</f>
        <v>2</v>
      </c>
      <c r="H478" s="21">
        <f>COUNTA(H476:H477)</f>
        <v>0</v>
      </c>
      <c r="I478" s="21">
        <f>COUNTA(I476:I477)</f>
        <v>0</v>
      </c>
      <c r="J478" s="21">
        <f>COUNTA(J476:J477)</f>
        <v>0</v>
      </c>
      <c r="K478" s="21"/>
      <c r="L478" s="29">
        <f>SUM(L476:L477)</f>
        <v>8</v>
      </c>
      <c r="M478" s="141">
        <f>SUM(M476:M477)</f>
        <v>250.4</v>
      </c>
      <c r="N478" s="141">
        <f>SUM(N476:N477)</f>
        <v>250.4</v>
      </c>
      <c r="O478" s="29">
        <f>SUM(O476:O477)</f>
        <v>0</v>
      </c>
      <c r="P478" s="3"/>
      <c r="Q478" s="3"/>
      <c r="R478" s="59"/>
      <c r="S478" s="3"/>
      <c r="T478" s="3">
        <f>SUM(T476:T477)</f>
        <v>0</v>
      </c>
      <c r="U478" s="3"/>
      <c r="V478" s="3"/>
      <c r="W478" s="3"/>
      <c r="X478" s="3"/>
      <c r="Y478" s="3">
        <f>SUM(Y476:Y477)</f>
        <v>0</v>
      </c>
      <c r="Z478" s="3">
        <f>SUM(Z476:Z477)</f>
        <v>0</v>
      </c>
      <c r="AA478" s="3">
        <f>SUM(AA476:AA477)</f>
        <v>0</v>
      </c>
      <c r="AB478" s="3">
        <f>SUM(AB476:AB477)</f>
        <v>0</v>
      </c>
      <c r="AC478" s="3"/>
      <c r="AD478" s="3">
        <v>0</v>
      </c>
      <c r="AE478" s="125"/>
    </row>
    <row r="479" spans="1:31" x14ac:dyDescent="0.2">
      <c r="A479" s="546"/>
      <c r="B479" s="110" t="s">
        <v>84</v>
      </c>
      <c r="C479" s="30"/>
      <c r="D479" s="29"/>
      <c r="E479" s="30"/>
      <c r="F479" s="30"/>
      <c r="G479" s="21"/>
      <c r="H479" s="21"/>
      <c r="I479" s="21"/>
      <c r="J479" s="21"/>
      <c r="K479" s="21"/>
      <c r="L479" s="29"/>
      <c r="M479" s="142">
        <v>834.36</v>
      </c>
      <c r="N479" s="142"/>
      <c r="O479" s="21"/>
      <c r="P479" s="13"/>
      <c r="Q479" s="13"/>
      <c r="R479" s="16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25"/>
    </row>
    <row r="480" spans="1:31" ht="15.75" customHeight="1" x14ac:dyDescent="0.2">
      <c r="A480" s="546"/>
      <c r="B480" s="492" t="s">
        <v>380</v>
      </c>
      <c r="C480" s="18">
        <v>1</v>
      </c>
      <c r="D480" s="8" t="s">
        <v>99</v>
      </c>
      <c r="E480" s="18">
        <v>12</v>
      </c>
      <c r="F480" s="18"/>
      <c r="G480" s="17"/>
      <c r="H480" s="19"/>
      <c r="I480" s="19" t="s">
        <v>261</v>
      </c>
      <c r="J480" s="19"/>
      <c r="K480" s="17">
        <v>6</v>
      </c>
      <c r="L480" s="8">
        <v>42</v>
      </c>
      <c r="M480" s="151">
        <v>635.58000000000004</v>
      </c>
      <c r="N480" s="151">
        <v>3961.14</v>
      </c>
      <c r="O480" s="495">
        <v>74</v>
      </c>
      <c r="P480" s="34" t="s">
        <v>233</v>
      </c>
      <c r="Q480" s="9" t="s">
        <v>50</v>
      </c>
      <c r="R480" s="164">
        <v>24</v>
      </c>
      <c r="S480" s="9" t="s">
        <v>378</v>
      </c>
      <c r="T480" s="11"/>
      <c r="U480" s="11"/>
      <c r="V480" s="11"/>
      <c r="W480" s="477"/>
      <c r="X480" s="476" t="s">
        <v>253</v>
      </c>
      <c r="Y480" s="9">
        <v>12</v>
      </c>
      <c r="Z480" s="9">
        <v>289</v>
      </c>
      <c r="AA480" s="9">
        <v>12</v>
      </c>
      <c r="AB480" s="9">
        <v>1</v>
      </c>
      <c r="AC480" s="9" t="s">
        <v>243</v>
      </c>
      <c r="AD480" s="482" t="s">
        <v>422</v>
      </c>
      <c r="AE480" s="485" t="s">
        <v>253</v>
      </c>
    </row>
    <row r="481" spans="1:31" x14ac:dyDescent="0.2">
      <c r="A481" s="546"/>
      <c r="B481" s="493"/>
      <c r="C481" s="18">
        <v>2</v>
      </c>
      <c r="D481" s="8" t="s">
        <v>99</v>
      </c>
      <c r="E481" s="18">
        <v>14</v>
      </c>
      <c r="F481" s="18"/>
      <c r="G481" s="17"/>
      <c r="H481" s="19"/>
      <c r="I481" s="19" t="s">
        <v>253</v>
      </c>
      <c r="J481" s="19"/>
      <c r="K481" s="17">
        <v>5</v>
      </c>
      <c r="L481" s="8">
        <v>30</v>
      </c>
      <c r="M481" s="151">
        <v>561.62</v>
      </c>
      <c r="N481" s="151">
        <v>2334.9699999999998</v>
      </c>
      <c r="O481" s="497"/>
      <c r="P481" s="9" t="s">
        <v>158</v>
      </c>
      <c r="Q481" s="9"/>
      <c r="R481" s="15"/>
      <c r="S481" s="9"/>
      <c r="T481" s="9"/>
      <c r="U481" s="9"/>
      <c r="V481" s="9"/>
      <c r="W481" s="479"/>
      <c r="X481" s="475"/>
      <c r="Y481" s="9">
        <v>15</v>
      </c>
      <c r="Z481" s="9">
        <v>209</v>
      </c>
      <c r="AA481" s="9">
        <v>10</v>
      </c>
      <c r="AB481" s="9">
        <v>1</v>
      </c>
      <c r="AC481" s="9" t="s">
        <v>243</v>
      </c>
      <c r="AD481" s="513"/>
      <c r="AE481" s="481"/>
    </row>
    <row r="482" spans="1:31" x14ac:dyDescent="0.2">
      <c r="A482" s="546"/>
      <c r="B482" s="110" t="s">
        <v>8</v>
      </c>
      <c r="C482" s="30">
        <f>SUM(G482:J482)</f>
        <v>2</v>
      </c>
      <c r="D482" s="59"/>
      <c r="E482" s="60"/>
      <c r="F482" s="30">
        <f>COUNT(F480:F481)</f>
        <v>0</v>
      </c>
      <c r="G482" s="21">
        <f>COUNTA(G480:G481)</f>
        <v>0</v>
      </c>
      <c r="H482" s="21">
        <f>COUNTA(H480:H481)</f>
        <v>0</v>
      </c>
      <c r="I482" s="21">
        <f>COUNTA(I480:I481)</f>
        <v>2</v>
      </c>
      <c r="J482" s="21">
        <f>COUNTA(J480:J481)</f>
        <v>0</v>
      </c>
      <c r="K482" s="21"/>
      <c r="L482" s="29">
        <f>SUM(L480:L481)</f>
        <v>72</v>
      </c>
      <c r="M482" s="141">
        <f>SUM(M480:M481)</f>
        <v>1197.2</v>
      </c>
      <c r="N482" s="141">
        <f>SUM(N480:N481)</f>
        <v>6296.11</v>
      </c>
      <c r="O482" s="29">
        <f>SUM(O480)</f>
        <v>74</v>
      </c>
      <c r="P482" s="3"/>
      <c r="Q482" s="3"/>
      <c r="R482" s="59"/>
      <c r="S482" s="3"/>
      <c r="T482" s="3">
        <f>SUM(T480:T481)</f>
        <v>0</v>
      </c>
      <c r="U482" s="3"/>
      <c r="V482" s="3"/>
      <c r="W482" s="3"/>
      <c r="X482" s="3"/>
      <c r="Y482" s="3">
        <f>SUM(Y480:Y481)</f>
        <v>27</v>
      </c>
      <c r="Z482" s="3">
        <f>SUM(Z480:Z481)</f>
        <v>498</v>
      </c>
      <c r="AA482" s="3">
        <f>SUM(AA480:AA481)</f>
        <v>22</v>
      </c>
      <c r="AB482" s="3">
        <f>SUM(AB480:AB481)</f>
        <v>2</v>
      </c>
      <c r="AC482" s="3"/>
      <c r="AD482" s="3">
        <v>1</v>
      </c>
      <c r="AE482" s="125"/>
    </row>
    <row r="483" spans="1:31" x14ac:dyDescent="0.2">
      <c r="A483" s="546"/>
      <c r="B483" s="110" t="s">
        <v>84</v>
      </c>
      <c r="C483" s="30"/>
      <c r="D483" s="29"/>
      <c r="E483" s="30"/>
      <c r="F483" s="30"/>
      <c r="G483" s="21"/>
      <c r="H483" s="21"/>
      <c r="I483" s="21"/>
      <c r="J483" s="21"/>
      <c r="K483" s="21"/>
      <c r="L483" s="29"/>
      <c r="M483" s="142">
        <v>8850.0400000000009</v>
      </c>
      <c r="N483" s="142"/>
      <c r="O483" s="21"/>
      <c r="P483" s="13"/>
      <c r="Q483" s="13"/>
      <c r="R483" s="16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25"/>
    </row>
    <row r="484" spans="1:31" x14ac:dyDescent="0.2">
      <c r="A484" s="546"/>
      <c r="B484" s="492" t="s">
        <v>159</v>
      </c>
      <c r="C484" s="64">
        <v>511</v>
      </c>
      <c r="D484" s="280" t="s">
        <v>101</v>
      </c>
      <c r="E484" s="64">
        <v>51</v>
      </c>
      <c r="F484" s="64"/>
      <c r="G484" s="17"/>
      <c r="H484" s="19" t="s">
        <v>381</v>
      </c>
      <c r="I484" s="19"/>
      <c r="J484" s="19"/>
      <c r="K484" s="17">
        <v>2</v>
      </c>
      <c r="L484" s="8">
        <v>6</v>
      </c>
      <c r="M484" s="151">
        <v>166.39</v>
      </c>
      <c r="N484" s="151">
        <v>332.78</v>
      </c>
      <c r="O484" s="495">
        <v>46</v>
      </c>
      <c r="P484" s="34" t="s">
        <v>234</v>
      </c>
      <c r="Q484" s="476" t="s">
        <v>209</v>
      </c>
      <c r="R484" s="473" t="s">
        <v>382</v>
      </c>
      <c r="S484" s="473" t="s">
        <v>382</v>
      </c>
      <c r="T484" s="473" t="s">
        <v>382</v>
      </c>
      <c r="U484" s="473" t="s">
        <v>382</v>
      </c>
      <c r="V484" s="473" t="s">
        <v>382</v>
      </c>
      <c r="W484" s="476"/>
      <c r="X484" s="476"/>
      <c r="Y484" s="9">
        <v>3</v>
      </c>
      <c r="Z484" s="9"/>
      <c r="AA484" s="9"/>
      <c r="AB484" s="9"/>
      <c r="AC484" s="9"/>
      <c r="AD484" s="476" t="s">
        <v>263</v>
      </c>
      <c r="AE484" s="485" t="s">
        <v>287</v>
      </c>
    </row>
    <row r="485" spans="1:31" x14ac:dyDescent="0.2">
      <c r="A485" s="546"/>
      <c r="B485" s="493"/>
      <c r="C485" s="64">
        <v>512</v>
      </c>
      <c r="D485" s="280" t="s">
        <v>101</v>
      </c>
      <c r="E485" s="64">
        <v>51</v>
      </c>
      <c r="F485" s="64"/>
      <c r="G485" s="17"/>
      <c r="H485" s="19" t="s">
        <v>287</v>
      </c>
      <c r="I485" s="19"/>
      <c r="J485" s="19"/>
      <c r="K485" s="17">
        <v>2</v>
      </c>
      <c r="L485" s="8">
        <v>4</v>
      </c>
      <c r="M485" s="151">
        <v>110.93</v>
      </c>
      <c r="N485" s="151">
        <v>221.86</v>
      </c>
      <c r="O485" s="496"/>
      <c r="P485" s="9"/>
      <c r="Q485" s="474"/>
      <c r="R485" s="474"/>
      <c r="S485" s="474"/>
      <c r="T485" s="474"/>
      <c r="U485" s="474"/>
      <c r="V485" s="474"/>
      <c r="W485" s="474"/>
      <c r="X485" s="474"/>
      <c r="Y485" s="9">
        <v>2</v>
      </c>
      <c r="Z485" s="9"/>
      <c r="AA485" s="9"/>
      <c r="AB485" s="9"/>
      <c r="AC485" s="9"/>
      <c r="AD485" s="474"/>
      <c r="AE485" s="481"/>
    </row>
    <row r="486" spans="1:31" x14ac:dyDescent="0.2">
      <c r="A486" s="546"/>
      <c r="B486" s="493"/>
      <c r="C486" s="64">
        <v>513</v>
      </c>
      <c r="D486" s="280" t="s">
        <v>101</v>
      </c>
      <c r="E486" s="64">
        <v>51</v>
      </c>
      <c r="F486" s="64"/>
      <c r="G486" s="17"/>
      <c r="H486" s="19" t="s">
        <v>287</v>
      </c>
      <c r="I486" s="19"/>
      <c r="J486" s="19"/>
      <c r="K486" s="17">
        <v>2</v>
      </c>
      <c r="L486" s="8">
        <v>4</v>
      </c>
      <c r="M486" s="151">
        <v>110.93</v>
      </c>
      <c r="N486" s="151">
        <v>221.86</v>
      </c>
      <c r="O486" s="496"/>
      <c r="P486" s="9"/>
      <c r="Q486" s="474"/>
      <c r="R486" s="474"/>
      <c r="S486" s="474"/>
      <c r="T486" s="474"/>
      <c r="U486" s="474"/>
      <c r="V486" s="474"/>
      <c r="W486" s="474"/>
      <c r="X486" s="474"/>
      <c r="Y486" s="9">
        <v>2</v>
      </c>
      <c r="Z486" s="9"/>
      <c r="AA486" s="9"/>
      <c r="AB486" s="9"/>
      <c r="AC486" s="9"/>
      <c r="AD486" s="474"/>
      <c r="AE486" s="481"/>
    </row>
    <row r="487" spans="1:31" x14ac:dyDescent="0.2">
      <c r="A487" s="546"/>
      <c r="B487" s="493"/>
      <c r="C487" s="64">
        <v>514</v>
      </c>
      <c r="D487" s="280" t="s">
        <v>101</v>
      </c>
      <c r="E487" s="64">
        <v>51</v>
      </c>
      <c r="F487" s="64"/>
      <c r="G487" s="17"/>
      <c r="H487" s="19" t="s">
        <v>287</v>
      </c>
      <c r="I487" s="19"/>
      <c r="J487" s="19"/>
      <c r="K487" s="17">
        <v>2</v>
      </c>
      <c r="L487" s="8">
        <v>6</v>
      </c>
      <c r="M487" s="151">
        <v>166.39</v>
      </c>
      <c r="N487" s="151">
        <v>332.78</v>
      </c>
      <c r="O487" s="496"/>
      <c r="P487" s="9"/>
      <c r="Q487" s="475"/>
      <c r="R487" s="475"/>
      <c r="S487" s="475"/>
      <c r="T487" s="475"/>
      <c r="U487" s="475"/>
      <c r="V487" s="475"/>
      <c r="W487" s="475"/>
      <c r="X487" s="475"/>
      <c r="Y487" s="9">
        <v>3</v>
      </c>
      <c r="Z487" s="9"/>
      <c r="AA487" s="9"/>
      <c r="AB487" s="9"/>
      <c r="AC487" s="9"/>
      <c r="AD487" s="474"/>
      <c r="AE487" s="481"/>
    </row>
    <row r="488" spans="1:31" x14ac:dyDescent="0.2">
      <c r="A488" s="546"/>
      <c r="B488" s="494"/>
      <c r="C488" s="64" t="s">
        <v>160</v>
      </c>
      <c r="D488" s="280" t="s">
        <v>101</v>
      </c>
      <c r="E488" s="64">
        <v>57</v>
      </c>
      <c r="F488" s="64"/>
      <c r="G488" s="17"/>
      <c r="H488" s="19"/>
      <c r="I488" s="19" t="s">
        <v>269</v>
      </c>
      <c r="J488" s="19"/>
      <c r="K488" s="17">
        <v>4</v>
      </c>
      <c r="L488" s="8">
        <v>24</v>
      </c>
      <c r="M488" s="151">
        <v>465.17</v>
      </c>
      <c r="N488" s="151">
        <v>1736.98</v>
      </c>
      <c r="O488" s="497"/>
      <c r="P488" s="9" t="s">
        <v>161</v>
      </c>
      <c r="Q488" s="9" t="s">
        <v>50</v>
      </c>
      <c r="R488" s="283">
        <v>8</v>
      </c>
      <c r="S488" s="34" t="s">
        <v>439</v>
      </c>
      <c r="T488" s="9"/>
      <c r="U488" s="68"/>
      <c r="V488" s="9"/>
      <c r="W488" s="14"/>
      <c r="X488" s="9" t="s">
        <v>253</v>
      </c>
      <c r="Y488" s="9">
        <v>12</v>
      </c>
      <c r="Z488" s="9"/>
      <c r="AA488" s="9"/>
      <c r="AB488" s="9"/>
      <c r="AC488" s="9"/>
      <c r="AD488" s="475"/>
      <c r="AE488" s="481"/>
    </row>
    <row r="489" spans="1:31" x14ac:dyDescent="0.2">
      <c r="A489" s="546"/>
      <c r="B489" s="110" t="s">
        <v>8</v>
      </c>
      <c r="C489" s="30">
        <f>SUM(G489:J489)</f>
        <v>5</v>
      </c>
      <c r="D489" s="29"/>
      <c r="E489" s="30"/>
      <c r="F489" s="30">
        <f>COUNT(F484:F488)</f>
        <v>0</v>
      </c>
      <c r="G489" s="21">
        <f>COUNTA(G484:G488)</f>
        <v>0</v>
      </c>
      <c r="H489" s="21">
        <f>COUNTA(H484:H488)</f>
        <v>4</v>
      </c>
      <c r="I489" s="21">
        <f>COUNTA(I484:I488)</f>
        <v>1</v>
      </c>
      <c r="J489" s="21">
        <f>COUNTA(J484:J488)</f>
        <v>0</v>
      </c>
      <c r="K489" s="21"/>
      <c r="L489" s="29">
        <f>SUM(L484:L488)</f>
        <v>44</v>
      </c>
      <c r="M489" s="142">
        <f>SUM(M484:M488)</f>
        <v>1019.81</v>
      </c>
      <c r="N489" s="142">
        <f>SUM(N484:N488)</f>
        <v>2846.26</v>
      </c>
      <c r="O489" s="21">
        <f>SUM(O484)</f>
        <v>46</v>
      </c>
      <c r="P489" s="13" t="s">
        <v>162</v>
      </c>
      <c r="Q489" s="13"/>
      <c r="R489" s="16"/>
      <c r="S489" s="13"/>
      <c r="T489" s="13">
        <f>SUM(T484:T488)</f>
        <v>0</v>
      </c>
      <c r="U489" s="13"/>
      <c r="V489" s="13"/>
      <c r="W489" s="13"/>
      <c r="X489" s="13"/>
      <c r="Y489" s="13">
        <f>SUM(Y484:Y488)</f>
        <v>22</v>
      </c>
      <c r="Z489" s="13">
        <f>SUM(Z484:Z488)</f>
        <v>0</v>
      </c>
      <c r="AA489" s="13">
        <f>SUM(AA484:AA488)</f>
        <v>0</v>
      </c>
      <c r="AB489" s="13">
        <f>SUM(AB484:AB488)</f>
        <v>0</v>
      </c>
      <c r="AC489" s="13"/>
      <c r="AD489" s="13">
        <v>0</v>
      </c>
      <c r="AE489" s="125"/>
    </row>
    <row r="490" spans="1:31" x14ac:dyDescent="0.2">
      <c r="A490" s="547"/>
      <c r="B490" s="111" t="s">
        <v>84</v>
      </c>
      <c r="C490" s="30"/>
      <c r="D490" s="29"/>
      <c r="E490" s="30"/>
      <c r="F490" s="30"/>
      <c r="G490" s="21"/>
      <c r="H490" s="21"/>
      <c r="I490" s="21"/>
      <c r="J490" s="21"/>
      <c r="K490" s="21"/>
      <c r="L490" s="29"/>
      <c r="M490" s="142">
        <v>5582.56</v>
      </c>
      <c r="N490" s="142"/>
      <c r="O490" s="21"/>
      <c r="P490" s="13"/>
      <c r="Q490" s="13"/>
      <c r="R490" s="16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25"/>
    </row>
    <row r="491" spans="1:31" ht="15.75" customHeight="1" x14ac:dyDescent="0.2">
      <c r="A491" s="544" t="s">
        <v>163</v>
      </c>
      <c r="B491" s="492" t="s">
        <v>164</v>
      </c>
      <c r="C491" s="64" t="s">
        <v>165</v>
      </c>
      <c r="D491" s="8" t="s">
        <v>99</v>
      </c>
      <c r="E491" s="18">
        <v>3</v>
      </c>
      <c r="F491" s="18"/>
      <c r="G491" s="17"/>
      <c r="H491" s="17"/>
      <c r="I491" s="19" t="s">
        <v>261</v>
      </c>
      <c r="J491" s="19"/>
      <c r="K491" s="17">
        <v>3</v>
      </c>
      <c r="L491" s="8">
        <v>18</v>
      </c>
      <c r="M491" s="151">
        <v>469.56</v>
      </c>
      <c r="N491" s="151">
        <v>1314.53</v>
      </c>
      <c r="O491" s="495">
        <v>60</v>
      </c>
      <c r="P491" s="9"/>
      <c r="Q491" s="9" t="s">
        <v>51</v>
      </c>
      <c r="R491" s="9">
        <v>4.5</v>
      </c>
      <c r="S491" s="9" t="s">
        <v>378</v>
      </c>
      <c r="T491" s="9"/>
      <c r="U491" s="9"/>
      <c r="V491" s="9"/>
      <c r="W491" s="477"/>
      <c r="X491" s="476" t="s">
        <v>261</v>
      </c>
      <c r="Y491" s="9">
        <v>9</v>
      </c>
      <c r="Z491" s="9"/>
      <c r="AA491" s="9"/>
      <c r="AB491" s="9"/>
      <c r="AC491" s="9"/>
      <c r="AD491" s="482" t="s">
        <v>212</v>
      </c>
      <c r="AE491" s="485" t="s">
        <v>261</v>
      </c>
    </row>
    <row r="492" spans="1:31" ht="15.75" customHeight="1" x14ac:dyDescent="0.2">
      <c r="A492" s="515"/>
      <c r="B492" s="493"/>
      <c r="C492" s="64" t="s">
        <v>153</v>
      </c>
      <c r="D492" s="8" t="s">
        <v>99</v>
      </c>
      <c r="E492" s="18">
        <v>4</v>
      </c>
      <c r="F492" s="18"/>
      <c r="G492" s="17"/>
      <c r="H492" s="17"/>
      <c r="I492" s="19" t="s">
        <v>261</v>
      </c>
      <c r="J492" s="19"/>
      <c r="K492" s="17">
        <v>3</v>
      </c>
      <c r="L492" s="8">
        <v>12</v>
      </c>
      <c r="M492" s="151">
        <v>343.51</v>
      </c>
      <c r="N492" s="151">
        <v>963.91</v>
      </c>
      <c r="O492" s="496"/>
      <c r="P492" s="9"/>
      <c r="Q492" s="9" t="s">
        <v>51</v>
      </c>
      <c r="R492" s="68">
        <v>3</v>
      </c>
      <c r="S492" s="9" t="s">
        <v>378</v>
      </c>
      <c r="T492" s="9"/>
      <c r="U492" s="68"/>
      <c r="V492" s="9"/>
      <c r="W492" s="478"/>
      <c r="X492" s="474"/>
      <c r="Y492" s="9">
        <v>6</v>
      </c>
      <c r="Z492" s="9"/>
      <c r="AA492" s="9"/>
      <c r="AB492" s="9"/>
      <c r="AC492" s="9"/>
      <c r="AD492" s="503"/>
      <c r="AE492" s="481"/>
    </row>
    <row r="493" spans="1:31" ht="15.75" customHeight="1" x14ac:dyDescent="0.15">
      <c r="A493" s="515"/>
      <c r="B493" s="494"/>
      <c r="C493" s="64" t="s">
        <v>154</v>
      </c>
      <c r="D493" s="8" t="s">
        <v>99</v>
      </c>
      <c r="E493" s="18">
        <v>4</v>
      </c>
      <c r="F493" s="18"/>
      <c r="G493" s="17"/>
      <c r="H493" s="17"/>
      <c r="I493" s="19" t="s">
        <v>261</v>
      </c>
      <c r="J493" s="19"/>
      <c r="K493" s="17">
        <v>2</v>
      </c>
      <c r="L493" s="8">
        <v>8</v>
      </c>
      <c r="M493" s="151">
        <v>323.45999999999998</v>
      </c>
      <c r="N493" s="151">
        <v>562.48</v>
      </c>
      <c r="O493" s="496"/>
      <c r="P493" s="69" t="s">
        <v>72</v>
      </c>
      <c r="Q493" s="9"/>
      <c r="R493" s="11"/>
      <c r="S493" s="11"/>
      <c r="T493" s="11"/>
      <c r="U493" s="11"/>
      <c r="V493" s="11"/>
      <c r="W493" s="478"/>
      <c r="X493" s="474"/>
      <c r="Y493" s="9">
        <v>4</v>
      </c>
      <c r="Z493" s="9"/>
      <c r="AA493" s="9"/>
      <c r="AB493" s="9"/>
      <c r="AC493" s="9"/>
      <c r="AD493" s="503"/>
      <c r="AE493" s="481"/>
    </row>
    <row r="494" spans="1:31" ht="15.75" customHeight="1" x14ac:dyDescent="0.15">
      <c r="A494" s="515"/>
      <c r="B494" s="508"/>
      <c r="C494" s="64" t="s">
        <v>166</v>
      </c>
      <c r="D494" s="8" t="s">
        <v>99</v>
      </c>
      <c r="E494" s="18">
        <v>4</v>
      </c>
      <c r="F494" s="18"/>
      <c r="G494" s="17"/>
      <c r="H494" s="17"/>
      <c r="I494" s="19" t="s">
        <v>261</v>
      </c>
      <c r="J494" s="19"/>
      <c r="K494" s="17">
        <v>3</v>
      </c>
      <c r="L494" s="8">
        <v>12</v>
      </c>
      <c r="M494" s="151">
        <v>341.95</v>
      </c>
      <c r="N494" s="151">
        <v>970.89</v>
      </c>
      <c r="O494" s="497"/>
      <c r="P494" s="69" t="s">
        <v>72</v>
      </c>
      <c r="Q494" s="9" t="s">
        <v>51</v>
      </c>
      <c r="R494" s="68">
        <v>3</v>
      </c>
      <c r="S494" s="9" t="s">
        <v>378</v>
      </c>
      <c r="T494" s="9"/>
      <c r="U494" s="68"/>
      <c r="V494" s="9"/>
      <c r="W494" s="479"/>
      <c r="X494" s="475"/>
      <c r="Y494" s="9">
        <v>6</v>
      </c>
      <c r="Z494" s="9"/>
      <c r="AA494" s="9"/>
      <c r="AB494" s="9"/>
      <c r="AC494" s="9"/>
      <c r="AD494" s="513"/>
      <c r="AE494" s="486"/>
    </row>
    <row r="495" spans="1:31" x14ac:dyDescent="0.2">
      <c r="A495" s="515"/>
      <c r="B495" s="110" t="s">
        <v>8</v>
      </c>
      <c r="C495" s="30">
        <f>SUM(G495:J495)</f>
        <v>4</v>
      </c>
      <c r="D495" s="29"/>
      <c r="E495" s="30"/>
      <c r="F495" s="30">
        <f>COUNT(F491:F494)</f>
        <v>0</v>
      </c>
      <c r="G495" s="21">
        <f>COUNTA(G491:G494)</f>
        <v>0</v>
      </c>
      <c r="H495" s="21">
        <f>COUNTA(H491:H494)</f>
        <v>0</v>
      </c>
      <c r="I495" s="21">
        <f>COUNTA(I491:I494)</f>
        <v>4</v>
      </c>
      <c r="J495" s="21">
        <f>COUNTA(J491:J494)</f>
        <v>0</v>
      </c>
      <c r="K495" s="21"/>
      <c r="L495" s="29">
        <f>SUM(L491:L494)</f>
        <v>50</v>
      </c>
      <c r="M495" s="142">
        <f>SUM(M491:M494)</f>
        <v>1478.48</v>
      </c>
      <c r="N495" s="142">
        <f>SUM(N491:N494)</f>
        <v>3811.81</v>
      </c>
      <c r="O495" s="21">
        <f>SUM(O491)</f>
        <v>60</v>
      </c>
      <c r="P495" s="36" t="s">
        <v>383</v>
      </c>
      <c r="Q495" s="13"/>
      <c r="R495" s="16"/>
      <c r="S495" s="13"/>
      <c r="T495" s="13"/>
      <c r="U495" s="13"/>
      <c r="V495" s="13"/>
      <c r="W495" s="13"/>
      <c r="X495" s="13"/>
      <c r="Y495" s="13">
        <f>SUM(Y491:Y494)</f>
        <v>25</v>
      </c>
      <c r="Z495" s="13">
        <f>SUM(Z491:Z494)</f>
        <v>0</v>
      </c>
      <c r="AA495" s="13">
        <f>SUM(AA491:AA494)</f>
        <v>0</v>
      </c>
      <c r="AB495" s="13">
        <f>SUM(AB491:AB494)</f>
        <v>0</v>
      </c>
      <c r="AC495" s="13"/>
      <c r="AD495" s="13">
        <v>1</v>
      </c>
      <c r="AE495" s="125"/>
    </row>
    <row r="496" spans="1:31" x14ac:dyDescent="0.2">
      <c r="A496" s="515"/>
      <c r="B496" s="110" t="s">
        <v>84</v>
      </c>
      <c r="C496" s="30"/>
      <c r="D496" s="29"/>
      <c r="E496" s="30"/>
      <c r="F496" s="30"/>
      <c r="G496" s="21"/>
      <c r="H496" s="21"/>
      <c r="I496" s="21"/>
      <c r="J496" s="21"/>
      <c r="K496" s="21"/>
      <c r="L496" s="29"/>
      <c r="M496" s="142">
        <v>7169.48</v>
      </c>
      <c r="N496" s="142"/>
      <c r="O496" s="21"/>
      <c r="P496" s="36"/>
      <c r="Q496" s="13"/>
      <c r="R496" s="16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25"/>
    </row>
    <row r="497" spans="1:31" x14ac:dyDescent="0.2">
      <c r="A497" s="515"/>
      <c r="B497" s="492" t="s">
        <v>384</v>
      </c>
      <c r="C497" s="18">
        <v>431</v>
      </c>
      <c r="D497" s="8" t="s">
        <v>101</v>
      </c>
      <c r="E497" s="18">
        <v>43</v>
      </c>
      <c r="F497" s="18"/>
      <c r="G497" s="19" t="s">
        <v>261</v>
      </c>
      <c r="H497" s="17"/>
      <c r="I497" s="19"/>
      <c r="J497" s="19"/>
      <c r="K497" s="17">
        <v>1</v>
      </c>
      <c r="L497" s="8">
        <v>2</v>
      </c>
      <c r="M497" s="151">
        <v>121</v>
      </c>
      <c r="N497" s="151">
        <v>121</v>
      </c>
      <c r="O497" s="25"/>
      <c r="P497" s="9"/>
      <c r="Q497" s="476" t="s">
        <v>209</v>
      </c>
      <c r="R497" s="473" t="s">
        <v>300</v>
      </c>
      <c r="S497" s="473" t="s">
        <v>300</v>
      </c>
      <c r="T497" s="473" t="s">
        <v>300</v>
      </c>
      <c r="U497" s="473" t="s">
        <v>300</v>
      </c>
      <c r="V497" s="473" t="s">
        <v>300</v>
      </c>
      <c r="W497" s="476"/>
      <c r="X497" s="476"/>
      <c r="Y497" s="9"/>
      <c r="Z497" s="9"/>
      <c r="AA497" s="9"/>
      <c r="AB497" s="9"/>
      <c r="AC497" s="9"/>
      <c r="AD497" s="476" t="s">
        <v>263</v>
      </c>
      <c r="AE497" s="485"/>
    </row>
    <row r="498" spans="1:31" x14ac:dyDescent="0.2">
      <c r="A498" s="515"/>
      <c r="B498" s="493"/>
      <c r="C498" s="18">
        <v>432</v>
      </c>
      <c r="D498" s="8" t="s">
        <v>101</v>
      </c>
      <c r="E498" s="18">
        <v>43</v>
      </c>
      <c r="F498" s="18"/>
      <c r="G498" s="19" t="s">
        <v>287</v>
      </c>
      <c r="H498" s="17"/>
      <c r="I498" s="19"/>
      <c r="J498" s="19"/>
      <c r="K498" s="17">
        <v>1</v>
      </c>
      <c r="L498" s="8">
        <v>2</v>
      </c>
      <c r="M498" s="151">
        <v>121</v>
      </c>
      <c r="N498" s="151">
        <v>121</v>
      </c>
      <c r="O498" s="25"/>
      <c r="P498" s="9"/>
      <c r="Q498" s="474"/>
      <c r="R498" s="474"/>
      <c r="S498" s="474"/>
      <c r="T498" s="474"/>
      <c r="U498" s="474"/>
      <c r="V498" s="474"/>
      <c r="W498" s="474"/>
      <c r="X498" s="474"/>
      <c r="Y498" s="9"/>
      <c r="Z498" s="9"/>
      <c r="AA498" s="9"/>
      <c r="AB498" s="9"/>
      <c r="AC498" s="9"/>
      <c r="AD498" s="474"/>
      <c r="AE498" s="481"/>
    </row>
    <row r="499" spans="1:31" x14ac:dyDescent="0.2">
      <c r="A499" s="515"/>
      <c r="B499" s="493"/>
      <c r="C499" s="18">
        <v>433</v>
      </c>
      <c r="D499" s="8" t="s">
        <v>101</v>
      </c>
      <c r="E499" s="18">
        <v>43</v>
      </c>
      <c r="F499" s="18"/>
      <c r="G499" s="19" t="s">
        <v>287</v>
      </c>
      <c r="H499" s="17"/>
      <c r="I499" s="19"/>
      <c r="J499" s="19"/>
      <c r="K499" s="17">
        <v>1</v>
      </c>
      <c r="L499" s="8">
        <v>2</v>
      </c>
      <c r="M499" s="151">
        <v>121</v>
      </c>
      <c r="N499" s="151">
        <v>121</v>
      </c>
      <c r="O499" s="25"/>
      <c r="P499" s="9"/>
      <c r="Q499" s="474"/>
      <c r="R499" s="474"/>
      <c r="S499" s="474"/>
      <c r="T499" s="474"/>
      <c r="U499" s="474"/>
      <c r="V499" s="474"/>
      <c r="W499" s="474"/>
      <c r="X499" s="474"/>
      <c r="Y499" s="9"/>
      <c r="Z499" s="9"/>
      <c r="AA499" s="9"/>
      <c r="AB499" s="9"/>
      <c r="AC499" s="9"/>
      <c r="AD499" s="474"/>
      <c r="AE499" s="481"/>
    </row>
    <row r="500" spans="1:31" x14ac:dyDescent="0.2">
      <c r="A500" s="515"/>
      <c r="B500" s="493"/>
      <c r="C500" s="18">
        <v>434</v>
      </c>
      <c r="D500" s="8" t="s">
        <v>101</v>
      </c>
      <c r="E500" s="18">
        <v>43</v>
      </c>
      <c r="F500" s="18"/>
      <c r="G500" s="19" t="s">
        <v>287</v>
      </c>
      <c r="H500" s="17"/>
      <c r="I500" s="19"/>
      <c r="J500" s="19"/>
      <c r="K500" s="17">
        <v>1</v>
      </c>
      <c r="L500" s="8">
        <v>2</v>
      </c>
      <c r="M500" s="151">
        <v>121</v>
      </c>
      <c r="N500" s="151">
        <v>121</v>
      </c>
      <c r="O500" s="25"/>
      <c r="P500" s="9"/>
      <c r="Q500" s="474"/>
      <c r="R500" s="474"/>
      <c r="S500" s="474"/>
      <c r="T500" s="474"/>
      <c r="U500" s="474"/>
      <c r="V500" s="474"/>
      <c r="W500" s="474"/>
      <c r="X500" s="474"/>
      <c r="Y500" s="9"/>
      <c r="Z500" s="9"/>
      <c r="AA500" s="9"/>
      <c r="AB500" s="9"/>
      <c r="AC500" s="9"/>
      <c r="AD500" s="474"/>
      <c r="AE500" s="481"/>
    </row>
    <row r="501" spans="1:31" x14ac:dyDescent="0.2">
      <c r="A501" s="515"/>
      <c r="B501" s="543"/>
      <c r="C501" s="18">
        <v>435</v>
      </c>
      <c r="D501" s="8" t="s">
        <v>101</v>
      </c>
      <c r="E501" s="18">
        <v>43</v>
      </c>
      <c r="F501" s="18"/>
      <c r="G501" s="19" t="s">
        <v>287</v>
      </c>
      <c r="H501" s="17"/>
      <c r="I501" s="19"/>
      <c r="J501" s="19"/>
      <c r="K501" s="17">
        <v>1</v>
      </c>
      <c r="L501" s="8">
        <v>2</v>
      </c>
      <c r="M501" s="151">
        <v>121</v>
      </c>
      <c r="N501" s="151">
        <v>121</v>
      </c>
      <c r="O501" s="25"/>
      <c r="P501" s="9"/>
      <c r="Q501" s="475"/>
      <c r="R501" s="475"/>
      <c r="S501" s="475"/>
      <c r="T501" s="475"/>
      <c r="U501" s="475"/>
      <c r="V501" s="475"/>
      <c r="W501" s="475"/>
      <c r="X501" s="475"/>
      <c r="Y501" s="9"/>
      <c r="Z501" s="9"/>
      <c r="AA501" s="9"/>
      <c r="AB501" s="9"/>
      <c r="AC501" s="9"/>
      <c r="AD501" s="475"/>
      <c r="AE501" s="486"/>
    </row>
    <row r="502" spans="1:31" x14ac:dyDescent="0.2">
      <c r="A502" s="515"/>
      <c r="B502" s="110" t="s">
        <v>8</v>
      </c>
      <c r="C502" s="30">
        <f>SUM(G502:J502)</f>
        <v>5</v>
      </c>
      <c r="D502" s="29"/>
      <c r="E502" s="30"/>
      <c r="F502" s="30">
        <f>COUNT(F497:F501)</f>
        <v>0</v>
      </c>
      <c r="G502" s="21">
        <f>COUNTA(G497:G501)</f>
        <v>5</v>
      </c>
      <c r="H502" s="21">
        <f>COUNT(H497:H501)</f>
        <v>0</v>
      </c>
      <c r="I502" s="21">
        <f>COUNTA(I497:I497)</f>
        <v>0</v>
      </c>
      <c r="J502" s="21">
        <f>COUNT(J497:J501)</f>
        <v>0</v>
      </c>
      <c r="K502" s="21"/>
      <c r="L502" s="29">
        <f>SUM(L497:L501)</f>
        <v>10</v>
      </c>
      <c r="M502" s="142">
        <f>SUM(M497:M501)</f>
        <v>605</v>
      </c>
      <c r="N502" s="142">
        <f>SUM(N497:N501)</f>
        <v>605</v>
      </c>
      <c r="O502" s="21">
        <f>SUM(O497:O497)</f>
        <v>0</v>
      </c>
      <c r="P502" s="13"/>
      <c r="Q502" s="13"/>
      <c r="R502" s="16"/>
      <c r="S502" s="13"/>
      <c r="T502" s="13">
        <f>SUM(T497:T501)</f>
        <v>0</v>
      </c>
      <c r="U502" s="13"/>
      <c r="V502" s="13"/>
      <c r="W502" s="13"/>
      <c r="X502" s="13"/>
      <c r="Y502" s="13">
        <f>SUM(Y497:Y501)</f>
        <v>0</v>
      </c>
      <c r="Z502" s="13">
        <f>SUM(Z497:Z501)</f>
        <v>0</v>
      </c>
      <c r="AA502" s="13">
        <f>SUM(AA497:AA501)</f>
        <v>0</v>
      </c>
      <c r="AB502" s="13">
        <f>SUM(AB497:AB501)</f>
        <v>0</v>
      </c>
      <c r="AC502" s="13"/>
      <c r="AD502" s="13">
        <v>0</v>
      </c>
      <c r="AE502" s="125"/>
    </row>
    <row r="503" spans="1:31" x14ac:dyDescent="0.2">
      <c r="A503" s="515"/>
      <c r="B503" s="110" t="s">
        <v>84</v>
      </c>
      <c r="C503" s="30"/>
      <c r="D503" s="29"/>
      <c r="E503" s="30"/>
      <c r="F503" s="30"/>
      <c r="G503" s="21"/>
      <c r="H503" s="21"/>
      <c r="I503" s="21"/>
      <c r="J503" s="21"/>
      <c r="K503" s="21"/>
      <c r="L503" s="29"/>
      <c r="M503" s="142">
        <v>2599.94</v>
      </c>
      <c r="N503" s="142"/>
      <c r="O503" s="21"/>
      <c r="P503" s="13"/>
      <c r="Q503" s="13"/>
      <c r="R503" s="16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25"/>
    </row>
    <row r="504" spans="1:31" x14ac:dyDescent="0.2">
      <c r="A504" s="515"/>
      <c r="B504" s="492" t="s">
        <v>385</v>
      </c>
      <c r="C504" s="109" t="s">
        <v>149</v>
      </c>
      <c r="D504" s="22" t="s">
        <v>101</v>
      </c>
      <c r="E504" s="33">
        <v>55</v>
      </c>
      <c r="F504" s="33"/>
      <c r="G504" s="19"/>
      <c r="H504" s="32"/>
      <c r="I504" s="19" t="s">
        <v>261</v>
      </c>
      <c r="J504" s="19"/>
      <c r="K504" s="32">
        <v>4</v>
      </c>
      <c r="L504" s="22">
        <v>24</v>
      </c>
      <c r="M504" s="151">
        <v>410.53</v>
      </c>
      <c r="N504" s="151">
        <v>1528.88</v>
      </c>
      <c r="O504" s="495">
        <v>51</v>
      </c>
      <c r="P504" s="9" t="s">
        <v>161</v>
      </c>
      <c r="Q504" s="9"/>
      <c r="R504" s="68"/>
      <c r="S504" s="9"/>
      <c r="T504" s="9">
        <v>1</v>
      </c>
      <c r="U504" s="68">
        <v>4</v>
      </c>
      <c r="V504" s="9" t="s">
        <v>438</v>
      </c>
      <c r="W504" s="477"/>
      <c r="X504" s="476" t="s">
        <v>261</v>
      </c>
      <c r="Y504" s="9">
        <v>12</v>
      </c>
      <c r="Z504" s="9"/>
      <c r="AA504" s="9"/>
      <c r="AB504" s="9"/>
      <c r="AC504" s="9"/>
      <c r="AD504" s="476" t="s">
        <v>263</v>
      </c>
      <c r="AE504" s="485" t="s">
        <v>287</v>
      </c>
    </row>
    <row r="505" spans="1:31" x14ac:dyDescent="0.2">
      <c r="A505" s="515"/>
      <c r="B505" s="493"/>
      <c r="C505" s="109" t="s">
        <v>167</v>
      </c>
      <c r="D505" s="22" t="s">
        <v>101</v>
      </c>
      <c r="E505" s="33">
        <v>56</v>
      </c>
      <c r="F505" s="33"/>
      <c r="G505" s="19"/>
      <c r="H505" s="32"/>
      <c r="I505" s="19" t="s">
        <v>287</v>
      </c>
      <c r="J505" s="19"/>
      <c r="K505" s="32">
        <v>4</v>
      </c>
      <c r="L505" s="22">
        <v>24</v>
      </c>
      <c r="M505" s="151">
        <v>434.07</v>
      </c>
      <c r="N505" s="151">
        <v>1649</v>
      </c>
      <c r="O505" s="497"/>
      <c r="P505" s="9" t="s">
        <v>161</v>
      </c>
      <c r="Q505" s="9"/>
      <c r="R505" s="68"/>
      <c r="S505" s="9"/>
      <c r="T505" s="9">
        <v>1</v>
      </c>
      <c r="U505" s="68">
        <v>4</v>
      </c>
      <c r="V505" s="9" t="s">
        <v>438</v>
      </c>
      <c r="W505" s="479"/>
      <c r="X505" s="475"/>
      <c r="Y505" s="9">
        <v>12</v>
      </c>
      <c r="Z505" s="9"/>
      <c r="AA505" s="9"/>
      <c r="AB505" s="9"/>
      <c r="AC505" s="9"/>
      <c r="AD505" s="475"/>
      <c r="AE505" s="481"/>
    </row>
    <row r="506" spans="1:31" x14ac:dyDescent="0.2">
      <c r="A506" s="515"/>
      <c r="B506" s="110" t="s">
        <v>8</v>
      </c>
      <c r="C506" s="30">
        <f>SUM(G506:J506)</f>
        <v>2</v>
      </c>
      <c r="D506" s="29"/>
      <c r="E506" s="30"/>
      <c r="F506" s="30">
        <f>COUNT(G504:G505)</f>
        <v>0</v>
      </c>
      <c r="G506" s="21">
        <f>COUNT(G504:G505)</f>
        <v>0</v>
      </c>
      <c r="H506" s="21">
        <f>COUNT(H504:H505)</f>
        <v>0</v>
      </c>
      <c r="I506" s="21">
        <f>COUNTA(I504:I505)</f>
        <v>2</v>
      </c>
      <c r="J506" s="21">
        <f>COUNTA(J504:J505)</f>
        <v>0</v>
      </c>
      <c r="K506" s="21"/>
      <c r="L506" s="29">
        <f>SUM(L504:L505)</f>
        <v>48</v>
      </c>
      <c r="M506" s="142">
        <f>SUM(M504:M505)</f>
        <v>844.59999999999991</v>
      </c>
      <c r="N506" s="142">
        <f>SUM(N504:N505)</f>
        <v>3177.88</v>
      </c>
      <c r="O506" s="21">
        <f>SUM(O504)</f>
        <v>51</v>
      </c>
      <c r="P506" s="13" t="s">
        <v>168</v>
      </c>
      <c r="Q506" s="13"/>
      <c r="R506" s="16"/>
      <c r="S506" s="13"/>
      <c r="T506" s="13">
        <v>2</v>
      </c>
      <c r="U506" s="13"/>
      <c r="V506" s="13"/>
      <c r="W506" s="13"/>
      <c r="X506" s="13"/>
      <c r="Y506" s="13">
        <f>SUM(Y504:Y505)</f>
        <v>24</v>
      </c>
      <c r="Z506" s="13">
        <f>SUM(Z504:Z505)</f>
        <v>0</v>
      </c>
      <c r="AA506" s="13">
        <f>SUM(AA504:AA505)</f>
        <v>0</v>
      </c>
      <c r="AB506" s="13">
        <f>SUM(AB504:AB505)</f>
        <v>0</v>
      </c>
      <c r="AC506" s="13"/>
      <c r="AD506" s="13">
        <v>0</v>
      </c>
      <c r="AE506" s="125"/>
    </row>
    <row r="507" spans="1:31" ht="15" thickBot="1" x14ac:dyDescent="0.25">
      <c r="A507" s="516"/>
      <c r="B507" s="111" t="s">
        <v>84</v>
      </c>
      <c r="C507" s="30"/>
      <c r="D507" s="29"/>
      <c r="E507" s="30"/>
      <c r="F507" s="30"/>
      <c r="G507" s="21"/>
      <c r="H507" s="21"/>
      <c r="I507" s="21"/>
      <c r="J507" s="21"/>
      <c r="K507" s="21"/>
      <c r="L507" s="29"/>
      <c r="M507" s="142">
        <v>4535</v>
      </c>
      <c r="N507" s="142"/>
      <c r="O507" s="21"/>
      <c r="P507" s="13"/>
      <c r="Q507" s="13"/>
      <c r="R507" s="16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25"/>
    </row>
    <row r="508" spans="1:31" ht="15" thickTop="1" x14ac:dyDescent="0.2">
      <c r="A508" s="490" t="s">
        <v>201</v>
      </c>
      <c r="B508" s="169" t="s">
        <v>8</v>
      </c>
      <c r="C508" s="170">
        <f>SUM(C463,C467,C474,C478,C482,C489,C495,C502,C506)</f>
        <v>32</v>
      </c>
      <c r="D508" s="171"/>
      <c r="E508" s="170"/>
      <c r="F508" s="170">
        <f>SUM(F463,F467,F474,F478,F482,F489,F495,F502,F506)</f>
        <v>2</v>
      </c>
      <c r="G508" s="172">
        <f>SUM(G463,G467,G474,G478,G482,G489,G495,G502,G506)</f>
        <v>11</v>
      </c>
      <c r="H508" s="172">
        <f>SUM(H463,H467,H474,H478,H489,H495,H502,H506)</f>
        <v>4</v>
      </c>
      <c r="I508" s="172">
        <f>SUM(I463,I467,I474,I478,I482,I489,I495,I502,I506)</f>
        <v>15</v>
      </c>
      <c r="J508" s="172">
        <f>SUM(J463,J467,J474,J482,J489,J495,J502,J506)</f>
        <v>0</v>
      </c>
      <c r="K508" s="172"/>
      <c r="L508" s="172">
        <f>SUM(L463,L467,L474,L478,L482,L489,L495,L502,L506)</f>
        <v>318</v>
      </c>
      <c r="M508" s="184">
        <f>SUM(M463,M467,M474,M478,M482,M489,M495,M502,M506)</f>
        <v>8374.57</v>
      </c>
      <c r="N508" s="184">
        <f>SUM(N463,N467,N474,N478,N482,N489,N495,N502,N506)</f>
        <v>22707.09</v>
      </c>
      <c r="O508" s="172">
        <f>SUM(O463,O467,O474,O478,O482,O489,O495,O502,O506)</f>
        <v>282</v>
      </c>
      <c r="P508" s="185"/>
      <c r="Q508" s="172">
        <f t="shared" ref="Q508:AC508" si="6">Q463+Q467+Q474+Q478+Q482+Q489+Q495+Q502+Q506</f>
        <v>0</v>
      </c>
      <c r="R508" s="172">
        <f t="shared" si="6"/>
        <v>0</v>
      </c>
      <c r="S508" s="172">
        <f t="shared" si="6"/>
        <v>0</v>
      </c>
      <c r="T508" s="172">
        <v>3</v>
      </c>
      <c r="U508" s="172">
        <f t="shared" si="6"/>
        <v>0</v>
      </c>
      <c r="V508" s="172">
        <f t="shared" si="6"/>
        <v>0</v>
      </c>
      <c r="W508" s="172">
        <f t="shared" si="6"/>
        <v>0</v>
      </c>
      <c r="X508" s="172">
        <f t="shared" si="6"/>
        <v>0</v>
      </c>
      <c r="Y508" s="172">
        <f t="shared" si="6"/>
        <v>129</v>
      </c>
      <c r="Z508" s="172">
        <f t="shared" si="6"/>
        <v>498</v>
      </c>
      <c r="AA508" s="172">
        <f t="shared" si="6"/>
        <v>22</v>
      </c>
      <c r="AB508" s="172">
        <f t="shared" si="6"/>
        <v>2</v>
      </c>
      <c r="AC508" s="172">
        <f t="shared" si="6"/>
        <v>0</v>
      </c>
      <c r="AD508" s="196">
        <f>AD506+AD502+AD495+AD489+AD482+AD478+AD474+AD467+AD463</f>
        <v>3</v>
      </c>
      <c r="AE508" s="186">
        <f>COUNTA(AE458:AE507)</f>
        <v>5</v>
      </c>
    </row>
    <row r="509" spans="1:31" ht="15" thickBot="1" x14ac:dyDescent="0.25">
      <c r="A509" s="504"/>
      <c r="B509" s="176" t="s">
        <v>84</v>
      </c>
      <c r="C509" s="177"/>
      <c r="D509" s="178"/>
      <c r="E509" s="177"/>
      <c r="F509" s="177"/>
      <c r="G509" s="179"/>
      <c r="H509" s="198"/>
      <c r="I509" s="179"/>
      <c r="J509" s="179"/>
      <c r="K509" s="179"/>
      <c r="L509" s="199"/>
      <c r="M509" s="200">
        <f>SUM(M464,M468,M475,M479,M483,M490,M496,M503,M507)</f>
        <v>43657.250000000007</v>
      </c>
      <c r="N509" s="200"/>
      <c r="O509" s="180"/>
      <c r="P509" s="199"/>
      <c r="Q509" s="199"/>
      <c r="R509" s="180"/>
      <c r="S509" s="199"/>
      <c r="T509" s="199"/>
      <c r="U509" s="199"/>
      <c r="V509" s="199"/>
      <c r="W509" s="199"/>
      <c r="X509" s="199"/>
      <c r="Y509" s="199"/>
      <c r="Z509" s="199"/>
      <c r="AA509" s="199"/>
      <c r="AB509" s="199"/>
      <c r="AC509" s="199"/>
      <c r="AD509" s="199"/>
      <c r="AE509" s="201"/>
    </row>
    <row r="510" spans="1:31" x14ac:dyDescent="0.2">
      <c r="A510" s="540" t="s">
        <v>169</v>
      </c>
      <c r="B510" s="117" t="s">
        <v>170</v>
      </c>
      <c r="C510" s="18">
        <v>321</v>
      </c>
      <c r="D510" s="8" t="s">
        <v>268</v>
      </c>
      <c r="E510" s="129">
        <v>32</v>
      </c>
      <c r="F510" s="101"/>
      <c r="G510" s="19" t="s">
        <v>261</v>
      </c>
      <c r="H510" s="19"/>
      <c r="I510" s="19"/>
      <c r="J510" s="19"/>
      <c r="K510" s="17">
        <v>1</v>
      </c>
      <c r="L510" s="17">
        <v>8</v>
      </c>
      <c r="M510" s="152">
        <v>229.55</v>
      </c>
      <c r="N510" s="152">
        <v>229.55</v>
      </c>
      <c r="O510" s="25"/>
      <c r="P510" s="34"/>
      <c r="Q510" s="82" t="s">
        <v>238</v>
      </c>
      <c r="R510" s="271" t="s">
        <v>300</v>
      </c>
      <c r="S510" s="271" t="s">
        <v>300</v>
      </c>
      <c r="T510" s="271" t="s">
        <v>300</v>
      </c>
      <c r="U510" s="271" t="s">
        <v>300</v>
      </c>
      <c r="V510" s="271" t="s">
        <v>300</v>
      </c>
      <c r="W510" s="2" t="s">
        <v>261</v>
      </c>
      <c r="X510" s="14"/>
      <c r="Y510" s="71">
        <v>2</v>
      </c>
      <c r="Z510" s="71"/>
      <c r="AA510" s="71"/>
      <c r="AB510" s="9"/>
      <c r="AC510" s="2"/>
      <c r="AD510" s="34" t="s">
        <v>263</v>
      </c>
      <c r="AE510" s="125"/>
    </row>
    <row r="511" spans="1:31" x14ac:dyDescent="0.2">
      <c r="A511" s="532"/>
      <c r="B511" s="110" t="s">
        <v>8</v>
      </c>
      <c r="C511" s="30">
        <v>1</v>
      </c>
      <c r="D511" s="29"/>
      <c r="E511" s="30"/>
      <c r="F511" s="30">
        <f>COUNT(F510)</f>
        <v>0</v>
      </c>
      <c r="G511" s="72">
        <f>COUNTA(G510)</f>
        <v>1</v>
      </c>
      <c r="H511" s="72">
        <f>COUNT(H510)</f>
        <v>0</v>
      </c>
      <c r="I511" s="72">
        <f>COUNT(I510)</f>
        <v>0</v>
      </c>
      <c r="J511" s="72">
        <f>COUNT(J510)</f>
        <v>0</v>
      </c>
      <c r="K511" s="21"/>
      <c r="L511" s="21">
        <f>SUM(L510:L510)</f>
        <v>8</v>
      </c>
      <c r="M511" s="153">
        <f>SUM(M510:M510)</f>
        <v>229.55</v>
      </c>
      <c r="N511" s="153">
        <f>SUM(N510:N510)</f>
        <v>229.55</v>
      </c>
      <c r="O511" s="21">
        <f>SUM(O510)</f>
        <v>0</v>
      </c>
      <c r="P511" s="36"/>
      <c r="Q511" s="83"/>
      <c r="R511" s="133"/>
      <c r="S511" s="73"/>
      <c r="T511" s="73"/>
      <c r="U511" s="73"/>
      <c r="V511" s="73"/>
      <c r="W511" s="12"/>
      <c r="X511" s="12"/>
      <c r="Y511" s="74">
        <f>SUM(Y510:Y510)</f>
        <v>2</v>
      </c>
      <c r="Z511" s="74">
        <f>SUM(Z510:Z510)</f>
        <v>0</v>
      </c>
      <c r="AA511" s="74">
        <f>SUM(AA510:AA510)</f>
        <v>0</v>
      </c>
      <c r="AB511" s="530"/>
      <c r="AC511" s="530"/>
      <c r="AD511" s="13">
        <v>0</v>
      </c>
      <c r="AE511" s="125"/>
    </row>
    <row r="512" spans="1:31" x14ac:dyDescent="0.2">
      <c r="A512" s="532"/>
      <c r="B512" s="110" t="s">
        <v>84</v>
      </c>
      <c r="C512" s="30"/>
      <c r="D512" s="29"/>
      <c r="E512" s="30"/>
      <c r="F512" s="30"/>
      <c r="G512" s="21"/>
      <c r="H512" s="21"/>
      <c r="I512" s="21"/>
      <c r="J512" s="12"/>
      <c r="K512" s="21"/>
      <c r="L512" s="21"/>
      <c r="M512" s="153">
        <v>1120.6500000000001</v>
      </c>
      <c r="N512" s="153"/>
      <c r="O512" s="21"/>
      <c r="P512" s="36"/>
      <c r="Q512" s="83"/>
      <c r="R512" s="133"/>
      <c r="S512" s="73"/>
      <c r="T512" s="73"/>
      <c r="U512" s="73"/>
      <c r="V512" s="73"/>
      <c r="W512" s="12"/>
      <c r="X512" s="12"/>
      <c r="Y512" s="74"/>
      <c r="Z512" s="74"/>
      <c r="AA512" s="74"/>
      <c r="AB512" s="530"/>
      <c r="AC512" s="530"/>
      <c r="AD512" s="13"/>
      <c r="AE512" s="125"/>
    </row>
    <row r="513" spans="1:32" x14ac:dyDescent="0.2">
      <c r="A513" s="532"/>
      <c r="B513" s="534" t="s">
        <v>171</v>
      </c>
      <c r="C513" s="26">
        <v>411</v>
      </c>
      <c r="D513" s="10" t="s">
        <v>268</v>
      </c>
      <c r="E513" s="26">
        <v>41</v>
      </c>
      <c r="F513" s="26"/>
      <c r="G513" s="19" t="s">
        <v>261</v>
      </c>
      <c r="H513" s="25"/>
      <c r="I513" s="25"/>
      <c r="J513" s="2"/>
      <c r="K513" s="25">
        <v>1</v>
      </c>
      <c r="L513" s="25">
        <v>4</v>
      </c>
      <c r="M513" s="152">
        <v>126.8</v>
      </c>
      <c r="N513" s="152">
        <v>126.8</v>
      </c>
      <c r="O513" s="25"/>
      <c r="P513" s="34"/>
      <c r="Q513" s="537" t="s">
        <v>238</v>
      </c>
      <c r="R513" s="520" t="s">
        <v>300</v>
      </c>
      <c r="S513" s="520" t="s">
        <v>300</v>
      </c>
      <c r="T513" s="520" t="s">
        <v>300</v>
      </c>
      <c r="U513" s="520" t="s">
        <v>300</v>
      </c>
      <c r="V513" s="520" t="s">
        <v>300</v>
      </c>
      <c r="W513" s="523" t="s">
        <v>261</v>
      </c>
      <c r="X513" s="477"/>
      <c r="Y513" s="71">
        <v>1</v>
      </c>
      <c r="Z513" s="71"/>
      <c r="AA513" s="71"/>
      <c r="AB513" s="9"/>
      <c r="AC513" s="9"/>
      <c r="AD513" s="476" t="s">
        <v>263</v>
      </c>
      <c r="AE513" s="531"/>
    </row>
    <row r="514" spans="1:32" x14ac:dyDescent="0.2">
      <c r="A514" s="532"/>
      <c r="B514" s="535"/>
      <c r="C514" s="26">
        <v>412</v>
      </c>
      <c r="D514" s="10" t="s">
        <v>286</v>
      </c>
      <c r="E514" s="26">
        <v>41</v>
      </c>
      <c r="F514" s="26"/>
      <c r="G514" s="19" t="s">
        <v>287</v>
      </c>
      <c r="H514" s="25"/>
      <c r="I514" s="25"/>
      <c r="J514" s="2"/>
      <c r="K514" s="25">
        <v>1</v>
      </c>
      <c r="L514" s="25">
        <v>4</v>
      </c>
      <c r="M514" s="152">
        <v>126.8</v>
      </c>
      <c r="N514" s="152">
        <v>126.8</v>
      </c>
      <c r="O514" s="25"/>
      <c r="P514" s="34"/>
      <c r="Q514" s="538"/>
      <c r="R514" s="541"/>
      <c r="S514" s="541"/>
      <c r="T514" s="541"/>
      <c r="U514" s="541"/>
      <c r="V514" s="541"/>
      <c r="W514" s="521"/>
      <c r="X514" s="478"/>
      <c r="Y514" s="71">
        <v>1</v>
      </c>
      <c r="Z514" s="71"/>
      <c r="AA514" s="71"/>
      <c r="AB514" s="9"/>
      <c r="AC514" s="9"/>
      <c r="AD514" s="474"/>
      <c r="AE514" s="531"/>
    </row>
    <row r="515" spans="1:32" x14ac:dyDescent="0.2">
      <c r="A515" s="532"/>
      <c r="B515" s="535"/>
      <c r="C515" s="26">
        <v>451</v>
      </c>
      <c r="D515" s="10" t="s">
        <v>286</v>
      </c>
      <c r="E515" s="26">
        <v>45</v>
      </c>
      <c r="F515" s="26"/>
      <c r="G515" s="19" t="s">
        <v>287</v>
      </c>
      <c r="H515" s="25"/>
      <c r="I515" s="25"/>
      <c r="J515" s="2"/>
      <c r="K515" s="25">
        <v>1</v>
      </c>
      <c r="L515" s="25">
        <v>2</v>
      </c>
      <c r="M515" s="152">
        <v>67.8</v>
      </c>
      <c r="N515" s="152">
        <v>67.8</v>
      </c>
      <c r="O515" s="25"/>
      <c r="P515" s="34"/>
      <c r="Q515" s="538"/>
      <c r="R515" s="541"/>
      <c r="S515" s="541"/>
      <c r="T515" s="541"/>
      <c r="U515" s="541"/>
      <c r="V515" s="541"/>
      <c r="W515" s="521"/>
      <c r="X515" s="478"/>
      <c r="Y515" s="71">
        <v>1</v>
      </c>
      <c r="Z515" s="71"/>
      <c r="AA515" s="71"/>
      <c r="AB515" s="9"/>
      <c r="AC515" s="9"/>
      <c r="AD515" s="474"/>
      <c r="AE515" s="531"/>
    </row>
    <row r="516" spans="1:32" x14ac:dyDescent="0.2">
      <c r="A516" s="532"/>
      <c r="B516" s="536"/>
      <c r="C516" s="26">
        <v>452</v>
      </c>
      <c r="D516" s="10" t="s">
        <v>286</v>
      </c>
      <c r="E516" s="26">
        <v>45</v>
      </c>
      <c r="F516" s="26"/>
      <c r="G516" s="19" t="s">
        <v>287</v>
      </c>
      <c r="H516" s="25"/>
      <c r="I516" s="25"/>
      <c r="J516" s="2"/>
      <c r="K516" s="25">
        <v>1</v>
      </c>
      <c r="L516" s="25">
        <v>2</v>
      </c>
      <c r="M516" s="152">
        <v>67.8</v>
      </c>
      <c r="N516" s="152">
        <v>67.8</v>
      </c>
      <c r="O516" s="25"/>
      <c r="P516" s="34"/>
      <c r="Q516" s="539"/>
      <c r="R516" s="542"/>
      <c r="S516" s="542"/>
      <c r="T516" s="542"/>
      <c r="U516" s="542"/>
      <c r="V516" s="542"/>
      <c r="W516" s="522"/>
      <c r="X516" s="479"/>
      <c r="Y516" s="71">
        <v>1</v>
      </c>
      <c r="Z516" s="71"/>
      <c r="AA516" s="71"/>
      <c r="AB516" s="9"/>
      <c r="AC516" s="9"/>
      <c r="AD516" s="475"/>
      <c r="AE516" s="531"/>
    </row>
    <row r="517" spans="1:32" x14ac:dyDescent="0.2">
      <c r="A517" s="532"/>
      <c r="B517" s="110" t="s">
        <v>8</v>
      </c>
      <c r="C517" s="30">
        <v>4</v>
      </c>
      <c r="D517" s="29"/>
      <c r="E517" s="30"/>
      <c r="F517" s="30">
        <f>COUNT(F513:F516)</f>
        <v>0</v>
      </c>
      <c r="G517" s="72">
        <f>COUNTA(G513:G516)</f>
        <v>4</v>
      </c>
      <c r="H517" s="72">
        <f>COUNT(H513:H516)</f>
        <v>0</v>
      </c>
      <c r="I517" s="72">
        <f>COUNT(I513:I516)</f>
        <v>0</v>
      </c>
      <c r="J517" s="72">
        <f>COUNT(J513:J516)</f>
        <v>0</v>
      </c>
      <c r="K517" s="21"/>
      <c r="L517" s="21">
        <f>SUM(L513:L516)</f>
        <v>12</v>
      </c>
      <c r="M517" s="153">
        <f>SUM(M513:M516)</f>
        <v>389.2</v>
      </c>
      <c r="N517" s="153">
        <f>SUM(N513:N516)</f>
        <v>389.2</v>
      </c>
      <c r="O517" s="21">
        <f>SUM(O516:O516)</f>
        <v>0</v>
      </c>
      <c r="P517" s="36"/>
      <c r="Q517" s="83"/>
      <c r="R517" s="133"/>
      <c r="S517" s="73"/>
      <c r="T517" s="73"/>
      <c r="U517" s="73"/>
      <c r="V517" s="73"/>
      <c r="W517" s="12"/>
      <c r="X517" s="12"/>
      <c r="Y517" s="74">
        <f>SUM(Y513:Y516)</f>
        <v>4</v>
      </c>
      <c r="Z517" s="74">
        <f>SUM(Z513:Z516)</f>
        <v>0</v>
      </c>
      <c r="AA517" s="74">
        <f>SUM(AA513:AA516)</f>
        <v>0</v>
      </c>
      <c r="AB517" s="530"/>
      <c r="AC517" s="530"/>
      <c r="AD517" s="13">
        <v>0</v>
      </c>
      <c r="AE517" s="125"/>
    </row>
    <row r="518" spans="1:32" ht="23.25" customHeight="1" x14ac:dyDescent="0.2">
      <c r="A518" s="532"/>
      <c r="B518" s="110" t="s">
        <v>84</v>
      </c>
      <c r="C518" s="30"/>
      <c r="D518" s="29"/>
      <c r="E518" s="30"/>
      <c r="F518" s="30"/>
      <c r="G518" s="21"/>
      <c r="H518" s="21"/>
      <c r="I518" s="21"/>
      <c r="J518" s="12"/>
      <c r="K518" s="21"/>
      <c r="L518" s="21"/>
      <c r="M518" s="153">
        <v>1388</v>
      </c>
      <c r="N518" s="153"/>
      <c r="O518" s="21"/>
      <c r="P518" s="36"/>
      <c r="Q518" s="83"/>
      <c r="R518" s="133"/>
      <c r="S518" s="73"/>
      <c r="T518" s="73"/>
      <c r="U518" s="73"/>
      <c r="V518" s="73"/>
      <c r="W518" s="12"/>
      <c r="X518" s="12"/>
      <c r="Y518" s="74"/>
      <c r="Z518" s="74"/>
      <c r="AA518" s="74"/>
      <c r="AB518" s="530"/>
      <c r="AC518" s="530"/>
      <c r="AD518" s="13"/>
      <c r="AE518" s="125"/>
    </row>
    <row r="519" spans="1:32" x14ac:dyDescent="0.2">
      <c r="A519" s="532" t="s">
        <v>443</v>
      </c>
      <c r="B519" s="534" t="s">
        <v>172</v>
      </c>
      <c r="C519" s="26">
        <v>531</v>
      </c>
      <c r="D519" s="10" t="s">
        <v>268</v>
      </c>
      <c r="E519" s="26">
        <v>53</v>
      </c>
      <c r="F519" s="26"/>
      <c r="G519" s="2"/>
      <c r="H519" s="2"/>
      <c r="I519" s="19" t="s">
        <v>261</v>
      </c>
      <c r="J519" s="2"/>
      <c r="K519" s="25">
        <v>4</v>
      </c>
      <c r="L519" s="25">
        <v>24</v>
      </c>
      <c r="M519" s="152">
        <v>378.48</v>
      </c>
      <c r="N519" s="152">
        <v>1513.92</v>
      </c>
      <c r="O519" s="25">
        <v>24</v>
      </c>
      <c r="P519" s="34" t="s">
        <v>173</v>
      </c>
      <c r="Q519" s="537" t="s">
        <v>238</v>
      </c>
      <c r="R519" s="520" t="s">
        <v>300</v>
      </c>
      <c r="S519" s="520" t="s">
        <v>300</v>
      </c>
      <c r="T519" s="520" t="s">
        <v>300</v>
      </c>
      <c r="U519" s="520" t="s">
        <v>300</v>
      </c>
      <c r="V519" s="520" t="s">
        <v>300</v>
      </c>
      <c r="W519" s="523" t="s">
        <v>261</v>
      </c>
      <c r="X519" s="524"/>
      <c r="Y519" s="71">
        <v>12</v>
      </c>
      <c r="Z519" s="71"/>
      <c r="AA519" s="71"/>
      <c r="AB519" s="9"/>
      <c r="AC519" s="9"/>
      <c r="AD519" s="42"/>
      <c r="AE519" s="527" t="s">
        <v>307</v>
      </c>
      <c r="AF519" s="528"/>
    </row>
    <row r="520" spans="1:32" x14ac:dyDescent="0.2">
      <c r="A520" s="532"/>
      <c r="B520" s="535"/>
      <c r="C520" s="26">
        <v>541</v>
      </c>
      <c r="D520" s="10" t="s">
        <v>268</v>
      </c>
      <c r="E520" s="26">
        <v>54</v>
      </c>
      <c r="F520" s="26"/>
      <c r="G520" s="2"/>
      <c r="H520" s="2"/>
      <c r="I520" s="19" t="s">
        <v>261</v>
      </c>
      <c r="J520" s="2"/>
      <c r="K520" s="25">
        <v>5</v>
      </c>
      <c r="L520" s="25">
        <v>30</v>
      </c>
      <c r="M520" s="152">
        <v>400.33</v>
      </c>
      <c r="N520" s="152">
        <v>1895.27</v>
      </c>
      <c r="O520" s="25">
        <v>30</v>
      </c>
      <c r="P520" s="34" t="s">
        <v>173</v>
      </c>
      <c r="Q520" s="538"/>
      <c r="R520" s="521"/>
      <c r="S520" s="521"/>
      <c r="T520" s="521"/>
      <c r="U520" s="521"/>
      <c r="V520" s="521"/>
      <c r="W520" s="521"/>
      <c r="X520" s="525"/>
      <c r="Y520" s="71">
        <v>15</v>
      </c>
      <c r="Z520" s="71"/>
      <c r="AA520" s="71"/>
      <c r="AB520" s="9"/>
      <c r="AC520" s="9"/>
      <c r="AD520" s="135" t="s">
        <v>174</v>
      </c>
      <c r="AE520" s="527"/>
      <c r="AF520" s="528"/>
    </row>
    <row r="521" spans="1:32" x14ac:dyDescent="0.2">
      <c r="A521" s="532"/>
      <c r="B521" s="535"/>
      <c r="C521" s="26">
        <v>551</v>
      </c>
      <c r="D521" s="10" t="s">
        <v>268</v>
      </c>
      <c r="E521" s="26">
        <v>54</v>
      </c>
      <c r="F521" s="26"/>
      <c r="G521" s="2"/>
      <c r="H521" s="2"/>
      <c r="I521" s="19" t="s">
        <v>261</v>
      </c>
      <c r="J521" s="2"/>
      <c r="K521" s="25">
        <v>4</v>
      </c>
      <c r="L521" s="25">
        <v>24</v>
      </c>
      <c r="M521" s="152">
        <v>441.21</v>
      </c>
      <c r="N521" s="152">
        <v>1679.27</v>
      </c>
      <c r="O521" s="25">
        <v>24</v>
      </c>
      <c r="P521" s="34" t="s">
        <v>173</v>
      </c>
      <c r="Q521" s="538"/>
      <c r="R521" s="521"/>
      <c r="S521" s="521"/>
      <c r="T521" s="521"/>
      <c r="U521" s="521"/>
      <c r="V521" s="521"/>
      <c r="W521" s="521"/>
      <c r="X521" s="525"/>
      <c r="Y521" s="71">
        <v>12</v>
      </c>
      <c r="Z521" s="71"/>
      <c r="AA521" s="71"/>
      <c r="AB521" s="9"/>
      <c r="AC521" s="9"/>
      <c r="AD521" s="135" t="s">
        <v>175</v>
      </c>
      <c r="AE521" s="527"/>
      <c r="AF521" s="528"/>
    </row>
    <row r="522" spans="1:32" x14ac:dyDescent="0.2">
      <c r="A522" s="532"/>
      <c r="B522" s="535"/>
      <c r="C522" s="26">
        <v>561</v>
      </c>
      <c r="D522" s="10" t="s">
        <v>268</v>
      </c>
      <c r="E522" s="26">
        <v>56</v>
      </c>
      <c r="F522" s="26"/>
      <c r="G522" s="2"/>
      <c r="H522" s="2"/>
      <c r="I522" s="19" t="s">
        <v>261</v>
      </c>
      <c r="J522" s="2"/>
      <c r="K522" s="25">
        <v>4</v>
      </c>
      <c r="L522" s="25">
        <v>24</v>
      </c>
      <c r="M522" s="152">
        <v>441.21</v>
      </c>
      <c r="N522" s="152">
        <v>1679.27</v>
      </c>
      <c r="O522" s="25">
        <v>24</v>
      </c>
      <c r="P522" s="34" t="s">
        <v>173</v>
      </c>
      <c r="Q522" s="538"/>
      <c r="R522" s="521"/>
      <c r="S522" s="521"/>
      <c r="T522" s="521"/>
      <c r="U522" s="521"/>
      <c r="V522" s="521"/>
      <c r="W522" s="521"/>
      <c r="X522" s="525"/>
      <c r="Y522" s="71">
        <v>12</v>
      </c>
      <c r="Z522" s="71"/>
      <c r="AA522" s="71"/>
      <c r="AB522" s="9"/>
      <c r="AC522" s="9"/>
      <c r="AD522" s="135" t="s">
        <v>176</v>
      </c>
      <c r="AE522" s="527"/>
      <c r="AF522" s="528"/>
    </row>
    <row r="523" spans="1:32" x14ac:dyDescent="0.2">
      <c r="A523" s="532"/>
      <c r="B523" s="535"/>
      <c r="C523" s="26">
        <v>571</v>
      </c>
      <c r="D523" s="10" t="s">
        <v>268</v>
      </c>
      <c r="E523" s="26">
        <v>57</v>
      </c>
      <c r="F523" s="26"/>
      <c r="G523" s="2"/>
      <c r="H523" s="2"/>
      <c r="I523" s="19" t="s">
        <v>261</v>
      </c>
      <c r="J523" s="2"/>
      <c r="K523" s="25">
        <v>4</v>
      </c>
      <c r="L523" s="25">
        <v>24</v>
      </c>
      <c r="M523" s="152">
        <v>410.52</v>
      </c>
      <c r="N523" s="152">
        <v>1528.88</v>
      </c>
      <c r="O523" s="25">
        <v>24</v>
      </c>
      <c r="P523" s="34" t="s">
        <v>173</v>
      </c>
      <c r="Q523" s="538"/>
      <c r="R523" s="521"/>
      <c r="S523" s="521"/>
      <c r="T523" s="521"/>
      <c r="U523" s="521"/>
      <c r="V523" s="521"/>
      <c r="W523" s="521"/>
      <c r="X523" s="525"/>
      <c r="Y523" s="71">
        <v>12</v>
      </c>
      <c r="Z523" s="71"/>
      <c r="AA523" s="71"/>
      <c r="AB523" s="9"/>
      <c r="AC523" s="9"/>
      <c r="AD523" s="135" t="s">
        <v>386</v>
      </c>
      <c r="AE523" s="527"/>
      <c r="AF523" s="528"/>
    </row>
    <row r="524" spans="1:32" x14ac:dyDescent="0.2">
      <c r="A524" s="532"/>
      <c r="B524" s="536"/>
      <c r="C524" s="26">
        <v>581</v>
      </c>
      <c r="D524" s="10" t="s">
        <v>268</v>
      </c>
      <c r="E524" s="26">
        <v>58</v>
      </c>
      <c r="F524" s="26"/>
      <c r="G524" s="2"/>
      <c r="H524" s="2"/>
      <c r="I524" s="19" t="s">
        <v>261</v>
      </c>
      <c r="J524" s="2"/>
      <c r="K524" s="25">
        <v>4</v>
      </c>
      <c r="L524" s="25">
        <v>16</v>
      </c>
      <c r="M524" s="152">
        <v>280.52</v>
      </c>
      <c r="N524" s="152">
        <v>1060.95</v>
      </c>
      <c r="O524" s="25">
        <v>16</v>
      </c>
      <c r="P524" s="34" t="s">
        <v>173</v>
      </c>
      <c r="Q524" s="539"/>
      <c r="R524" s="522"/>
      <c r="S524" s="522"/>
      <c r="T524" s="522"/>
      <c r="U524" s="522"/>
      <c r="V524" s="522"/>
      <c r="W524" s="522"/>
      <c r="X524" s="526"/>
      <c r="Y524" s="71">
        <v>8</v>
      </c>
      <c r="Z524" s="71"/>
      <c r="AA524" s="71"/>
      <c r="AB524" s="9"/>
      <c r="AC524" s="9"/>
      <c r="AD524" s="43"/>
      <c r="AE524" s="527"/>
      <c r="AF524" s="528"/>
    </row>
    <row r="525" spans="1:32" x14ac:dyDescent="0.2">
      <c r="A525" s="532"/>
      <c r="B525" s="110" t="s">
        <v>8</v>
      </c>
      <c r="C525" s="30">
        <v>6</v>
      </c>
      <c r="D525" s="29"/>
      <c r="E525" s="30"/>
      <c r="F525" s="30">
        <f>COUNT(F519:F524)</f>
        <v>0</v>
      </c>
      <c r="G525" s="72">
        <f>COUNT(G519:G524)</f>
        <v>0</v>
      </c>
      <c r="H525" s="72">
        <f>COUNT(H519:H524)</f>
        <v>0</v>
      </c>
      <c r="I525" s="72">
        <f>COUNTA(I519:I524)</f>
        <v>6</v>
      </c>
      <c r="J525" s="72">
        <f>COUNT(J519:J524)</f>
        <v>0</v>
      </c>
      <c r="K525" s="21"/>
      <c r="L525" s="21">
        <f>SUM(L519:L524)</f>
        <v>142</v>
      </c>
      <c r="M525" s="140">
        <f>SUM(M519:M524)</f>
        <v>2352.27</v>
      </c>
      <c r="N525" s="140">
        <f>SUM(N519:N524)</f>
        <v>9357.5600000000013</v>
      </c>
      <c r="O525" s="21">
        <f>SUM(O519:O524)</f>
        <v>142</v>
      </c>
      <c r="P525" s="36"/>
      <c r="Q525" s="13"/>
      <c r="R525" s="21"/>
      <c r="S525" s="84"/>
      <c r="T525" s="85"/>
      <c r="U525" s="85"/>
      <c r="V525" s="12"/>
      <c r="W525" s="12"/>
      <c r="X525" s="12"/>
      <c r="Y525" s="74">
        <f>SUM(Y519:Y524)</f>
        <v>71</v>
      </c>
      <c r="Z525" s="74">
        <f>SUM(Z519:Z524)</f>
        <v>0</v>
      </c>
      <c r="AA525" s="74">
        <f>SUM(AA519:AA524)</f>
        <v>0</v>
      </c>
      <c r="AB525" s="530"/>
      <c r="AC525" s="530"/>
      <c r="AD525" s="13">
        <v>1</v>
      </c>
      <c r="AE525" s="125"/>
    </row>
    <row r="526" spans="1:32" ht="15" thickBot="1" x14ac:dyDescent="0.25">
      <c r="A526" s="533"/>
      <c r="B526" s="116" t="s">
        <v>84</v>
      </c>
      <c r="C526" s="96"/>
      <c r="D526" s="95"/>
      <c r="E526" s="157"/>
      <c r="F526" s="96"/>
      <c r="G526" s="94"/>
      <c r="H526" s="94"/>
      <c r="I526" s="94"/>
      <c r="J526" s="78"/>
      <c r="K526" s="94"/>
      <c r="L526" s="94"/>
      <c r="M526" s="154">
        <v>14290.19</v>
      </c>
      <c r="N526" s="154"/>
      <c r="O526" s="94"/>
      <c r="P526" s="40"/>
      <c r="Q526" s="39"/>
      <c r="R526" s="94"/>
      <c r="S526" s="79"/>
      <c r="T526" s="80"/>
      <c r="U526" s="80"/>
      <c r="V526" s="78"/>
      <c r="W526" s="78"/>
      <c r="X526" s="78"/>
      <c r="Y526" s="81"/>
      <c r="Z526" s="81"/>
      <c r="AA526" s="81"/>
      <c r="AB526" s="529"/>
      <c r="AC526" s="529"/>
      <c r="AD526" s="39"/>
      <c r="AE526" s="241"/>
    </row>
    <row r="527" spans="1:32" ht="15" thickTop="1" x14ac:dyDescent="0.2">
      <c r="A527" s="490" t="s">
        <v>202</v>
      </c>
      <c r="B527" s="169" t="s">
        <v>8</v>
      </c>
      <c r="C527" s="170">
        <f>SUM(C511,C517,C525)</f>
        <v>11</v>
      </c>
      <c r="D527" s="171"/>
      <c r="E527" s="170"/>
      <c r="F527" s="170"/>
      <c r="G527" s="173">
        <f>SUM(G511,G517,G525)</f>
        <v>5</v>
      </c>
      <c r="H527" s="173" t="str">
        <f>IF((H511+H517+H525)=0," ",(H511+H517+H525))</f>
        <v xml:space="preserve"> </v>
      </c>
      <c r="I527" s="173">
        <f>SUM(I511,I517,I525)</f>
        <v>6</v>
      </c>
      <c r="J527" s="173" t="str">
        <f>IF((J511+J517+J525)=0," ",(J511+J517+J525))</f>
        <v xml:space="preserve"> </v>
      </c>
      <c r="K527" s="173"/>
      <c r="L527" s="204">
        <f>SUM(L511,L517,L525)</f>
        <v>162</v>
      </c>
      <c r="M527" s="205">
        <f>SUM(M511,M517,M525)</f>
        <v>2971.02</v>
      </c>
      <c r="N527" s="205">
        <f>SUM(N511,N517,N525)</f>
        <v>9976.3100000000013</v>
      </c>
      <c r="O527" s="173">
        <f>IF((O511+O517+O525)=0," ",(O511+O517+O525))</f>
        <v>142</v>
      </c>
      <c r="P527" s="174"/>
      <c r="Q527" s="206"/>
      <c r="R527" s="207"/>
      <c r="S527" s="208"/>
      <c r="T527" s="208"/>
      <c r="U527" s="208"/>
      <c r="V527" s="208"/>
      <c r="W527" s="272"/>
      <c r="X527" s="272"/>
      <c r="Y527" s="273">
        <f>SUM(Y511,Y517,Y525)</f>
        <v>77</v>
      </c>
      <c r="Z527" s="273">
        <f>SUM(Z511,Z517,Z525)</f>
        <v>0</v>
      </c>
      <c r="AA527" s="273">
        <f>SUM(AA511,AA517,AA525)</f>
        <v>0</v>
      </c>
      <c r="AB527" s="272"/>
      <c r="AC527" s="272"/>
      <c r="AD527" s="272">
        <f>AD525+AD517+AD511</f>
        <v>1</v>
      </c>
      <c r="AE527" s="186">
        <f>COUNTA(AE510:AE526)</f>
        <v>1</v>
      </c>
    </row>
    <row r="528" spans="1:32" ht="15" thickBot="1" x14ac:dyDescent="0.25">
      <c r="A528" s="504"/>
      <c r="B528" s="176" t="s">
        <v>84</v>
      </c>
      <c r="C528" s="177"/>
      <c r="D528" s="178"/>
      <c r="E528" s="177"/>
      <c r="F528" s="177"/>
      <c r="G528" s="179"/>
      <c r="H528" s="198"/>
      <c r="I528" s="179"/>
      <c r="J528" s="179"/>
      <c r="K528" s="179"/>
      <c r="L528" s="199"/>
      <c r="M528" s="200">
        <f>SUM(M512,M518,M526)</f>
        <v>16798.84</v>
      </c>
      <c r="N528" s="200"/>
      <c r="O528" s="180"/>
      <c r="P528" s="199"/>
      <c r="Q528" s="199"/>
      <c r="R528" s="180"/>
      <c r="S528" s="199"/>
      <c r="T528" s="199"/>
      <c r="U528" s="199"/>
      <c r="V528" s="199"/>
      <c r="W528" s="199"/>
      <c r="X528" s="199"/>
      <c r="Y528" s="199"/>
      <c r="Z528" s="199"/>
      <c r="AA528" s="199"/>
      <c r="AB528" s="199"/>
      <c r="AC528" s="199"/>
      <c r="AD528" s="199"/>
      <c r="AE528" s="201"/>
    </row>
    <row r="529" spans="1:31" x14ac:dyDescent="0.2">
      <c r="A529" s="514" t="s">
        <v>178</v>
      </c>
      <c r="B529" s="118" t="s">
        <v>387</v>
      </c>
      <c r="C529" s="129">
        <v>1</v>
      </c>
      <c r="D529" s="121" t="s">
        <v>101</v>
      </c>
      <c r="E529" s="129">
        <v>53</v>
      </c>
      <c r="F529" s="129"/>
      <c r="G529" s="119"/>
      <c r="H529" s="119"/>
      <c r="I529" s="119" t="s">
        <v>261</v>
      </c>
      <c r="J529" s="119"/>
      <c r="K529" s="120">
        <v>5</v>
      </c>
      <c r="L529" s="121">
        <v>30</v>
      </c>
      <c r="M529" s="149">
        <v>396.01</v>
      </c>
      <c r="N529" s="149">
        <v>1969.81</v>
      </c>
      <c r="O529" s="134">
        <v>30</v>
      </c>
      <c r="P529" s="122" t="s">
        <v>177</v>
      </c>
      <c r="Q529" s="122" t="s">
        <v>50</v>
      </c>
      <c r="R529" s="156">
        <v>18</v>
      </c>
      <c r="S529" s="166" t="s">
        <v>388</v>
      </c>
      <c r="T529" s="122"/>
      <c r="U529" s="122"/>
      <c r="V529" s="122"/>
      <c r="W529" s="122" t="s">
        <v>253</v>
      </c>
      <c r="X529" s="165"/>
      <c r="Y529" s="122">
        <v>15</v>
      </c>
      <c r="Z529" s="122"/>
      <c r="AA529" s="122"/>
      <c r="AB529" s="122"/>
      <c r="AC529" s="122"/>
      <c r="AD529" s="122" t="s">
        <v>263</v>
      </c>
      <c r="AE529" s="124" t="s">
        <v>287</v>
      </c>
    </row>
    <row r="530" spans="1:31" x14ac:dyDescent="0.2">
      <c r="A530" s="515"/>
      <c r="B530" s="110" t="s">
        <v>8</v>
      </c>
      <c r="C530" s="30">
        <f>SUM(G530:J530)</f>
        <v>1</v>
      </c>
      <c r="D530" s="59"/>
      <c r="E530" s="60"/>
      <c r="F530" s="60"/>
      <c r="G530" s="21">
        <f>COUNTA(G529:G529)</f>
        <v>0</v>
      </c>
      <c r="H530" s="21">
        <f>COUNTA(H529:H529)</f>
        <v>0</v>
      </c>
      <c r="I530" s="21">
        <f>COUNTA(I529:I529)</f>
        <v>1</v>
      </c>
      <c r="J530" s="21">
        <f>COUNTA(J529:J529)</f>
        <v>0</v>
      </c>
      <c r="K530" s="21"/>
      <c r="L530" s="29">
        <f>SUM(L529:L529)</f>
        <v>30</v>
      </c>
      <c r="M530" s="141">
        <f>SUM(M529:M529)</f>
        <v>396.01</v>
      </c>
      <c r="N530" s="141">
        <f>SUM(N529:N529)</f>
        <v>1969.81</v>
      </c>
      <c r="O530" s="29">
        <f>SUM(O529)</f>
        <v>30</v>
      </c>
      <c r="P530" s="3"/>
      <c r="Q530" s="3"/>
      <c r="R530" s="59"/>
      <c r="S530" s="3"/>
      <c r="T530" s="3">
        <f>SUM(T529)</f>
        <v>0</v>
      </c>
      <c r="U530" s="3"/>
      <c r="V530" s="3"/>
      <c r="W530" s="3"/>
      <c r="X530" s="3"/>
      <c r="Y530" s="3">
        <f>SUM(Y529)</f>
        <v>15</v>
      </c>
      <c r="Z530" s="3">
        <f>SUM(Z529)</f>
        <v>0</v>
      </c>
      <c r="AA530" s="3">
        <f>SUM(AA529)</f>
        <v>0</v>
      </c>
      <c r="AB530" s="3">
        <f>SUM(AB529)</f>
        <v>0</v>
      </c>
      <c r="AC530" s="3"/>
      <c r="AD530" s="3">
        <v>0</v>
      </c>
      <c r="AE530" s="125"/>
    </row>
    <row r="531" spans="1:31" x14ac:dyDescent="0.2">
      <c r="A531" s="515"/>
      <c r="B531" s="110" t="s">
        <v>84</v>
      </c>
      <c r="C531" s="30"/>
      <c r="D531" s="29"/>
      <c r="E531" s="30"/>
      <c r="F531" s="30"/>
      <c r="G531" s="21"/>
      <c r="H531" s="21"/>
      <c r="I531" s="21"/>
      <c r="J531" s="21"/>
      <c r="K531" s="21"/>
      <c r="L531" s="29"/>
      <c r="M531" s="142">
        <v>2808.12</v>
      </c>
      <c r="N531" s="142"/>
      <c r="O531" s="21"/>
      <c r="P531" s="13"/>
      <c r="Q531" s="13"/>
      <c r="R531" s="16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25"/>
    </row>
    <row r="532" spans="1:31" ht="15" customHeight="1" x14ac:dyDescent="0.2">
      <c r="A532" s="515"/>
      <c r="B532" s="492" t="s">
        <v>389</v>
      </c>
      <c r="C532" s="18">
        <v>1</v>
      </c>
      <c r="D532" s="8" t="s">
        <v>99</v>
      </c>
      <c r="E532" s="18">
        <v>4</v>
      </c>
      <c r="F532" s="18"/>
      <c r="G532" s="17"/>
      <c r="H532" s="19"/>
      <c r="I532" s="19" t="s">
        <v>261</v>
      </c>
      <c r="J532" s="19"/>
      <c r="K532" s="17">
        <v>3</v>
      </c>
      <c r="L532" s="8">
        <v>18</v>
      </c>
      <c r="M532" s="151">
        <v>502.89</v>
      </c>
      <c r="N532" s="151">
        <v>1260.22</v>
      </c>
      <c r="O532" s="495">
        <v>108</v>
      </c>
      <c r="P532" s="9"/>
      <c r="Q532" s="476" t="s">
        <v>50</v>
      </c>
      <c r="R532" s="517">
        <v>45</v>
      </c>
      <c r="S532" s="630" t="s">
        <v>440</v>
      </c>
      <c r="T532" s="473" t="s">
        <v>277</v>
      </c>
      <c r="U532" s="473" t="s">
        <v>277</v>
      </c>
      <c r="V532" s="473" t="s">
        <v>277</v>
      </c>
      <c r="W532" s="476" t="s">
        <v>253</v>
      </c>
      <c r="X532" s="477"/>
      <c r="Y532" s="9">
        <v>9</v>
      </c>
      <c r="Z532" s="9"/>
      <c r="AA532" s="9"/>
      <c r="AB532" s="9"/>
      <c r="AC532" s="9"/>
      <c r="AD532" s="482" t="s">
        <v>423</v>
      </c>
      <c r="AE532" s="485" t="s">
        <v>253</v>
      </c>
    </row>
    <row r="533" spans="1:31" x14ac:dyDescent="0.2">
      <c r="A533" s="515"/>
      <c r="B533" s="493"/>
      <c r="C533" s="18">
        <v>2</v>
      </c>
      <c r="D533" s="8" t="s">
        <v>99</v>
      </c>
      <c r="E533" s="18">
        <v>4</v>
      </c>
      <c r="F533" s="18"/>
      <c r="G533" s="17"/>
      <c r="H533" s="19"/>
      <c r="I533" s="19" t="s">
        <v>253</v>
      </c>
      <c r="J533" s="19"/>
      <c r="K533" s="17">
        <v>3</v>
      </c>
      <c r="L533" s="8">
        <v>18</v>
      </c>
      <c r="M533" s="151">
        <v>461.98</v>
      </c>
      <c r="N533" s="151">
        <v>1295.4000000000001</v>
      </c>
      <c r="O533" s="496"/>
      <c r="P533" s="9"/>
      <c r="Q533" s="474"/>
      <c r="R533" s="518"/>
      <c r="S533" s="631"/>
      <c r="T533" s="474"/>
      <c r="U533" s="474"/>
      <c r="V533" s="474"/>
      <c r="W533" s="474"/>
      <c r="X533" s="478"/>
      <c r="Y533" s="9">
        <v>9</v>
      </c>
      <c r="Z533" s="9"/>
      <c r="AA533" s="9"/>
      <c r="AB533" s="9"/>
      <c r="AC533" s="9"/>
      <c r="AD533" s="503"/>
      <c r="AE533" s="481"/>
    </row>
    <row r="534" spans="1:31" x14ac:dyDescent="0.2">
      <c r="A534" s="515"/>
      <c r="B534" s="493"/>
      <c r="C534" s="18">
        <v>3</v>
      </c>
      <c r="D534" s="8" t="s">
        <v>99</v>
      </c>
      <c r="E534" s="18">
        <v>5</v>
      </c>
      <c r="F534" s="18"/>
      <c r="G534" s="17"/>
      <c r="H534" s="19"/>
      <c r="I534" s="19" t="s">
        <v>253</v>
      </c>
      <c r="J534" s="19"/>
      <c r="K534" s="17">
        <v>3</v>
      </c>
      <c r="L534" s="8">
        <v>12</v>
      </c>
      <c r="M534" s="151">
        <v>313.47000000000003</v>
      </c>
      <c r="N534" s="151">
        <v>884.48</v>
      </c>
      <c r="O534" s="496"/>
      <c r="P534" s="9"/>
      <c r="Q534" s="474"/>
      <c r="R534" s="518"/>
      <c r="S534" s="631"/>
      <c r="T534" s="474"/>
      <c r="U534" s="474"/>
      <c r="V534" s="474"/>
      <c r="W534" s="474"/>
      <c r="X534" s="478"/>
      <c r="Y534" s="9">
        <v>6</v>
      </c>
      <c r="Z534" s="9"/>
      <c r="AA534" s="9"/>
      <c r="AB534" s="9"/>
      <c r="AC534" s="9"/>
      <c r="AD534" s="503"/>
      <c r="AE534" s="481"/>
    </row>
    <row r="535" spans="1:31" x14ac:dyDescent="0.2">
      <c r="A535" s="515"/>
      <c r="B535" s="493"/>
      <c r="C535" s="18">
        <v>4</v>
      </c>
      <c r="D535" s="8" t="s">
        <v>99</v>
      </c>
      <c r="E535" s="18">
        <v>5</v>
      </c>
      <c r="F535" s="18"/>
      <c r="G535" s="17"/>
      <c r="H535" s="19"/>
      <c r="I535" s="19" t="s">
        <v>253</v>
      </c>
      <c r="J535" s="19"/>
      <c r="K535" s="17">
        <v>3</v>
      </c>
      <c r="L535" s="8">
        <v>15</v>
      </c>
      <c r="M535" s="151">
        <v>450.12</v>
      </c>
      <c r="N535" s="151">
        <v>1127.29</v>
      </c>
      <c r="O535" s="496"/>
      <c r="P535" s="9"/>
      <c r="Q535" s="474"/>
      <c r="R535" s="518"/>
      <c r="S535" s="631"/>
      <c r="T535" s="474"/>
      <c r="U535" s="474"/>
      <c r="V535" s="474"/>
      <c r="W535" s="474"/>
      <c r="X535" s="478"/>
      <c r="Y535" s="9">
        <v>9</v>
      </c>
      <c r="Z535" s="9"/>
      <c r="AA535" s="9"/>
      <c r="AB535" s="9"/>
      <c r="AC535" s="9"/>
      <c r="AD535" s="503"/>
      <c r="AE535" s="481"/>
    </row>
    <row r="536" spans="1:31" x14ac:dyDescent="0.2">
      <c r="A536" s="515"/>
      <c r="B536" s="493"/>
      <c r="C536" s="18">
        <v>5</v>
      </c>
      <c r="D536" s="8" t="s">
        <v>99</v>
      </c>
      <c r="E536" s="18">
        <v>6</v>
      </c>
      <c r="F536" s="18"/>
      <c r="G536" s="17"/>
      <c r="H536" s="19"/>
      <c r="I536" s="19" t="s">
        <v>253</v>
      </c>
      <c r="J536" s="19"/>
      <c r="K536" s="17">
        <v>3</v>
      </c>
      <c r="L536" s="8">
        <v>18</v>
      </c>
      <c r="M536" s="151">
        <v>527.30999999999995</v>
      </c>
      <c r="N536" s="151">
        <v>1419.9</v>
      </c>
      <c r="O536" s="496"/>
      <c r="P536" s="9"/>
      <c r="Q536" s="474"/>
      <c r="R536" s="518"/>
      <c r="S536" s="631"/>
      <c r="T536" s="474"/>
      <c r="U536" s="474"/>
      <c r="V536" s="474"/>
      <c r="W536" s="474"/>
      <c r="X536" s="478"/>
      <c r="Y536" s="9">
        <v>9</v>
      </c>
      <c r="Z536" s="9"/>
      <c r="AA536" s="9"/>
      <c r="AB536" s="9"/>
      <c r="AC536" s="9"/>
      <c r="AD536" s="503"/>
      <c r="AE536" s="481"/>
    </row>
    <row r="537" spans="1:31" x14ac:dyDescent="0.2">
      <c r="A537" s="515"/>
      <c r="B537" s="493"/>
      <c r="C537" s="18">
        <v>6</v>
      </c>
      <c r="D537" s="8" t="s">
        <v>99</v>
      </c>
      <c r="E537" s="18">
        <v>7</v>
      </c>
      <c r="F537" s="18"/>
      <c r="G537" s="17"/>
      <c r="H537" s="19"/>
      <c r="I537" s="19" t="s">
        <v>253</v>
      </c>
      <c r="J537" s="19"/>
      <c r="K537" s="17">
        <v>3</v>
      </c>
      <c r="L537" s="8">
        <v>12</v>
      </c>
      <c r="M537" s="151">
        <v>356.4</v>
      </c>
      <c r="N537" s="151">
        <v>896.6</v>
      </c>
      <c r="O537" s="496"/>
      <c r="P537" s="9"/>
      <c r="Q537" s="474"/>
      <c r="R537" s="518"/>
      <c r="S537" s="631"/>
      <c r="T537" s="474"/>
      <c r="U537" s="474"/>
      <c r="V537" s="474"/>
      <c r="W537" s="474"/>
      <c r="X537" s="478"/>
      <c r="Y537" s="9">
        <v>6</v>
      </c>
      <c r="Z537" s="9"/>
      <c r="AA537" s="9"/>
      <c r="AB537" s="9"/>
      <c r="AC537" s="9"/>
      <c r="AD537" s="503"/>
      <c r="AE537" s="481"/>
    </row>
    <row r="538" spans="1:31" x14ac:dyDescent="0.2">
      <c r="A538" s="515"/>
      <c r="B538" s="493"/>
      <c r="C538" s="18">
        <v>7</v>
      </c>
      <c r="D538" s="8" t="s">
        <v>99</v>
      </c>
      <c r="E538" s="18">
        <v>7</v>
      </c>
      <c r="F538" s="18"/>
      <c r="G538" s="17"/>
      <c r="H538" s="19"/>
      <c r="I538" s="19" t="s">
        <v>253</v>
      </c>
      <c r="J538" s="19"/>
      <c r="K538" s="17">
        <v>3</v>
      </c>
      <c r="L538" s="8">
        <v>15</v>
      </c>
      <c r="M538" s="151">
        <v>474.19</v>
      </c>
      <c r="N538" s="151">
        <v>1184.3499999999999</v>
      </c>
      <c r="O538" s="497"/>
      <c r="P538" s="9"/>
      <c r="Q538" s="475"/>
      <c r="R538" s="519"/>
      <c r="S538" s="632"/>
      <c r="T538" s="475"/>
      <c r="U538" s="475"/>
      <c r="V538" s="475"/>
      <c r="W538" s="475"/>
      <c r="X538" s="479"/>
      <c r="Y538" s="9">
        <v>9</v>
      </c>
      <c r="Z538" s="9"/>
      <c r="AA538" s="9"/>
      <c r="AB538" s="9"/>
      <c r="AC538" s="9"/>
      <c r="AD538" s="513"/>
      <c r="AE538" s="481"/>
    </row>
    <row r="539" spans="1:31" x14ac:dyDescent="0.2">
      <c r="A539" s="515"/>
      <c r="B539" s="110" t="s">
        <v>8</v>
      </c>
      <c r="C539" s="30">
        <f>SUM(G539:J539)</f>
        <v>7</v>
      </c>
      <c r="D539" s="59"/>
      <c r="E539" s="60"/>
      <c r="F539" s="60"/>
      <c r="G539" s="21">
        <f>COUNT(G532:G538)</f>
        <v>0</v>
      </c>
      <c r="H539" s="21">
        <f>COUNT(J532:J538)</f>
        <v>0</v>
      </c>
      <c r="I539" s="21">
        <f>COUNTA(I532:I538)</f>
        <v>7</v>
      </c>
      <c r="J539" s="21">
        <f>COUNTA(J532:J538)</f>
        <v>0</v>
      </c>
      <c r="K539" s="21"/>
      <c r="L539" s="29">
        <f>SUM(L532:L538)</f>
        <v>108</v>
      </c>
      <c r="M539" s="141">
        <f>SUM(M532:M538)</f>
        <v>3086.36</v>
      </c>
      <c r="N539" s="141">
        <f>SUM(N532:N538)</f>
        <v>8068.24</v>
      </c>
      <c r="O539" s="29">
        <f>SUM(O532)</f>
        <v>108</v>
      </c>
      <c r="P539" s="3"/>
      <c r="Q539" s="3"/>
      <c r="R539" s="59"/>
      <c r="S539" s="3"/>
      <c r="T539" s="3">
        <f>SUM(T532:T538)</f>
        <v>0</v>
      </c>
      <c r="U539" s="3"/>
      <c r="V539" s="3"/>
      <c r="W539" s="3"/>
      <c r="X539" s="3"/>
      <c r="Y539" s="3">
        <f>SUM(Y532:Y538)</f>
        <v>57</v>
      </c>
      <c r="Z539" s="3">
        <f>SUM(Z532:Z538)</f>
        <v>0</v>
      </c>
      <c r="AA539" s="3">
        <f>SUM(AA532:AA538)</f>
        <v>0</v>
      </c>
      <c r="AB539" s="3">
        <f>SUM(AB532:AB538)</f>
        <v>0</v>
      </c>
      <c r="AC539" s="3"/>
      <c r="AD539" s="3">
        <v>1</v>
      </c>
      <c r="AE539" s="125"/>
    </row>
    <row r="540" spans="1:31" ht="15" thickBot="1" x14ac:dyDescent="0.25">
      <c r="A540" s="516"/>
      <c r="B540" s="110" t="s">
        <v>84</v>
      </c>
      <c r="C540" s="30"/>
      <c r="D540" s="29"/>
      <c r="E540" s="30"/>
      <c r="F540" s="30"/>
      <c r="G540" s="21"/>
      <c r="H540" s="21"/>
      <c r="I540" s="21"/>
      <c r="J540" s="21"/>
      <c r="K540" s="21"/>
      <c r="L540" s="29"/>
      <c r="M540" s="142">
        <v>13258</v>
      </c>
      <c r="N540" s="142"/>
      <c r="O540" s="21"/>
      <c r="P540" s="13"/>
      <c r="Q540" s="13"/>
      <c r="R540" s="16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25"/>
    </row>
    <row r="541" spans="1:31" ht="15" thickTop="1" x14ac:dyDescent="0.2">
      <c r="A541" s="490" t="s">
        <v>203</v>
      </c>
      <c r="B541" s="169" t="s">
        <v>8</v>
      </c>
      <c r="C541" s="170">
        <f>SUM(C530,C538)</f>
        <v>8</v>
      </c>
      <c r="D541" s="171"/>
      <c r="E541" s="170"/>
      <c r="F541" s="170"/>
      <c r="G541" s="172"/>
      <c r="H541" s="172"/>
      <c r="I541" s="172">
        <f>SUM(I530,I539)</f>
        <v>8</v>
      </c>
      <c r="J541" s="172">
        <f>SUM(J530,J539)</f>
        <v>0</v>
      </c>
      <c r="K541" s="172"/>
      <c r="L541" s="172">
        <f>SUM(L530,L539)</f>
        <v>138</v>
      </c>
      <c r="M541" s="184">
        <f>SUM(M530,M539)</f>
        <v>3482.37</v>
      </c>
      <c r="N541" s="184">
        <f>SUM(N530,N539)</f>
        <v>10038.049999999999</v>
      </c>
      <c r="O541" s="172">
        <f>SUM(O530,O539)</f>
        <v>138</v>
      </c>
      <c r="P541" s="172"/>
      <c r="Q541" s="172"/>
      <c r="R541" s="172"/>
      <c r="S541" s="172"/>
      <c r="T541" s="172"/>
      <c r="U541" s="172"/>
      <c r="V541" s="172"/>
      <c r="W541" s="172"/>
      <c r="X541" s="172"/>
      <c r="Y541" s="172">
        <f>Y530+Y539</f>
        <v>72</v>
      </c>
      <c r="Z541" s="172">
        <f>Z530+Z539</f>
        <v>0</v>
      </c>
      <c r="AA541" s="172">
        <f>AA530+AA539</f>
        <v>0</v>
      </c>
      <c r="AB541" s="172">
        <f>AB530+AB539</f>
        <v>0</v>
      </c>
      <c r="AC541" s="172">
        <f>AC530+AC539</f>
        <v>0</v>
      </c>
      <c r="AD541" s="185">
        <f>AD539+AD530</f>
        <v>1</v>
      </c>
      <c r="AE541" s="186">
        <f>COUNTA(AE529:AE540)</f>
        <v>2</v>
      </c>
    </row>
    <row r="542" spans="1:31" ht="15" thickBot="1" x14ac:dyDescent="0.25">
      <c r="A542" s="504"/>
      <c r="B542" s="176" t="s">
        <v>84</v>
      </c>
      <c r="C542" s="177"/>
      <c r="D542" s="178"/>
      <c r="E542" s="177"/>
      <c r="F542" s="177"/>
      <c r="G542" s="179"/>
      <c r="H542" s="179"/>
      <c r="I542" s="179"/>
      <c r="J542" s="179"/>
      <c r="K542" s="179"/>
      <c r="L542" s="180"/>
      <c r="M542" s="200">
        <f>SUM(M531,M540)</f>
        <v>16066.119999999999</v>
      </c>
      <c r="N542" s="200"/>
      <c r="O542" s="180"/>
      <c r="P542" s="199"/>
      <c r="Q542" s="199"/>
      <c r="R542" s="180"/>
      <c r="S542" s="199"/>
      <c r="T542" s="199"/>
      <c r="U542" s="199"/>
      <c r="V542" s="199"/>
      <c r="W542" s="199"/>
      <c r="X542" s="199"/>
      <c r="Y542" s="199"/>
      <c r="Z542" s="199"/>
      <c r="AA542" s="199"/>
      <c r="AB542" s="199"/>
      <c r="AC542" s="199"/>
      <c r="AD542" s="180"/>
      <c r="AE542" s="201"/>
    </row>
    <row r="543" spans="1:31" x14ac:dyDescent="0.2">
      <c r="A543" s="505" t="s">
        <v>194</v>
      </c>
      <c r="B543" s="138" t="s">
        <v>390</v>
      </c>
      <c r="C543" s="131" t="s">
        <v>137</v>
      </c>
      <c r="D543" s="121" t="s">
        <v>101</v>
      </c>
      <c r="E543" s="129">
        <v>56</v>
      </c>
      <c r="F543" s="129"/>
      <c r="G543" s="119"/>
      <c r="H543" s="119"/>
      <c r="I543" s="119" t="s">
        <v>131</v>
      </c>
      <c r="J543" s="119"/>
      <c r="K543" s="120">
        <v>3</v>
      </c>
      <c r="L543" s="121">
        <v>10</v>
      </c>
      <c r="M543" s="149">
        <v>294.33999999999997</v>
      </c>
      <c r="N543" s="149">
        <v>822.09</v>
      </c>
      <c r="O543" s="134">
        <v>10</v>
      </c>
      <c r="P543" s="123" t="s">
        <v>235</v>
      </c>
      <c r="Q543" s="122" t="s">
        <v>209</v>
      </c>
      <c r="R543" s="274" t="s">
        <v>300</v>
      </c>
      <c r="S543" s="274" t="s">
        <v>300</v>
      </c>
      <c r="T543" s="274" t="s">
        <v>300</v>
      </c>
      <c r="U543" s="274" t="s">
        <v>300</v>
      </c>
      <c r="V543" s="274" t="s">
        <v>300</v>
      </c>
      <c r="W543" s="165"/>
      <c r="X543" s="122" t="s">
        <v>307</v>
      </c>
      <c r="Y543" s="122"/>
      <c r="Z543" s="122"/>
      <c r="AA543" s="122"/>
      <c r="AB543" s="122"/>
      <c r="AC543" s="122"/>
      <c r="AD543" s="122" t="s">
        <v>263</v>
      </c>
      <c r="AE543" s="124"/>
    </row>
    <row r="544" spans="1:31" x14ac:dyDescent="0.2">
      <c r="A544" s="506"/>
      <c r="B544" s="110" t="s">
        <v>8</v>
      </c>
      <c r="C544" s="30">
        <f>SUM(G544:J544)</f>
        <v>1</v>
      </c>
      <c r="D544" s="59"/>
      <c r="E544" s="60"/>
      <c r="F544" s="60"/>
      <c r="G544" s="21">
        <f>COUNTA(G543:G543)</f>
        <v>0</v>
      </c>
      <c r="H544" s="21">
        <f>COUNTA(H543:H543)</f>
        <v>0</v>
      </c>
      <c r="I544" s="21">
        <f>COUNTA(I543)</f>
        <v>1</v>
      </c>
      <c r="J544" s="21">
        <f>COUNTA(J543:J543)</f>
        <v>0</v>
      </c>
      <c r="K544" s="21"/>
      <c r="L544" s="29">
        <f>SUM(L543:L543)</f>
        <v>10</v>
      </c>
      <c r="M544" s="141">
        <f>SUM(M543:M543)</f>
        <v>294.33999999999997</v>
      </c>
      <c r="N544" s="141">
        <f>SUM(N543:N543)</f>
        <v>822.09</v>
      </c>
      <c r="O544" s="29">
        <f>SUM(O543)</f>
        <v>10</v>
      </c>
      <c r="P544" s="3"/>
      <c r="Q544" s="3"/>
      <c r="R544" s="59"/>
      <c r="S544" s="3"/>
      <c r="T544" s="3">
        <v>0</v>
      </c>
      <c r="U544" s="3"/>
      <c r="V544" s="3"/>
      <c r="W544" s="3"/>
      <c r="X544" s="3"/>
      <c r="Y544" s="3">
        <f>SUM(Y543)</f>
        <v>0</v>
      </c>
      <c r="Z544" s="3">
        <f>SUM(Z543)</f>
        <v>0</v>
      </c>
      <c r="AA544" s="3">
        <f>SUM(AA543)</f>
        <v>0</v>
      </c>
      <c r="AB544" s="3">
        <f>SUM(AB543)</f>
        <v>0</v>
      </c>
      <c r="AC544" s="3"/>
      <c r="AD544" s="3">
        <v>0</v>
      </c>
      <c r="AE544" s="125"/>
    </row>
    <row r="545" spans="1:31" x14ac:dyDescent="0.2">
      <c r="A545" s="506"/>
      <c r="B545" s="110" t="s">
        <v>84</v>
      </c>
      <c r="C545" s="30"/>
      <c r="D545" s="29"/>
      <c r="E545" s="30"/>
      <c r="F545" s="30"/>
      <c r="G545" s="21"/>
      <c r="H545" s="21"/>
      <c r="I545" s="21"/>
      <c r="J545" s="21"/>
      <c r="K545" s="21"/>
      <c r="L545" s="29"/>
      <c r="M545" s="142">
        <v>1119</v>
      </c>
      <c r="N545" s="142"/>
      <c r="O545" s="21"/>
      <c r="P545" s="13"/>
      <c r="Q545" s="13"/>
      <c r="R545" s="16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25"/>
    </row>
    <row r="546" spans="1:31" ht="48" x14ac:dyDescent="0.2">
      <c r="A546" s="506"/>
      <c r="B546" s="137" t="s">
        <v>391</v>
      </c>
      <c r="C546" s="64" t="s">
        <v>139</v>
      </c>
      <c r="D546" s="8" t="s">
        <v>101</v>
      </c>
      <c r="E546" s="18">
        <v>56</v>
      </c>
      <c r="F546" s="18"/>
      <c r="G546" s="19"/>
      <c r="H546" s="19"/>
      <c r="I546" s="19" t="s">
        <v>131</v>
      </c>
      <c r="J546" s="19"/>
      <c r="K546" s="17">
        <v>3</v>
      </c>
      <c r="L546" s="8">
        <v>12</v>
      </c>
      <c r="M546" s="151">
        <v>294.41000000000003</v>
      </c>
      <c r="N546" s="151">
        <v>822.72</v>
      </c>
      <c r="O546" s="25">
        <v>12</v>
      </c>
      <c r="P546" s="34" t="s">
        <v>237</v>
      </c>
      <c r="Q546" s="9" t="s">
        <v>209</v>
      </c>
      <c r="R546" s="265" t="s">
        <v>300</v>
      </c>
      <c r="S546" s="265" t="s">
        <v>300</v>
      </c>
      <c r="T546" s="265" t="s">
        <v>300</v>
      </c>
      <c r="U546" s="265" t="s">
        <v>300</v>
      </c>
      <c r="V546" s="265" t="s">
        <v>300</v>
      </c>
      <c r="W546" s="14"/>
      <c r="X546" s="9" t="s">
        <v>307</v>
      </c>
      <c r="Y546" s="9">
        <v>6</v>
      </c>
      <c r="Z546" s="9"/>
      <c r="AA546" s="9"/>
      <c r="AB546" s="9"/>
      <c r="AC546" s="9"/>
      <c r="AD546" s="9" t="s">
        <v>263</v>
      </c>
      <c r="AE546" s="70"/>
    </row>
    <row r="547" spans="1:31" x14ac:dyDescent="0.2">
      <c r="A547" s="506"/>
      <c r="B547" s="110" t="s">
        <v>8</v>
      </c>
      <c r="C547" s="30">
        <f>SUM(G547:J547)</f>
        <v>1</v>
      </c>
      <c r="D547" s="59"/>
      <c r="E547" s="60"/>
      <c r="F547" s="60"/>
      <c r="G547" s="21">
        <f>COUNTA(G546:G546)</f>
        <v>0</v>
      </c>
      <c r="H547" s="21">
        <f>COUNTA(H546:H546)</f>
        <v>0</v>
      </c>
      <c r="I547" s="21">
        <f>COUNTA(I546)</f>
        <v>1</v>
      </c>
      <c r="J547" s="21">
        <f>COUNTA(J546:J546)</f>
        <v>0</v>
      </c>
      <c r="K547" s="21"/>
      <c r="L547" s="29">
        <f>SUM(L546:L546)</f>
        <v>12</v>
      </c>
      <c r="M547" s="141">
        <f>SUM(M546:M546)</f>
        <v>294.41000000000003</v>
      </c>
      <c r="N547" s="141">
        <f>SUM(N546:N546)</f>
        <v>822.72</v>
      </c>
      <c r="O547" s="29">
        <f>SUM(O546)</f>
        <v>12</v>
      </c>
      <c r="P547" s="3"/>
      <c r="Q547" s="3"/>
      <c r="R547" s="59"/>
      <c r="S547" s="3"/>
      <c r="T547" s="3">
        <v>0</v>
      </c>
      <c r="U547" s="3"/>
      <c r="V547" s="3"/>
      <c r="W547" s="3"/>
      <c r="X547" s="3"/>
      <c r="Y547" s="3">
        <f>SUM(Y546)</f>
        <v>6</v>
      </c>
      <c r="Z547" s="3">
        <f>SUM(Z546)</f>
        <v>0</v>
      </c>
      <c r="AA547" s="3">
        <f>SUM(AA546)</f>
        <v>0</v>
      </c>
      <c r="AB547" s="3">
        <f>SUM(AB546)</f>
        <v>0</v>
      </c>
      <c r="AC547" s="3"/>
      <c r="AD547" s="3">
        <v>0</v>
      </c>
      <c r="AE547" s="125"/>
    </row>
    <row r="548" spans="1:31" x14ac:dyDescent="0.2">
      <c r="A548" s="506"/>
      <c r="B548" s="110" t="s">
        <v>84</v>
      </c>
      <c r="C548" s="30"/>
      <c r="D548" s="29"/>
      <c r="E548" s="30"/>
      <c r="F548" s="30"/>
      <c r="G548" s="21"/>
      <c r="H548" s="21"/>
      <c r="I548" s="21"/>
      <c r="J548" s="21"/>
      <c r="K548" s="21"/>
      <c r="L548" s="29"/>
      <c r="M548" s="142">
        <v>1877</v>
      </c>
      <c r="N548" s="142"/>
      <c r="O548" s="21"/>
      <c r="P548" s="13"/>
      <c r="Q548" s="13"/>
      <c r="R548" s="16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25"/>
    </row>
    <row r="549" spans="1:31" x14ac:dyDescent="0.2">
      <c r="A549" s="506"/>
      <c r="B549" s="492" t="s">
        <v>392</v>
      </c>
      <c r="C549" s="18">
        <v>11</v>
      </c>
      <c r="D549" s="8" t="s">
        <v>101</v>
      </c>
      <c r="E549" s="18">
        <v>31</v>
      </c>
      <c r="F549" s="18"/>
      <c r="G549" s="19" t="s">
        <v>131</v>
      </c>
      <c r="H549" s="19"/>
      <c r="I549" s="19"/>
      <c r="J549" s="19"/>
      <c r="K549" s="17">
        <v>1</v>
      </c>
      <c r="L549" s="8">
        <v>4</v>
      </c>
      <c r="M549" s="151">
        <v>162.36000000000001</v>
      </c>
      <c r="N549" s="151">
        <v>162.36000000000001</v>
      </c>
      <c r="O549" s="25"/>
      <c r="P549" s="9"/>
      <c r="Q549" s="476" t="s">
        <v>209</v>
      </c>
      <c r="R549" s="473" t="s">
        <v>300</v>
      </c>
      <c r="S549" s="473" t="s">
        <v>300</v>
      </c>
      <c r="T549" s="473" t="s">
        <v>300</v>
      </c>
      <c r="U549" s="473" t="s">
        <v>300</v>
      </c>
      <c r="V549" s="473" t="s">
        <v>300</v>
      </c>
      <c r="W549" s="477"/>
      <c r="X549" s="476" t="s">
        <v>241</v>
      </c>
      <c r="Y549" s="9"/>
      <c r="Z549" s="9"/>
      <c r="AA549" s="9"/>
      <c r="AB549" s="9"/>
      <c r="AC549" s="9"/>
      <c r="AD549" s="476" t="s">
        <v>263</v>
      </c>
      <c r="AE549" s="485"/>
    </row>
    <row r="550" spans="1:31" x14ac:dyDescent="0.2">
      <c r="A550" s="506"/>
      <c r="B550" s="493"/>
      <c r="C550" s="18">
        <v>12</v>
      </c>
      <c r="D550" s="8" t="s">
        <v>101</v>
      </c>
      <c r="E550" s="18">
        <v>31</v>
      </c>
      <c r="F550" s="18"/>
      <c r="G550" s="19" t="s">
        <v>131</v>
      </c>
      <c r="H550" s="19"/>
      <c r="I550" s="19"/>
      <c r="J550" s="19"/>
      <c r="K550" s="17">
        <v>1</v>
      </c>
      <c r="L550" s="8">
        <v>4</v>
      </c>
      <c r="M550" s="151">
        <v>162.36000000000001</v>
      </c>
      <c r="N550" s="151">
        <v>162.36000000000001</v>
      </c>
      <c r="O550" s="25"/>
      <c r="P550" s="9"/>
      <c r="Q550" s="474"/>
      <c r="R550" s="474"/>
      <c r="S550" s="474"/>
      <c r="T550" s="474"/>
      <c r="U550" s="474"/>
      <c r="V550" s="474"/>
      <c r="W550" s="478"/>
      <c r="X550" s="474"/>
      <c r="Y550" s="9"/>
      <c r="Z550" s="9"/>
      <c r="AA550" s="9"/>
      <c r="AB550" s="9"/>
      <c r="AC550" s="9"/>
      <c r="AD550" s="474"/>
      <c r="AE550" s="481"/>
    </row>
    <row r="551" spans="1:31" x14ac:dyDescent="0.2">
      <c r="A551" s="506"/>
      <c r="B551" s="508"/>
      <c r="C551" s="18">
        <v>21</v>
      </c>
      <c r="D551" s="8" t="s">
        <v>101</v>
      </c>
      <c r="E551" s="18">
        <v>33</v>
      </c>
      <c r="F551" s="18"/>
      <c r="G551" s="19" t="s">
        <v>131</v>
      </c>
      <c r="H551" s="19"/>
      <c r="I551" s="19"/>
      <c r="J551" s="19"/>
      <c r="K551" s="17">
        <v>1</v>
      </c>
      <c r="L551" s="8">
        <v>6</v>
      </c>
      <c r="M551" s="151">
        <v>154.56</v>
      </c>
      <c r="N551" s="151">
        <v>154.56</v>
      </c>
      <c r="O551" s="25"/>
      <c r="P551" s="9"/>
      <c r="Q551" s="475"/>
      <c r="R551" s="475"/>
      <c r="S551" s="475"/>
      <c r="T551" s="475"/>
      <c r="U551" s="475"/>
      <c r="V551" s="475"/>
      <c r="W551" s="479"/>
      <c r="X551" s="475"/>
      <c r="Y551" s="9"/>
      <c r="Z551" s="9"/>
      <c r="AA551" s="9"/>
      <c r="AB551" s="9"/>
      <c r="AC551" s="9"/>
      <c r="AD551" s="475"/>
      <c r="AE551" s="486"/>
    </row>
    <row r="552" spans="1:31" x14ac:dyDescent="0.2">
      <c r="A552" s="506"/>
      <c r="B552" s="110" t="s">
        <v>8</v>
      </c>
      <c r="C552" s="30">
        <f>SUM(G552:J552)</f>
        <v>3</v>
      </c>
      <c r="D552" s="59"/>
      <c r="E552" s="60"/>
      <c r="F552" s="60"/>
      <c r="G552" s="21">
        <f>COUNTA(G549:G551)</f>
        <v>3</v>
      </c>
      <c r="H552" s="21">
        <f>COUNTA(H549:H549)</f>
        <v>0</v>
      </c>
      <c r="I552" s="21">
        <f>COUNTA(I549:I549)</f>
        <v>0</v>
      </c>
      <c r="J552" s="21">
        <f>COUNTA(J549:J549)</f>
        <v>0</v>
      </c>
      <c r="K552" s="21"/>
      <c r="L552" s="29">
        <f>SUM(L549:L551)</f>
        <v>14</v>
      </c>
      <c r="M552" s="141">
        <f>SUM(M549:M551)</f>
        <v>479.28000000000003</v>
      </c>
      <c r="N552" s="141">
        <f>SUM(N549:N551)</f>
        <v>479.28000000000003</v>
      </c>
      <c r="O552" s="29">
        <f>SUM(O549:O551)</f>
        <v>0</v>
      </c>
      <c r="P552" s="3"/>
      <c r="Q552" s="3"/>
      <c r="R552" s="59"/>
      <c r="S552" s="3"/>
      <c r="T552" s="3">
        <f>SUM(T549:T551)</f>
        <v>0</v>
      </c>
      <c r="U552" s="3"/>
      <c r="V552" s="3"/>
      <c r="W552" s="3"/>
      <c r="X552" s="3"/>
      <c r="Y552" s="3">
        <f>SUM(Y549:Y551)</f>
        <v>0</v>
      </c>
      <c r="Z552" s="3">
        <f>SUM(Z549:Z551)</f>
        <v>0</v>
      </c>
      <c r="AA552" s="3">
        <f>SUM(AA549:AA551)</f>
        <v>0</v>
      </c>
      <c r="AB552" s="3">
        <f>SUM(AB549:AB551)</f>
        <v>0</v>
      </c>
      <c r="AC552" s="3"/>
      <c r="AD552" s="3">
        <v>0</v>
      </c>
      <c r="AE552" s="125"/>
    </row>
    <row r="553" spans="1:31" x14ac:dyDescent="0.2">
      <c r="A553" s="506"/>
      <c r="B553" s="110" t="s">
        <v>84</v>
      </c>
      <c r="C553" s="30"/>
      <c r="D553" s="29"/>
      <c r="E553" s="30"/>
      <c r="F553" s="30"/>
      <c r="G553" s="21"/>
      <c r="H553" s="21"/>
      <c r="I553" s="21"/>
      <c r="J553" s="21"/>
      <c r="K553" s="21"/>
      <c r="L553" s="29"/>
      <c r="M553" s="142">
        <v>1815.67</v>
      </c>
      <c r="N553" s="142"/>
      <c r="O553" s="21"/>
      <c r="P553" s="13"/>
      <c r="Q553" s="13"/>
      <c r="R553" s="16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25"/>
    </row>
    <row r="554" spans="1:31" x14ac:dyDescent="0.2">
      <c r="A554" s="506"/>
      <c r="B554" s="492" t="s">
        <v>393</v>
      </c>
      <c r="C554" s="64" t="s">
        <v>394</v>
      </c>
      <c r="D554" s="8" t="s">
        <v>101</v>
      </c>
      <c r="E554" s="18">
        <v>36</v>
      </c>
      <c r="F554" s="18"/>
      <c r="G554" s="19" t="s">
        <v>131</v>
      </c>
      <c r="H554" s="19"/>
      <c r="I554" s="19"/>
      <c r="J554" s="19"/>
      <c r="K554" s="17">
        <v>1</v>
      </c>
      <c r="L554" s="8">
        <v>4</v>
      </c>
      <c r="M554" s="151">
        <v>119.83</v>
      </c>
      <c r="N554" s="151">
        <v>119.83</v>
      </c>
      <c r="O554" s="25"/>
      <c r="P554" s="476" t="s">
        <v>179</v>
      </c>
      <c r="Q554" s="476" t="s">
        <v>209</v>
      </c>
      <c r="R554" s="473" t="s">
        <v>300</v>
      </c>
      <c r="S554" s="473" t="s">
        <v>300</v>
      </c>
      <c r="T554" s="473" t="s">
        <v>300</v>
      </c>
      <c r="U554" s="473" t="s">
        <v>300</v>
      </c>
      <c r="V554" s="473" t="s">
        <v>300</v>
      </c>
      <c r="W554" s="477"/>
      <c r="X554" s="476" t="s">
        <v>241</v>
      </c>
      <c r="Y554" s="9"/>
      <c r="Z554" s="9"/>
      <c r="AA554" s="9"/>
      <c r="AB554" s="9"/>
      <c r="AC554" s="9"/>
      <c r="AD554" s="476" t="s">
        <v>263</v>
      </c>
      <c r="AE554" s="485"/>
    </row>
    <row r="555" spans="1:31" x14ac:dyDescent="0.2">
      <c r="A555" s="506"/>
      <c r="B555" s="508"/>
      <c r="C555" s="64" t="s">
        <v>395</v>
      </c>
      <c r="D555" s="8" t="s">
        <v>101</v>
      </c>
      <c r="E555" s="18">
        <v>36</v>
      </c>
      <c r="F555" s="18"/>
      <c r="G555" s="19" t="s">
        <v>131</v>
      </c>
      <c r="H555" s="19"/>
      <c r="I555" s="19"/>
      <c r="J555" s="19"/>
      <c r="K555" s="17">
        <v>1</v>
      </c>
      <c r="L555" s="8">
        <v>4</v>
      </c>
      <c r="M555" s="151">
        <v>119.83</v>
      </c>
      <c r="N555" s="151">
        <v>119.83</v>
      </c>
      <c r="O555" s="25"/>
      <c r="P555" s="475"/>
      <c r="Q555" s="475"/>
      <c r="R555" s="475"/>
      <c r="S555" s="475"/>
      <c r="T555" s="475"/>
      <c r="U555" s="475"/>
      <c r="V555" s="475"/>
      <c r="W555" s="479"/>
      <c r="X555" s="475"/>
      <c r="Y555" s="9"/>
      <c r="Z555" s="9"/>
      <c r="AA555" s="9"/>
      <c r="AB555" s="9"/>
      <c r="AC555" s="9"/>
      <c r="AD555" s="475"/>
      <c r="AE555" s="486"/>
    </row>
    <row r="556" spans="1:31" x14ac:dyDescent="0.2">
      <c r="A556" s="506"/>
      <c r="B556" s="110" t="s">
        <v>8</v>
      </c>
      <c r="C556" s="30">
        <f>SUM(G556:J556)</f>
        <v>2</v>
      </c>
      <c r="D556" s="59"/>
      <c r="E556" s="60"/>
      <c r="F556" s="60"/>
      <c r="G556" s="21">
        <f>COUNTA(G554:G555)</f>
        <v>2</v>
      </c>
      <c r="H556" s="21">
        <f>COUNTA(H554:H554)</f>
        <v>0</v>
      </c>
      <c r="I556" s="21">
        <f>COUNTA(I554:I554)</f>
        <v>0</v>
      </c>
      <c r="J556" s="21">
        <f>COUNTA(J554:J554)</f>
        <v>0</v>
      </c>
      <c r="K556" s="21"/>
      <c r="L556" s="29">
        <f>SUM(L554:L555)</f>
        <v>8</v>
      </c>
      <c r="M556" s="141">
        <f>SUM(M554:M555)</f>
        <v>239.66</v>
      </c>
      <c r="N556" s="141">
        <f>SUM(N554:N555)</f>
        <v>239.66</v>
      </c>
      <c r="O556" s="29">
        <f>SUM(O554:O555)</f>
        <v>0</v>
      </c>
      <c r="P556" s="3"/>
      <c r="Q556" s="3"/>
      <c r="R556" s="59"/>
      <c r="S556" s="3"/>
      <c r="T556" s="3">
        <f>SUM(T554:T555)</f>
        <v>0</v>
      </c>
      <c r="U556" s="3"/>
      <c r="V556" s="3"/>
      <c r="W556" s="3"/>
      <c r="X556" s="3"/>
      <c r="Y556" s="3">
        <f>SUM(Y554:Y555)</f>
        <v>0</v>
      </c>
      <c r="Z556" s="3">
        <f>SUM(Z554:Z555)</f>
        <v>0</v>
      </c>
      <c r="AA556" s="3">
        <f>SUM(AA554:AA555)</f>
        <v>0</v>
      </c>
      <c r="AB556" s="3">
        <f>SUM(AB554:AB555)</f>
        <v>0</v>
      </c>
      <c r="AC556" s="3"/>
      <c r="AD556" s="3">
        <v>0</v>
      </c>
      <c r="AE556" s="125"/>
    </row>
    <row r="557" spans="1:31" x14ac:dyDescent="0.2">
      <c r="A557" s="506"/>
      <c r="B557" s="110" t="s">
        <v>84</v>
      </c>
      <c r="C557" s="30"/>
      <c r="D557" s="29"/>
      <c r="E557" s="30"/>
      <c r="F557" s="30"/>
      <c r="G557" s="21"/>
      <c r="H557" s="21"/>
      <c r="I557" s="21"/>
      <c r="J557" s="21"/>
      <c r="K557" s="21"/>
      <c r="L557" s="29"/>
      <c r="M557" s="142">
        <v>935.51</v>
      </c>
      <c r="N557" s="142"/>
      <c r="O557" s="21"/>
      <c r="P557" s="13"/>
      <c r="Q557" s="13"/>
      <c r="R557" s="16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25"/>
    </row>
    <row r="558" spans="1:31" ht="28.5" customHeight="1" x14ac:dyDescent="0.2">
      <c r="A558" s="506"/>
      <c r="B558" s="492" t="s">
        <v>396</v>
      </c>
      <c r="C558" s="64">
        <v>1</v>
      </c>
      <c r="D558" s="8" t="s">
        <v>99</v>
      </c>
      <c r="E558" s="18">
        <v>14</v>
      </c>
      <c r="F558" s="18"/>
      <c r="G558" s="19"/>
      <c r="H558" s="19"/>
      <c r="I558" s="19" t="s">
        <v>131</v>
      </c>
      <c r="J558" s="19"/>
      <c r="K558" s="17">
        <v>7</v>
      </c>
      <c r="L558" s="8">
        <v>42</v>
      </c>
      <c r="M558" s="151">
        <v>593.67999999999995</v>
      </c>
      <c r="N558" s="151">
        <v>3443.75</v>
      </c>
      <c r="O558" s="509">
        <v>158</v>
      </c>
      <c r="P558" s="512" t="s">
        <v>180</v>
      </c>
      <c r="Q558" s="476" t="s">
        <v>50</v>
      </c>
      <c r="R558" s="499" t="s">
        <v>434</v>
      </c>
      <c r="S558" s="476" t="s">
        <v>181</v>
      </c>
      <c r="T558" s="473" t="s">
        <v>277</v>
      </c>
      <c r="U558" s="473" t="s">
        <v>277</v>
      </c>
      <c r="V558" s="473" t="s">
        <v>277</v>
      </c>
      <c r="W558" s="477"/>
      <c r="X558" s="476" t="s">
        <v>257</v>
      </c>
      <c r="Y558" s="9">
        <v>21</v>
      </c>
      <c r="Z558" s="9">
        <v>199</v>
      </c>
      <c r="AA558" s="9">
        <v>14</v>
      </c>
      <c r="AB558" s="498">
        <v>1</v>
      </c>
      <c r="AC558" s="502" t="s">
        <v>65</v>
      </c>
      <c r="AD558" s="482" t="s">
        <v>182</v>
      </c>
      <c r="AE558" s="485" t="s">
        <v>253</v>
      </c>
    </row>
    <row r="559" spans="1:31" ht="28.5" customHeight="1" x14ac:dyDescent="0.2">
      <c r="A559" s="506"/>
      <c r="B559" s="493"/>
      <c r="C559" s="64">
        <v>2</v>
      </c>
      <c r="D559" s="8" t="s">
        <v>99</v>
      </c>
      <c r="E559" s="18">
        <v>16</v>
      </c>
      <c r="F559" s="18"/>
      <c r="G559" s="19"/>
      <c r="H559" s="19"/>
      <c r="I559" s="19" t="s">
        <v>131</v>
      </c>
      <c r="J559" s="19"/>
      <c r="K559" s="17">
        <v>7</v>
      </c>
      <c r="L559" s="8">
        <v>42</v>
      </c>
      <c r="M559" s="151">
        <v>624.87</v>
      </c>
      <c r="N559" s="151">
        <v>3646.38</v>
      </c>
      <c r="O559" s="510"/>
      <c r="P559" s="512"/>
      <c r="Q559" s="474"/>
      <c r="R559" s="500"/>
      <c r="S559" s="474"/>
      <c r="T559" s="474"/>
      <c r="U559" s="474"/>
      <c r="V559" s="474"/>
      <c r="W559" s="478"/>
      <c r="X559" s="474"/>
      <c r="Y559" s="9">
        <v>21</v>
      </c>
      <c r="Z559" s="9">
        <v>203</v>
      </c>
      <c r="AA559" s="9">
        <v>14</v>
      </c>
      <c r="AB559" s="498"/>
      <c r="AC559" s="498"/>
      <c r="AD559" s="503"/>
      <c r="AE559" s="481"/>
    </row>
    <row r="560" spans="1:31" ht="28.5" customHeight="1" x14ac:dyDescent="0.2">
      <c r="A560" s="506"/>
      <c r="B560" s="508"/>
      <c r="C560" s="64">
        <v>3</v>
      </c>
      <c r="D560" s="8" t="s">
        <v>99</v>
      </c>
      <c r="E560" s="18">
        <v>24</v>
      </c>
      <c r="F560" s="18"/>
      <c r="G560" s="19"/>
      <c r="H560" s="19"/>
      <c r="I560" s="19" t="s">
        <v>131</v>
      </c>
      <c r="J560" s="19"/>
      <c r="K560" s="17">
        <v>5</v>
      </c>
      <c r="L560" s="8">
        <v>40</v>
      </c>
      <c r="M560" s="151">
        <v>776.98</v>
      </c>
      <c r="N560" s="151">
        <v>3111.4</v>
      </c>
      <c r="O560" s="511"/>
      <c r="P560" s="243" t="s">
        <v>215</v>
      </c>
      <c r="Q560" s="475"/>
      <c r="R560" s="501"/>
      <c r="S560" s="475"/>
      <c r="T560" s="475"/>
      <c r="U560" s="475"/>
      <c r="V560" s="475"/>
      <c r="W560" s="479"/>
      <c r="X560" s="475"/>
      <c r="Y560" s="9">
        <v>20</v>
      </c>
      <c r="Z560" s="9">
        <v>194</v>
      </c>
      <c r="AA560" s="9">
        <v>10</v>
      </c>
      <c r="AB560" s="65">
        <v>1</v>
      </c>
      <c r="AC560" s="238" t="s">
        <v>65</v>
      </c>
      <c r="AD560" s="484"/>
      <c r="AE560" s="486"/>
    </row>
    <row r="561" spans="1:31" x14ac:dyDescent="0.2">
      <c r="A561" s="506"/>
      <c r="B561" s="110" t="s">
        <v>8</v>
      </c>
      <c r="C561" s="30">
        <f>SUM(G561:J561)</f>
        <v>3</v>
      </c>
      <c r="D561" s="59"/>
      <c r="E561" s="60"/>
      <c r="F561" s="60"/>
      <c r="G561" s="21">
        <f>COUNTA(G558:G558)</f>
        <v>0</v>
      </c>
      <c r="H561" s="21">
        <f>COUNTA(H558:H558)</f>
        <v>0</v>
      </c>
      <c r="I561" s="21">
        <f>COUNTA(I558:I560)</f>
        <v>3</v>
      </c>
      <c r="J561" s="21">
        <f>COUNTA(J558:J560)</f>
        <v>0</v>
      </c>
      <c r="K561" s="21"/>
      <c r="L561" s="29">
        <f>SUM(L558:L560)</f>
        <v>124</v>
      </c>
      <c r="M561" s="141">
        <f>SUM(M558:M560)</f>
        <v>1995.53</v>
      </c>
      <c r="N561" s="141">
        <f>SUM(N558:N560)</f>
        <v>10201.530000000001</v>
      </c>
      <c r="O561" s="29">
        <f>SUM(O558)</f>
        <v>158</v>
      </c>
      <c r="P561" s="3"/>
      <c r="Q561" s="3"/>
      <c r="R561" s="59"/>
      <c r="S561" s="3"/>
      <c r="T561" s="3">
        <f>SUM(T558:T560)</f>
        <v>0</v>
      </c>
      <c r="U561" s="3"/>
      <c r="V561" s="3"/>
      <c r="W561" s="3"/>
      <c r="X561" s="3"/>
      <c r="Y561" s="3">
        <f>SUM(Y558:Y560)</f>
        <v>62</v>
      </c>
      <c r="Z561" s="3">
        <f>SUM(Z558:Z560)</f>
        <v>596</v>
      </c>
      <c r="AA561" s="3">
        <f>SUM(AA558:AA560)</f>
        <v>38</v>
      </c>
      <c r="AB561" s="3">
        <f>SUM(AB558:AB558)</f>
        <v>1</v>
      </c>
      <c r="AC561" s="3"/>
      <c r="AD561" s="3">
        <v>1</v>
      </c>
      <c r="AE561" s="125"/>
    </row>
    <row r="562" spans="1:31" x14ac:dyDescent="0.2">
      <c r="A562" s="506"/>
      <c r="B562" s="110" t="s">
        <v>84</v>
      </c>
      <c r="C562" s="30"/>
      <c r="D562" s="29"/>
      <c r="E562" s="30"/>
      <c r="F562" s="30"/>
      <c r="G562" s="21"/>
      <c r="H562" s="21"/>
      <c r="I562" s="21"/>
      <c r="J562" s="21"/>
      <c r="K562" s="21"/>
      <c r="L562" s="29"/>
      <c r="M562" s="142">
        <v>14998.8</v>
      </c>
      <c r="N562" s="142"/>
      <c r="O562" s="21"/>
      <c r="P562" s="13"/>
      <c r="Q562" s="13"/>
      <c r="R562" s="16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25"/>
    </row>
    <row r="563" spans="1:31" x14ac:dyDescent="0.2">
      <c r="A563" s="506"/>
      <c r="B563" s="137" t="s">
        <v>397</v>
      </c>
      <c r="C563" s="64" t="s">
        <v>398</v>
      </c>
      <c r="D563" s="8" t="s">
        <v>101</v>
      </c>
      <c r="E563" s="18">
        <v>37</v>
      </c>
      <c r="F563" s="18"/>
      <c r="G563" s="19" t="s">
        <v>261</v>
      </c>
      <c r="H563" s="19"/>
      <c r="I563" s="19"/>
      <c r="J563" s="19"/>
      <c r="K563" s="17">
        <v>1</v>
      </c>
      <c r="L563" s="8">
        <v>4</v>
      </c>
      <c r="M563" s="151">
        <v>125.44</v>
      </c>
      <c r="N563" s="151">
        <v>125.44</v>
      </c>
      <c r="O563" s="25"/>
      <c r="P563" s="9"/>
      <c r="Q563" s="476" t="s">
        <v>209</v>
      </c>
      <c r="R563" s="473" t="s">
        <v>300</v>
      </c>
      <c r="S563" s="473" t="s">
        <v>300</v>
      </c>
      <c r="T563" s="473" t="s">
        <v>300</v>
      </c>
      <c r="U563" s="473" t="s">
        <v>300</v>
      </c>
      <c r="V563" s="473" t="s">
        <v>300</v>
      </c>
      <c r="W563" s="477"/>
      <c r="X563" s="476" t="s">
        <v>241</v>
      </c>
      <c r="Y563" s="9">
        <v>1</v>
      </c>
      <c r="Z563" s="9"/>
      <c r="AA563" s="9"/>
      <c r="AB563" s="9"/>
      <c r="AC563" s="9"/>
      <c r="AD563" s="476" t="s">
        <v>263</v>
      </c>
      <c r="AE563" s="481"/>
    </row>
    <row r="564" spans="1:31" x14ac:dyDescent="0.2">
      <c r="A564" s="506"/>
      <c r="B564" s="233"/>
      <c r="C564" s="64" t="s">
        <v>399</v>
      </c>
      <c r="D564" s="8" t="s">
        <v>101</v>
      </c>
      <c r="E564" s="18">
        <v>38</v>
      </c>
      <c r="F564" s="18"/>
      <c r="G564" s="19" t="s">
        <v>287</v>
      </c>
      <c r="H564" s="19"/>
      <c r="I564" s="19"/>
      <c r="J564" s="19"/>
      <c r="K564" s="17">
        <v>1</v>
      </c>
      <c r="L564" s="8">
        <v>4</v>
      </c>
      <c r="M564" s="151">
        <v>126.8</v>
      </c>
      <c r="N564" s="151">
        <v>126.8</v>
      </c>
      <c r="O564" s="25"/>
      <c r="P564" s="9"/>
      <c r="Q564" s="474"/>
      <c r="R564" s="474"/>
      <c r="S564" s="474"/>
      <c r="T564" s="474"/>
      <c r="U564" s="474"/>
      <c r="V564" s="474"/>
      <c r="W564" s="478"/>
      <c r="X564" s="474"/>
      <c r="Y564" s="9">
        <v>1</v>
      </c>
      <c r="Z564" s="9"/>
      <c r="AA564" s="9"/>
      <c r="AB564" s="9"/>
      <c r="AC564" s="9"/>
      <c r="AD564" s="474"/>
      <c r="AE564" s="481"/>
    </row>
    <row r="565" spans="1:31" x14ac:dyDescent="0.2">
      <c r="A565" s="506"/>
      <c r="B565" s="233"/>
      <c r="C565" s="64" t="s">
        <v>400</v>
      </c>
      <c r="D565" s="8" t="s">
        <v>101</v>
      </c>
      <c r="E565" s="18">
        <v>38</v>
      </c>
      <c r="F565" s="18"/>
      <c r="G565" s="19" t="s">
        <v>287</v>
      </c>
      <c r="H565" s="19"/>
      <c r="I565" s="19"/>
      <c r="J565" s="19"/>
      <c r="K565" s="17">
        <v>1</v>
      </c>
      <c r="L565" s="8">
        <v>4</v>
      </c>
      <c r="M565" s="151">
        <v>126.8</v>
      </c>
      <c r="N565" s="151">
        <v>126.8</v>
      </c>
      <c r="O565" s="25"/>
      <c r="P565" s="9"/>
      <c r="Q565" s="474"/>
      <c r="R565" s="474"/>
      <c r="S565" s="474"/>
      <c r="T565" s="474"/>
      <c r="U565" s="474"/>
      <c r="V565" s="474"/>
      <c r="W565" s="478"/>
      <c r="X565" s="474"/>
      <c r="Y565" s="9">
        <v>1</v>
      </c>
      <c r="Z565" s="9"/>
      <c r="AA565" s="9"/>
      <c r="AB565" s="9"/>
      <c r="AC565" s="9"/>
      <c r="AD565" s="474"/>
      <c r="AE565" s="481"/>
    </row>
    <row r="566" spans="1:31" x14ac:dyDescent="0.2">
      <c r="A566" s="506"/>
      <c r="B566" s="233"/>
      <c r="C566" s="64" t="s">
        <v>401</v>
      </c>
      <c r="D566" s="8" t="s">
        <v>101</v>
      </c>
      <c r="E566" s="18">
        <v>39</v>
      </c>
      <c r="F566" s="18"/>
      <c r="G566" s="19" t="s">
        <v>287</v>
      </c>
      <c r="H566" s="19"/>
      <c r="I566" s="19"/>
      <c r="J566" s="19"/>
      <c r="K566" s="17">
        <v>1</v>
      </c>
      <c r="L566" s="8">
        <v>4</v>
      </c>
      <c r="M566" s="151">
        <v>126.8</v>
      </c>
      <c r="N566" s="151">
        <v>126.8</v>
      </c>
      <c r="O566" s="25"/>
      <c r="P566" s="9"/>
      <c r="Q566" s="474"/>
      <c r="R566" s="474"/>
      <c r="S566" s="474"/>
      <c r="T566" s="474"/>
      <c r="U566" s="474"/>
      <c r="V566" s="474"/>
      <c r="W566" s="478"/>
      <c r="X566" s="474"/>
      <c r="Y566" s="9">
        <v>1</v>
      </c>
      <c r="Z566" s="9"/>
      <c r="AA566" s="9"/>
      <c r="AB566" s="9"/>
      <c r="AC566" s="9"/>
      <c r="AD566" s="474"/>
      <c r="AE566" s="481"/>
    </row>
    <row r="567" spans="1:31" x14ac:dyDescent="0.2">
      <c r="A567" s="506"/>
      <c r="B567" s="234"/>
      <c r="C567" s="64" t="s">
        <v>402</v>
      </c>
      <c r="D567" s="8" t="s">
        <v>101</v>
      </c>
      <c r="E567" s="18">
        <v>40</v>
      </c>
      <c r="F567" s="18"/>
      <c r="G567" s="19" t="s">
        <v>287</v>
      </c>
      <c r="H567" s="19"/>
      <c r="I567" s="19"/>
      <c r="J567" s="19"/>
      <c r="K567" s="17">
        <v>1</v>
      </c>
      <c r="L567" s="8">
        <v>4</v>
      </c>
      <c r="M567" s="151">
        <v>126.8</v>
      </c>
      <c r="N567" s="151">
        <v>126.8</v>
      </c>
      <c r="O567" s="25"/>
      <c r="P567" s="9"/>
      <c r="Q567" s="475"/>
      <c r="R567" s="475"/>
      <c r="S567" s="475"/>
      <c r="T567" s="475"/>
      <c r="U567" s="475"/>
      <c r="V567" s="475"/>
      <c r="W567" s="479"/>
      <c r="X567" s="475"/>
      <c r="Y567" s="9">
        <v>1</v>
      </c>
      <c r="Z567" s="9"/>
      <c r="AA567" s="9"/>
      <c r="AB567" s="9"/>
      <c r="AC567" s="9"/>
      <c r="AD567" s="475"/>
      <c r="AE567" s="481"/>
    </row>
    <row r="568" spans="1:31" x14ac:dyDescent="0.2">
      <c r="A568" s="506"/>
      <c r="B568" s="110" t="s">
        <v>8</v>
      </c>
      <c r="C568" s="30">
        <f>SUM(G568:J568)</f>
        <v>5</v>
      </c>
      <c r="D568" s="59"/>
      <c r="E568" s="60"/>
      <c r="F568" s="60"/>
      <c r="G568" s="21">
        <f>COUNTA(G563:G567)</f>
        <v>5</v>
      </c>
      <c r="H568" s="21">
        <f>COUNTA(H563:H567)</f>
        <v>0</v>
      </c>
      <c r="I568" s="21">
        <f>COUNTA(I563:I567)</f>
        <v>0</v>
      </c>
      <c r="J568" s="21">
        <f>COUNTA(J563:J567)</f>
        <v>0</v>
      </c>
      <c r="K568" s="21"/>
      <c r="L568" s="29">
        <f>SUM(L563:L567)</f>
        <v>20</v>
      </c>
      <c r="M568" s="141">
        <f>SUM(M563:M567)</f>
        <v>632.64</v>
      </c>
      <c r="N568" s="141">
        <f>SUM(N563:N567)</f>
        <v>632.64</v>
      </c>
      <c r="O568" s="29">
        <f>SUM(O563:O567)</f>
        <v>0</v>
      </c>
      <c r="P568" s="3"/>
      <c r="Q568" s="3"/>
      <c r="R568" s="59"/>
      <c r="S568" s="3"/>
      <c r="T568" s="3">
        <f>SUM(T563:T567)</f>
        <v>0</v>
      </c>
      <c r="U568" s="3"/>
      <c r="V568" s="3"/>
      <c r="W568" s="3"/>
      <c r="X568" s="3"/>
      <c r="Y568" s="3">
        <f>SUM(Y563:Y567)</f>
        <v>5</v>
      </c>
      <c r="Z568" s="3">
        <f>SUM(Z563:Z567)</f>
        <v>0</v>
      </c>
      <c r="AA568" s="3">
        <f>SUM(AA563:AA567)</f>
        <v>0</v>
      </c>
      <c r="AB568" s="3">
        <f>SUM(AB563:AB567)</f>
        <v>0</v>
      </c>
      <c r="AC568" s="3"/>
      <c r="AD568" s="3">
        <v>0</v>
      </c>
      <c r="AE568" s="125"/>
    </row>
    <row r="569" spans="1:31" x14ac:dyDescent="0.2">
      <c r="A569" s="506"/>
      <c r="B569" s="110" t="s">
        <v>84</v>
      </c>
      <c r="C569" s="30"/>
      <c r="D569" s="29"/>
      <c r="E569" s="30"/>
      <c r="F569" s="30"/>
      <c r="G569" s="21"/>
      <c r="H569" s="21"/>
      <c r="I569" s="21"/>
      <c r="J569" s="21"/>
      <c r="K569" s="21"/>
      <c r="L569" s="29"/>
      <c r="M569" s="142">
        <v>4500.93</v>
      </c>
      <c r="N569" s="142"/>
      <c r="O569" s="21"/>
      <c r="P569" s="13"/>
      <c r="Q569" s="13"/>
      <c r="R569" s="16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25"/>
    </row>
    <row r="570" spans="1:31" ht="14.25" customHeight="1" x14ac:dyDescent="0.2">
      <c r="A570" s="506"/>
      <c r="B570" s="492" t="s">
        <v>183</v>
      </c>
      <c r="C570" s="64" t="s">
        <v>403</v>
      </c>
      <c r="D570" s="8" t="s">
        <v>99</v>
      </c>
      <c r="E570" s="64">
        <v>8</v>
      </c>
      <c r="F570" s="64"/>
      <c r="G570" s="17"/>
      <c r="H570" s="19"/>
      <c r="I570" s="19" t="s">
        <v>261</v>
      </c>
      <c r="J570" s="19"/>
      <c r="K570" s="17">
        <v>3</v>
      </c>
      <c r="L570" s="8">
        <v>18</v>
      </c>
      <c r="M570" s="151">
        <v>609.48</v>
      </c>
      <c r="N570" s="151">
        <v>1323.57</v>
      </c>
      <c r="O570" s="495">
        <v>78</v>
      </c>
      <c r="P570" s="482" t="s">
        <v>236</v>
      </c>
      <c r="Q570" s="476" t="s">
        <v>209</v>
      </c>
      <c r="R570" s="473" t="s">
        <v>300</v>
      </c>
      <c r="S570" s="473" t="s">
        <v>300</v>
      </c>
      <c r="T570" s="473" t="s">
        <v>300</v>
      </c>
      <c r="U570" s="473" t="s">
        <v>300</v>
      </c>
      <c r="V570" s="473" t="s">
        <v>300</v>
      </c>
      <c r="W570" s="477"/>
      <c r="X570" s="476" t="s">
        <v>307</v>
      </c>
      <c r="Y570" s="9">
        <v>9</v>
      </c>
      <c r="Z570" s="9"/>
      <c r="AA570" s="9"/>
      <c r="AB570" s="9"/>
      <c r="AC570" s="9"/>
      <c r="AD570" s="482" t="s">
        <v>184</v>
      </c>
      <c r="AE570" s="485" t="s">
        <v>261</v>
      </c>
    </row>
    <row r="571" spans="1:31" x14ac:dyDescent="0.2">
      <c r="A571" s="506"/>
      <c r="B571" s="493"/>
      <c r="C571" s="64" t="s">
        <v>404</v>
      </c>
      <c r="D571" s="8" t="s">
        <v>99</v>
      </c>
      <c r="E571" s="64">
        <v>8</v>
      </c>
      <c r="F571" s="64"/>
      <c r="G571" s="17"/>
      <c r="H571" s="19"/>
      <c r="I571" s="19" t="s">
        <v>261</v>
      </c>
      <c r="J571" s="19"/>
      <c r="K571" s="17">
        <v>3</v>
      </c>
      <c r="L571" s="8">
        <v>12</v>
      </c>
      <c r="M571" s="151">
        <v>453.16</v>
      </c>
      <c r="N571" s="151">
        <v>956.34</v>
      </c>
      <c r="O571" s="496"/>
      <c r="P571" s="483"/>
      <c r="Q571" s="474"/>
      <c r="R571" s="474"/>
      <c r="S571" s="474"/>
      <c r="T571" s="474"/>
      <c r="U571" s="474"/>
      <c r="V571" s="474"/>
      <c r="W571" s="478"/>
      <c r="X571" s="474"/>
      <c r="Y571" s="9">
        <v>6</v>
      </c>
      <c r="Z571" s="9"/>
      <c r="AA571" s="9"/>
      <c r="AB571" s="9"/>
      <c r="AC571" s="9"/>
      <c r="AD571" s="483"/>
      <c r="AE571" s="481"/>
    </row>
    <row r="572" spans="1:31" x14ac:dyDescent="0.2">
      <c r="A572" s="506"/>
      <c r="B572" s="493"/>
      <c r="C572" s="64" t="s">
        <v>405</v>
      </c>
      <c r="D572" s="8" t="s">
        <v>99</v>
      </c>
      <c r="E572" s="64">
        <v>10</v>
      </c>
      <c r="F572" s="64"/>
      <c r="G572" s="17"/>
      <c r="H572" s="19"/>
      <c r="I572" s="19" t="s">
        <v>261</v>
      </c>
      <c r="J572" s="19"/>
      <c r="K572" s="17">
        <v>3</v>
      </c>
      <c r="L572" s="8">
        <v>12</v>
      </c>
      <c r="M572" s="151">
        <v>453.16</v>
      </c>
      <c r="N572" s="151">
        <v>956.34</v>
      </c>
      <c r="O572" s="496"/>
      <c r="P572" s="483"/>
      <c r="Q572" s="474"/>
      <c r="R572" s="474"/>
      <c r="S572" s="474"/>
      <c r="T572" s="474"/>
      <c r="U572" s="474"/>
      <c r="V572" s="474"/>
      <c r="W572" s="478"/>
      <c r="X572" s="474"/>
      <c r="Y572" s="9">
        <v>6</v>
      </c>
      <c r="Z572" s="9"/>
      <c r="AA572" s="9"/>
      <c r="AB572" s="9"/>
      <c r="AC572" s="9"/>
      <c r="AD572" s="483"/>
      <c r="AE572" s="481"/>
    </row>
    <row r="573" spans="1:31" x14ac:dyDescent="0.2">
      <c r="A573" s="506"/>
      <c r="B573" s="493"/>
      <c r="C573" s="64" t="s">
        <v>406</v>
      </c>
      <c r="D573" s="8" t="s">
        <v>99</v>
      </c>
      <c r="E573" s="64">
        <v>9</v>
      </c>
      <c r="F573" s="64"/>
      <c r="G573" s="17"/>
      <c r="H573" s="19"/>
      <c r="I573" s="19" t="s">
        <v>261</v>
      </c>
      <c r="J573" s="19"/>
      <c r="K573" s="17">
        <v>3</v>
      </c>
      <c r="L573" s="8">
        <v>12</v>
      </c>
      <c r="M573" s="151">
        <v>453.16</v>
      </c>
      <c r="N573" s="151">
        <v>956.34</v>
      </c>
      <c r="O573" s="496"/>
      <c r="P573" s="483"/>
      <c r="Q573" s="474"/>
      <c r="R573" s="474"/>
      <c r="S573" s="474"/>
      <c r="T573" s="474"/>
      <c r="U573" s="474"/>
      <c r="V573" s="474"/>
      <c r="W573" s="478"/>
      <c r="X573" s="474"/>
      <c r="Y573" s="9">
        <v>6</v>
      </c>
      <c r="Z573" s="9"/>
      <c r="AA573" s="9"/>
      <c r="AB573" s="9"/>
      <c r="AC573" s="9"/>
      <c r="AD573" s="483"/>
      <c r="AE573" s="481"/>
    </row>
    <row r="574" spans="1:31" x14ac:dyDescent="0.2">
      <c r="A574" s="506"/>
      <c r="B574" s="493"/>
      <c r="C574" s="64" t="s">
        <v>407</v>
      </c>
      <c r="D574" s="8" t="s">
        <v>99</v>
      </c>
      <c r="E574" s="64">
        <v>10</v>
      </c>
      <c r="F574" s="64"/>
      <c r="G574" s="17"/>
      <c r="H574" s="19"/>
      <c r="I574" s="19" t="s">
        <v>261</v>
      </c>
      <c r="J574" s="19"/>
      <c r="K574" s="17">
        <v>3</v>
      </c>
      <c r="L574" s="8">
        <v>12</v>
      </c>
      <c r="M574" s="151">
        <v>453.16</v>
      </c>
      <c r="N574" s="151">
        <v>956.34</v>
      </c>
      <c r="O574" s="496"/>
      <c r="P574" s="483"/>
      <c r="Q574" s="474"/>
      <c r="R574" s="474"/>
      <c r="S574" s="474"/>
      <c r="T574" s="474"/>
      <c r="U574" s="474"/>
      <c r="V574" s="474"/>
      <c r="W574" s="478"/>
      <c r="X574" s="474"/>
      <c r="Y574" s="9">
        <v>6</v>
      </c>
      <c r="Z574" s="9"/>
      <c r="AA574" s="9"/>
      <c r="AB574" s="9"/>
      <c r="AC574" s="9"/>
      <c r="AD574" s="483"/>
      <c r="AE574" s="481"/>
    </row>
    <row r="575" spans="1:31" x14ac:dyDescent="0.2">
      <c r="A575" s="506"/>
      <c r="B575" s="494"/>
      <c r="C575" s="64" t="s">
        <v>408</v>
      </c>
      <c r="D575" s="8" t="s">
        <v>99</v>
      </c>
      <c r="E575" s="64">
        <v>10</v>
      </c>
      <c r="F575" s="64"/>
      <c r="G575" s="17"/>
      <c r="H575" s="19"/>
      <c r="I575" s="19" t="s">
        <v>261</v>
      </c>
      <c r="J575" s="19"/>
      <c r="K575" s="17">
        <v>3</v>
      </c>
      <c r="L575" s="8">
        <v>12</v>
      </c>
      <c r="M575" s="151">
        <v>453.16</v>
      </c>
      <c r="N575" s="151">
        <v>956.34</v>
      </c>
      <c r="O575" s="497"/>
      <c r="P575" s="484"/>
      <c r="Q575" s="475"/>
      <c r="R575" s="475"/>
      <c r="S575" s="475"/>
      <c r="T575" s="475"/>
      <c r="U575" s="475"/>
      <c r="V575" s="475"/>
      <c r="W575" s="479"/>
      <c r="X575" s="475"/>
      <c r="Y575" s="9">
        <v>6</v>
      </c>
      <c r="Z575" s="9"/>
      <c r="AA575" s="9"/>
      <c r="AB575" s="9"/>
      <c r="AC575" s="9"/>
      <c r="AD575" s="484"/>
      <c r="AE575" s="481"/>
    </row>
    <row r="576" spans="1:31" x14ac:dyDescent="0.2">
      <c r="A576" s="506"/>
      <c r="B576" s="110" t="s">
        <v>8</v>
      </c>
      <c r="C576" s="30">
        <f>SUM(G576:J576)</f>
        <v>6</v>
      </c>
      <c r="D576" s="29"/>
      <c r="E576" s="30"/>
      <c r="F576" s="30"/>
      <c r="G576" s="21">
        <f>COUNTA(G570:G575)</f>
        <v>0</v>
      </c>
      <c r="H576" s="21">
        <f>COUNTA(H570:H575)</f>
        <v>0</v>
      </c>
      <c r="I576" s="21">
        <f>COUNTA(I570:I575)</f>
        <v>6</v>
      </c>
      <c r="J576" s="21">
        <f>COUNTA(J570:J575)</f>
        <v>0</v>
      </c>
      <c r="K576" s="21"/>
      <c r="L576" s="29">
        <f>SUM(L570:L575)</f>
        <v>78</v>
      </c>
      <c r="M576" s="142">
        <f>SUM(M570:M575)</f>
        <v>2875.28</v>
      </c>
      <c r="N576" s="142">
        <f>SUM(N570:N575)</f>
        <v>6105.27</v>
      </c>
      <c r="O576" s="21">
        <f>SUM(O570)</f>
        <v>78</v>
      </c>
      <c r="P576" s="13"/>
      <c r="Q576" s="13"/>
      <c r="R576" s="16"/>
      <c r="S576" s="13"/>
      <c r="T576" s="13">
        <f>SUM(T570:T575)</f>
        <v>0</v>
      </c>
      <c r="U576" s="13"/>
      <c r="V576" s="13"/>
      <c r="W576" s="13"/>
      <c r="X576" s="13"/>
      <c r="Y576" s="13">
        <f>SUM(Y570:Y575)</f>
        <v>39</v>
      </c>
      <c r="Z576" s="13">
        <f>SUM(Z570:Z575)</f>
        <v>0</v>
      </c>
      <c r="AA576" s="13">
        <f>SUM(AA570:AA575)</f>
        <v>0</v>
      </c>
      <c r="AB576" s="13">
        <f>SUM(AB570:AB575)</f>
        <v>0</v>
      </c>
      <c r="AC576" s="13"/>
      <c r="AD576" s="13">
        <v>1</v>
      </c>
      <c r="AE576" s="125"/>
    </row>
    <row r="577" spans="1:31" x14ac:dyDescent="0.2">
      <c r="A577" s="506"/>
      <c r="B577" s="111" t="s">
        <v>84</v>
      </c>
      <c r="C577" s="30"/>
      <c r="D577" s="29"/>
      <c r="E577" s="30"/>
      <c r="F577" s="30"/>
      <c r="G577" s="21"/>
      <c r="H577" s="21"/>
      <c r="I577" s="21"/>
      <c r="J577" s="21"/>
      <c r="K577" s="21"/>
      <c r="L577" s="29"/>
      <c r="M577" s="142">
        <v>10551.31</v>
      </c>
      <c r="N577" s="142"/>
      <c r="O577" s="21"/>
      <c r="P577" s="13"/>
      <c r="Q577" s="13"/>
      <c r="R577" s="16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25"/>
    </row>
    <row r="578" spans="1:31" x14ac:dyDescent="0.2">
      <c r="A578" s="506"/>
      <c r="B578" s="464" t="s">
        <v>190</v>
      </c>
      <c r="C578" s="288">
        <v>601</v>
      </c>
      <c r="D578" s="8" t="s">
        <v>101</v>
      </c>
      <c r="E578" s="288">
        <v>60</v>
      </c>
      <c r="F578" s="288"/>
      <c r="G578" s="290"/>
      <c r="H578" s="290"/>
      <c r="I578" s="19" t="s">
        <v>257</v>
      </c>
      <c r="J578" s="290"/>
      <c r="K578" s="290">
        <v>3</v>
      </c>
      <c r="L578" s="289">
        <v>12</v>
      </c>
      <c r="M578" s="297">
        <v>311.31</v>
      </c>
      <c r="N578" s="297">
        <v>920.38</v>
      </c>
      <c r="O578" s="707">
        <v>73</v>
      </c>
      <c r="P578" s="308"/>
      <c r="Q578" s="266" t="s">
        <v>239</v>
      </c>
      <c r="R578" s="298">
        <v>8</v>
      </c>
      <c r="S578" s="266"/>
      <c r="T578" s="266">
        <v>1</v>
      </c>
      <c r="U578" s="299">
        <v>2</v>
      </c>
      <c r="V578" s="266"/>
      <c r="W578" s="14"/>
      <c r="X578" s="266" t="s">
        <v>257</v>
      </c>
      <c r="Y578" s="266">
        <v>6</v>
      </c>
      <c r="Z578" s="266"/>
      <c r="AA578" s="266"/>
      <c r="AB578" s="266"/>
      <c r="AC578" s="266"/>
      <c r="AD578" s="467" t="s">
        <v>433</v>
      </c>
      <c r="AE578" s="710" t="s">
        <v>257</v>
      </c>
    </row>
    <row r="579" spans="1:31" x14ac:dyDescent="0.2">
      <c r="A579" s="506"/>
      <c r="B579" s="465"/>
      <c r="C579" s="64">
        <v>1</v>
      </c>
      <c r="D579" s="8" t="s">
        <v>409</v>
      </c>
      <c r="E579" s="18">
        <v>27</v>
      </c>
      <c r="F579" s="18"/>
      <c r="G579" s="17"/>
      <c r="H579" s="17"/>
      <c r="I579" s="19" t="s">
        <v>269</v>
      </c>
      <c r="J579" s="19"/>
      <c r="K579" s="17">
        <v>3</v>
      </c>
      <c r="L579" s="8">
        <v>12</v>
      </c>
      <c r="M579" s="151">
        <v>306.07</v>
      </c>
      <c r="N579" s="151">
        <v>808.87</v>
      </c>
      <c r="O579" s="708"/>
      <c r="P579" s="20"/>
      <c r="Q579" s="9" t="s">
        <v>238</v>
      </c>
      <c r="R579" s="283" t="s">
        <v>410</v>
      </c>
      <c r="S579" s="9" t="s">
        <v>410</v>
      </c>
      <c r="T579" s="9" t="s">
        <v>410</v>
      </c>
      <c r="U579" s="9" t="s">
        <v>410</v>
      </c>
      <c r="V579" s="9" t="s">
        <v>410</v>
      </c>
      <c r="W579" s="14"/>
      <c r="X579" s="9" t="s">
        <v>269</v>
      </c>
      <c r="Y579" s="9">
        <v>6</v>
      </c>
      <c r="Z579" s="9">
        <v>44</v>
      </c>
      <c r="AA579" s="9">
        <v>3</v>
      </c>
      <c r="AB579" s="9">
        <v>1</v>
      </c>
      <c r="AC579" s="9" t="s">
        <v>411</v>
      </c>
      <c r="AD579" s="468"/>
      <c r="AE579" s="711"/>
    </row>
    <row r="580" spans="1:31" x14ac:dyDescent="0.2">
      <c r="A580" s="506"/>
      <c r="B580" s="466"/>
      <c r="C580" s="64">
        <v>2</v>
      </c>
      <c r="D580" s="8" t="s">
        <v>256</v>
      </c>
      <c r="E580" s="18">
        <v>29</v>
      </c>
      <c r="F580" s="18"/>
      <c r="G580" s="17"/>
      <c r="H580" s="17"/>
      <c r="I580" s="19" t="s">
        <v>257</v>
      </c>
      <c r="J580" s="19"/>
      <c r="K580" s="17">
        <v>3</v>
      </c>
      <c r="L580" s="8">
        <v>12</v>
      </c>
      <c r="M580" s="151">
        <v>306.07</v>
      </c>
      <c r="N580" s="151">
        <v>808.87</v>
      </c>
      <c r="O580" s="709"/>
      <c r="P580" s="20"/>
      <c r="Q580" s="9" t="s">
        <v>238</v>
      </c>
      <c r="R580" s="283" t="s">
        <v>410</v>
      </c>
      <c r="S580" s="9" t="s">
        <v>410</v>
      </c>
      <c r="T580" s="9" t="s">
        <v>410</v>
      </c>
      <c r="U580" s="9" t="s">
        <v>410</v>
      </c>
      <c r="V580" s="9" t="s">
        <v>410</v>
      </c>
      <c r="W580" s="14"/>
      <c r="X580" s="9" t="s">
        <v>257</v>
      </c>
      <c r="Y580" s="9">
        <v>6</v>
      </c>
      <c r="Z580" s="9">
        <v>44</v>
      </c>
      <c r="AA580" s="9">
        <v>3</v>
      </c>
      <c r="AB580" s="9">
        <v>1</v>
      </c>
      <c r="AC580" s="9" t="s">
        <v>411</v>
      </c>
      <c r="AD580" s="469"/>
      <c r="AE580" s="712"/>
    </row>
    <row r="581" spans="1:31" x14ac:dyDescent="0.2">
      <c r="A581" s="506"/>
      <c r="B581" s="110" t="s">
        <v>8</v>
      </c>
      <c r="C581" s="30">
        <f>SUM(G581:J581)</f>
        <v>3</v>
      </c>
      <c r="D581" s="29"/>
      <c r="E581" s="30"/>
      <c r="F581" s="30"/>
      <c r="G581" s="21">
        <f>COUNTA(G579:G579)</f>
        <v>0</v>
      </c>
      <c r="H581" s="21">
        <f>COUNTA(H579:H579)</f>
        <v>0</v>
      </c>
      <c r="I581" s="21">
        <f>COUNTA(I578:I580)</f>
        <v>3</v>
      </c>
      <c r="J581" s="21">
        <f>COUNTA(J579:J579)</f>
        <v>0</v>
      </c>
      <c r="K581" s="21"/>
      <c r="L581" s="29">
        <f>SUM(L578:L580)</f>
        <v>36</v>
      </c>
      <c r="M581" s="142">
        <f>SUM(M578:M580)</f>
        <v>923.45</v>
      </c>
      <c r="N581" s="142">
        <f>SUM(N578:N580)</f>
        <v>2538.12</v>
      </c>
      <c r="O581" s="21">
        <f>SUM(O578:O580)</f>
        <v>73</v>
      </c>
      <c r="P581" s="13"/>
      <c r="Q581" s="13"/>
      <c r="R581" s="16"/>
      <c r="S581" s="13"/>
      <c r="T581" s="13">
        <v>1</v>
      </c>
      <c r="U581" s="13"/>
      <c r="V581" s="13"/>
      <c r="W581" s="13"/>
      <c r="X581" s="13"/>
      <c r="Y581" s="13">
        <f>SUM(Y578:Y580)</f>
        <v>18</v>
      </c>
      <c r="Z581" s="13">
        <f>SUM(Z579:Z580)</f>
        <v>88</v>
      </c>
      <c r="AA581" s="13">
        <f>SUM(AA579:AA580)</f>
        <v>6</v>
      </c>
      <c r="AB581" s="13">
        <f>SUM(AB579:AB580)</f>
        <v>2</v>
      </c>
      <c r="AC581" s="13"/>
      <c r="AD581" s="13">
        <v>0</v>
      </c>
      <c r="AE581" s="125"/>
    </row>
    <row r="582" spans="1:31" x14ac:dyDescent="0.2">
      <c r="A582" s="507"/>
      <c r="B582" s="110" t="s">
        <v>84</v>
      </c>
      <c r="C582" s="30"/>
      <c r="D582" s="29"/>
      <c r="E582" s="30"/>
      <c r="F582" s="30"/>
      <c r="G582" s="21"/>
      <c r="H582" s="21"/>
      <c r="I582" s="21"/>
      <c r="J582" s="21"/>
      <c r="K582" s="21"/>
      <c r="L582" s="29"/>
      <c r="M582" s="142">
        <v>7960.78</v>
      </c>
      <c r="N582" s="142"/>
      <c r="O582" s="21"/>
      <c r="P582" s="13"/>
      <c r="Q582" s="13"/>
      <c r="R582" s="16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25"/>
    </row>
    <row r="583" spans="1:31" x14ac:dyDescent="0.2">
      <c r="A583" s="489" t="s">
        <v>204</v>
      </c>
      <c r="B583" s="492" t="s">
        <v>412</v>
      </c>
      <c r="C583" s="64" t="s">
        <v>185</v>
      </c>
      <c r="D583" s="8" t="s">
        <v>101</v>
      </c>
      <c r="E583" s="18">
        <v>41</v>
      </c>
      <c r="F583" s="18"/>
      <c r="G583" s="19" t="s">
        <v>261</v>
      </c>
      <c r="H583" s="17"/>
      <c r="I583" s="19"/>
      <c r="J583" s="19"/>
      <c r="K583" s="17">
        <v>1</v>
      </c>
      <c r="L583" s="8">
        <v>4</v>
      </c>
      <c r="M583" s="151">
        <v>154.80000000000001</v>
      </c>
      <c r="N583" s="151">
        <v>154.80000000000001</v>
      </c>
      <c r="O583" s="25"/>
      <c r="P583" s="9"/>
      <c r="Q583" s="476" t="s">
        <v>209</v>
      </c>
      <c r="R583" s="473" t="s">
        <v>300</v>
      </c>
      <c r="S583" s="473" t="s">
        <v>300</v>
      </c>
      <c r="T583" s="473" t="s">
        <v>300</v>
      </c>
      <c r="U583" s="473" t="s">
        <v>300</v>
      </c>
      <c r="V583" s="473" t="s">
        <v>300</v>
      </c>
      <c r="W583" s="477"/>
      <c r="X583" s="476" t="s">
        <v>241</v>
      </c>
      <c r="Y583" s="9"/>
      <c r="Z583" s="9"/>
      <c r="AA583" s="9"/>
      <c r="AB583" s="9"/>
      <c r="AC583" s="9"/>
      <c r="AD583" s="476" t="s">
        <v>263</v>
      </c>
      <c r="AE583" s="485"/>
    </row>
    <row r="584" spans="1:31" x14ac:dyDescent="0.2">
      <c r="A584" s="489"/>
      <c r="B584" s="493"/>
      <c r="C584" s="64" t="s">
        <v>186</v>
      </c>
      <c r="D584" s="8" t="s">
        <v>101</v>
      </c>
      <c r="E584" s="18">
        <v>41</v>
      </c>
      <c r="F584" s="18"/>
      <c r="G584" s="19" t="s">
        <v>287</v>
      </c>
      <c r="H584" s="17"/>
      <c r="I584" s="19"/>
      <c r="J584" s="19"/>
      <c r="K584" s="17">
        <v>1</v>
      </c>
      <c r="L584" s="8">
        <v>4</v>
      </c>
      <c r="M584" s="151">
        <v>154.80000000000001</v>
      </c>
      <c r="N584" s="151">
        <v>154.80000000000001</v>
      </c>
      <c r="O584" s="25"/>
      <c r="P584" s="9"/>
      <c r="Q584" s="474"/>
      <c r="R584" s="474"/>
      <c r="S584" s="474"/>
      <c r="T584" s="474"/>
      <c r="U584" s="474"/>
      <c r="V584" s="474"/>
      <c r="W584" s="478"/>
      <c r="X584" s="474"/>
      <c r="Y584" s="9"/>
      <c r="Z584" s="9"/>
      <c r="AA584" s="9"/>
      <c r="AB584" s="9"/>
      <c r="AC584" s="9"/>
      <c r="AD584" s="474"/>
      <c r="AE584" s="481"/>
    </row>
    <row r="585" spans="1:31" x14ac:dyDescent="0.2">
      <c r="A585" s="489"/>
      <c r="B585" s="493"/>
      <c r="C585" s="64" t="s">
        <v>187</v>
      </c>
      <c r="D585" s="8" t="s">
        <v>101</v>
      </c>
      <c r="E585" s="18">
        <v>42</v>
      </c>
      <c r="F585" s="18"/>
      <c r="G585" s="19" t="s">
        <v>287</v>
      </c>
      <c r="H585" s="17"/>
      <c r="I585" s="19"/>
      <c r="J585" s="19"/>
      <c r="K585" s="17">
        <v>1</v>
      </c>
      <c r="L585" s="8">
        <v>5</v>
      </c>
      <c r="M585" s="151">
        <v>193.5</v>
      </c>
      <c r="N585" s="151">
        <v>193.5</v>
      </c>
      <c r="O585" s="25"/>
      <c r="P585" s="9"/>
      <c r="Q585" s="474"/>
      <c r="R585" s="474"/>
      <c r="S585" s="474"/>
      <c r="T585" s="474"/>
      <c r="U585" s="474"/>
      <c r="V585" s="474"/>
      <c r="W585" s="478"/>
      <c r="X585" s="474"/>
      <c r="Y585" s="9"/>
      <c r="Z585" s="9"/>
      <c r="AA585" s="9"/>
      <c r="AB585" s="9"/>
      <c r="AC585" s="9"/>
      <c r="AD585" s="474"/>
      <c r="AE585" s="481"/>
    </row>
    <row r="586" spans="1:31" x14ac:dyDescent="0.2">
      <c r="A586" s="489"/>
      <c r="B586" s="493"/>
      <c r="C586" s="64" t="s">
        <v>188</v>
      </c>
      <c r="D586" s="8" t="s">
        <v>101</v>
      </c>
      <c r="E586" s="18">
        <v>42</v>
      </c>
      <c r="F586" s="18"/>
      <c r="G586" s="19" t="s">
        <v>287</v>
      </c>
      <c r="H586" s="17"/>
      <c r="I586" s="19"/>
      <c r="J586" s="19"/>
      <c r="K586" s="17">
        <v>1</v>
      </c>
      <c r="L586" s="8">
        <v>5</v>
      </c>
      <c r="M586" s="151">
        <v>193.5</v>
      </c>
      <c r="N586" s="151">
        <v>193.5</v>
      </c>
      <c r="O586" s="25"/>
      <c r="P586" s="9"/>
      <c r="Q586" s="475"/>
      <c r="R586" s="475"/>
      <c r="S586" s="475"/>
      <c r="T586" s="475"/>
      <c r="U586" s="475"/>
      <c r="V586" s="475"/>
      <c r="W586" s="479"/>
      <c r="X586" s="475"/>
      <c r="Y586" s="9"/>
      <c r="Z586" s="9"/>
      <c r="AA586" s="9"/>
      <c r="AB586" s="9"/>
      <c r="AC586" s="9"/>
      <c r="AD586" s="475"/>
      <c r="AE586" s="486"/>
    </row>
    <row r="587" spans="1:31" x14ac:dyDescent="0.2">
      <c r="A587" s="489"/>
      <c r="B587" s="110" t="s">
        <v>8</v>
      </c>
      <c r="C587" s="30">
        <f>SUM(G587:J587)</f>
        <v>4</v>
      </c>
      <c r="D587" s="29"/>
      <c r="E587" s="30"/>
      <c r="F587" s="30"/>
      <c r="G587" s="21">
        <f>COUNTA(G583:G586)</f>
        <v>4</v>
      </c>
      <c r="H587" s="21"/>
      <c r="I587" s="21">
        <f>COUNTA(I583:I586)</f>
        <v>0</v>
      </c>
      <c r="J587" s="21"/>
      <c r="K587" s="21"/>
      <c r="L587" s="29">
        <f>SUM(L583:L586)</f>
        <v>18</v>
      </c>
      <c r="M587" s="142">
        <f>SUM(M583:M586)</f>
        <v>696.6</v>
      </c>
      <c r="N587" s="142">
        <f>SUM(N583:N586)</f>
        <v>696.6</v>
      </c>
      <c r="O587" s="21">
        <f>SUM(O583:O586)</f>
        <v>0</v>
      </c>
      <c r="P587" s="13"/>
      <c r="Q587" s="13"/>
      <c r="R587" s="16"/>
      <c r="S587" s="13"/>
      <c r="T587" s="13">
        <f>SUM(T583:T586)</f>
        <v>0</v>
      </c>
      <c r="U587" s="13"/>
      <c r="V587" s="13"/>
      <c r="W587" s="13"/>
      <c r="X587" s="13"/>
      <c r="Y587" s="13">
        <f>SUM(Y583:Y586)</f>
        <v>0</v>
      </c>
      <c r="Z587" s="13">
        <f>SUM(Z583:Z586)</f>
        <v>0</v>
      </c>
      <c r="AA587" s="13">
        <f>SUM(AA583:AA586)</f>
        <v>0</v>
      </c>
      <c r="AB587" s="13">
        <f>SUM(AB583:AB586)</f>
        <v>0</v>
      </c>
      <c r="AC587" s="13"/>
      <c r="AD587" s="13">
        <v>0</v>
      </c>
      <c r="AE587" s="125"/>
    </row>
    <row r="588" spans="1:31" ht="24" customHeight="1" x14ac:dyDescent="0.2">
      <c r="A588" s="489"/>
      <c r="B588" s="110" t="s">
        <v>84</v>
      </c>
      <c r="C588" s="30"/>
      <c r="D588" s="29"/>
      <c r="E588" s="30"/>
      <c r="F588" s="30"/>
      <c r="G588" s="21"/>
      <c r="H588" s="21"/>
      <c r="I588" s="21"/>
      <c r="J588" s="21"/>
      <c r="K588" s="21"/>
      <c r="L588" s="29"/>
      <c r="M588" s="142">
        <v>3201</v>
      </c>
      <c r="N588" s="142"/>
      <c r="O588" s="21"/>
      <c r="P588" s="13"/>
      <c r="Q588" s="13"/>
      <c r="R588" s="16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25"/>
    </row>
    <row r="589" spans="1:31" x14ac:dyDescent="0.2">
      <c r="A589" s="489" t="s">
        <v>205</v>
      </c>
      <c r="B589" s="87" t="s">
        <v>413</v>
      </c>
      <c r="C589" s="109" t="s">
        <v>103</v>
      </c>
      <c r="D589" s="22" t="s">
        <v>101</v>
      </c>
      <c r="E589" s="33">
        <v>32</v>
      </c>
      <c r="F589" s="33"/>
      <c r="G589" s="19" t="s">
        <v>131</v>
      </c>
      <c r="H589" s="32"/>
      <c r="I589" s="19"/>
      <c r="J589" s="19"/>
      <c r="K589" s="32">
        <v>1</v>
      </c>
      <c r="L589" s="22">
        <v>6</v>
      </c>
      <c r="M589" s="151">
        <v>173.65</v>
      </c>
      <c r="N589" s="151">
        <v>173.65</v>
      </c>
      <c r="O589" s="25"/>
      <c r="P589" s="9" t="s">
        <v>189</v>
      </c>
      <c r="Q589" s="9" t="s">
        <v>209</v>
      </c>
      <c r="R589" s="265" t="s">
        <v>300</v>
      </c>
      <c r="S589" s="265" t="s">
        <v>300</v>
      </c>
      <c r="T589" s="265" t="s">
        <v>300</v>
      </c>
      <c r="U589" s="265" t="s">
        <v>300</v>
      </c>
      <c r="V589" s="265" t="s">
        <v>300</v>
      </c>
      <c r="W589" s="287"/>
      <c r="X589" s="9" t="s">
        <v>241</v>
      </c>
      <c r="Y589" s="9"/>
      <c r="Z589" s="9"/>
      <c r="AA589" s="9"/>
      <c r="AB589" s="9"/>
      <c r="AC589" s="9"/>
      <c r="AD589" s="9" t="s">
        <v>263</v>
      </c>
      <c r="AE589" s="70"/>
    </row>
    <row r="590" spans="1:31" x14ac:dyDescent="0.2">
      <c r="A590" s="489"/>
      <c r="B590" s="110" t="s">
        <v>8</v>
      </c>
      <c r="C590" s="30">
        <f>SUM(G590:J590)</f>
        <v>1</v>
      </c>
      <c r="D590" s="29"/>
      <c r="E590" s="30"/>
      <c r="F590" s="30"/>
      <c r="G590" s="21">
        <f>COUNTA(G589)</f>
        <v>1</v>
      </c>
      <c r="H590" s="21"/>
      <c r="I590" s="21">
        <f>COUNTA(I589:I589)</f>
        <v>0</v>
      </c>
      <c r="J590" s="21"/>
      <c r="K590" s="21"/>
      <c r="L590" s="29">
        <f>SUM(L589:L589)</f>
        <v>6</v>
      </c>
      <c r="M590" s="142">
        <f>SUM(M589:M589)</f>
        <v>173.65</v>
      </c>
      <c r="N590" s="142">
        <f>SUM(N589:N589)</f>
        <v>173.65</v>
      </c>
      <c r="O590" s="21">
        <f>SUM(O589)</f>
        <v>0</v>
      </c>
      <c r="P590" s="13"/>
      <c r="Q590" s="13"/>
      <c r="R590" s="16"/>
      <c r="S590" s="13"/>
      <c r="T590" s="13">
        <f>SUM(T589)</f>
        <v>0</v>
      </c>
      <c r="U590" s="13"/>
      <c r="V590" s="13"/>
      <c r="W590" s="13"/>
      <c r="X590" s="13"/>
      <c r="Y590" s="13">
        <f>SUM(Y589)</f>
        <v>0</v>
      </c>
      <c r="Z590" s="13">
        <f>SUM(Z589)</f>
        <v>0</v>
      </c>
      <c r="AA590" s="13">
        <f>SUM(AA589)</f>
        <v>0</v>
      </c>
      <c r="AB590" s="13">
        <f>SUM(AB589)</f>
        <v>0</v>
      </c>
      <c r="AC590" s="13"/>
      <c r="AD590" s="13"/>
      <c r="AE590" s="125"/>
    </row>
    <row r="591" spans="1:31" ht="15" thickBot="1" x14ac:dyDescent="0.25">
      <c r="A591" s="489"/>
      <c r="B591" s="111" t="s">
        <v>84</v>
      </c>
      <c r="C591" s="30"/>
      <c r="D591" s="29"/>
      <c r="E591" s="30"/>
      <c r="F591" s="30"/>
      <c r="G591" s="21"/>
      <c r="H591" s="21"/>
      <c r="I591" s="21"/>
      <c r="J591" s="21"/>
      <c r="K591" s="21"/>
      <c r="L591" s="29"/>
      <c r="M591" s="142">
        <v>660</v>
      </c>
      <c r="N591" s="142"/>
      <c r="O591" s="21"/>
      <c r="P591" s="13"/>
      <c r="Q591" s="13"/>
      <c r="R591" s="16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25"/>
    </row>
    <row r="592" spans="1:31" ht="15" thickTop="1" x14ac:dyDescent="0.2">
      <c r="A592" s="490" t="s">
        <v>206</v>
      </c>
      <c r="B592" s="169" t="s">
        <v>8</v>
      </c>
      <c r="C592" s="170">
        <f>SUM(C544,C547,C552,C556,C561,C568,C576,C581,C587,C590)</f>
        <v>29</v>
      </c>
      <c r="D592" s="171"/>
      <c r="E592" s="170"/>
      <c r="F592" s="170"/>
      <c r="G592" s="172">
        <f>SUM(G547,G552,G556,G561,G568,G576,G581,G587,G590)</f>
        <v>15</v>
      </c>
      <c r="H592" s="172">
        <f>SUM(H544,H547,H552,H556,H561,H568,H576,H581,H587,H590)</f>
        <v>0</v>
      </c>
      <c r="I592" s="172">
        <f>SUM(I544,I547,I552,I556,I561,I568,I576,I581,I587,I590)</f>
        <v>14</v>
      </c>
      <c r="J592" s="172">
        <f>SUM(J544,J547,J552,J556,J561,J568,J576,J581,J587,J590)</f>
        <v>0</v>
      </c>
      <c r="K592" s="185"/>
      <c r="L592" s="172">
        <f>SUM(L544,L547,L552,L556,L561,L568,L576,L581,L587,L590)</f>
        <v>326</v>
      </c>
      <c r="M592" s="184">
        <f>SUM(M544,M547,M552,M556,M561,M568,M576,M581,M587,M590)</f>
        <v>8604.84</v>
      </c>
      <c r="N592" s="184">
        <f>SUM(N544,N547,N552,N556,N561,N568,N576,N581,N587,N590)</f>
        <v>22711.56</v>
      </c>
      <c r="O592" s="172">
        <f>SUM(O544,O547,O552,O556,O561,O568,O576,O581,O587,O590)</f>
        <v>331</v>
      </c>
      <c r="P592" s="185"/>
      <c r="Q592" s="172">
        <f t="shared" ref="Q592:AB592" si="7">Q544+Q547+Q552+Q556+Q561+Q568+Q576+Q581+Q587+Q590</f>
        <v>0</v>
      </c>
      <c r="R592" s="172">
        <f t="shared" si="7"/>
        <v>0</v>
      </c>
      <c r="S592" s="172">
        <f t="shared" si="7"/>
        <v>0</v>
      </c>
      <c r="T592" s="172">
        <f t="shared" si="7"/>
        <v>1</v>
      </c>
      <c r="U592" s="172">
        <f t="shared" si="7"/>
        <v>0</v>
      </c>
      <c r="V592" s="172">
        <f t="shared" si="7"/>
        <v>0</v>
      </c>
      <c r="W592" s="172">
        <f t="shared" si="7"/>
        <v>0</v>
      </c>
      <c r="X592" s="172">
        <f t="shared" si="7"/>
        <v>0</v>
      </c>
      <c r="Y592" s="172">
        <f t="shared" si="7"/>
        <v>130</v>
      </c>
      <c r="Z592" s="172">
        <f t="shared" si="7"/>
        <v>684</v>
      </c>
      <c r="AA592" s="172">
        <f t="shared" si="7"/>
        <v>44</v>
      </c>
      <c r="AB592" s="172">
        <f t="shared" si="7"/>
        <v>3</v>
      </c>
      <c r="AC592" s="172"/>
      <c r="AD592" s="185">
        <f>AD590+AD587+AD581+AD576+AD568+AD561+AD556+AD552+AD547+AD544</f>
        <v>2</v>
      </c>
      <c r="AE592" s="186">
        <f>COUNTA(AE554:AE591)</f>
        <v>3</v>
      </c>
    </row>
    <row r="593" spans="1:31" ht="15" thickBot="1" x14ac:dyDescent="0.25">
      <c r="A593" s="491"/>
      <c r="B593" s="209" t="s">
        <v>84</v>
      </c>
      <c r="C593" s="99"/>
      <c r="D593" s="210"/>
      <c r="E593" s="99"/>
      <c r="F593" s="99"/>
      <c r="G593" s="211"/>
      <c r="H593" s="211"/>
      <c r="I593" s="211"/>
      <c r="J593" s="211"/>
      <c r="K593" s="211"/>
      <c r="L593" s="212"/>
      <c r="M593" s="213">
        <f>SUM(M545,M548,M553,M557,M562,M569,M577,M582,M588,M591)</f>
        <v>47620</v>
      </c>
      <c r="N593" s="213"/>
      <c r="O593" s="212"/>
      <c r="P593" s="214"/>
      <c r="Q593" s="212"/>
      <c r="R593" s="212"/>
      <c r="S593" s="212"/>
      <c r="T593" s="212"/>
      <c r="U593" s="212"/>
      <c r="V593" s="212"/>
      <c r="W593" s="212"/>
      <c r="X593" s="212"/>
      <c r="Y593" s="212"/>
      <c r="Z593" s="212"/>
      <c r="AA593" s="212"/>
      <c r="AB593" s="212"/>
      <c r="AC593" s="212"/>
      <c r="AD593" s="212"/>
      <c r="AE593" s="215"/>
    </row>
    <row r="594" spans="1:31" ht="20.100000000000001" customHeight="1" x14ac:dyDescent="0.2">
      <c r="A594" s="487" t="s">
        <v>54</v>
      </c>
      <c r="B594" s="216" t="s">
        <v>8</v>
      </c>
      <c r="C594" s="217">
        <f>SUM(C291,C336,C358,C456,C508,C527,C541,C592)</f>
        <v>402</v>
      </c>
      <c r="D594" s="218"/>
      <c r="E594" s="217"/>
      <c r="F594" s="313">
        <f>SUM(F592+F541+F527+F508+F456+F358+F336+F291)</f>
        <v>10</v>
      </c>
      <c r="G594" s="219">
        <f>SUM(G291,G336,G358,G456,G508,G527,G541,G592)</f>
        <v>59</v>
      </c>
      <c r="H594" s="219">
        <f>SUM(H291,H336,H358,H456,H508,H527,H541,H592)</f>
        <v>10</v>
      </c>
      <c r="I594" s="219">
        <f>SUM(I291,I336,I358,I456,I508,I527,I541,I592)</f>
        <v>317</v>
      </c>
      <c r="J594" s="219">
        <f>SUM(J291,J336,J358,J456,J508,J527,J541,J592)</f>
        <v>6</v>
      </c>
      <c r="K594" s="220"/>
      <c r="L594" s="219">
        <f>SUM(L291,L336,L358,L456,L508,L527,L541,L592)</f>
        <v>6788</v>
      </c>
      <c r="M594" s="314">
        <f>SUM(M291,M336,M358,M456,M508,M527,M541,M592)</f>
        <v>134901.03370000003</v>
      </c>
      <c r="N594" s="315">
        <f>SUM(N291,N336,N358,N456,N508,N527,N541,N592)</f>
        <v>463036.86</v>
      </c>
      <c r="O594" s="219">
        <f>SUM(O291,O336,O358,O456,O508,O527,O541,O592)</f>
        <v>5661</v>
      </c>
      <c r="P594" s="220"/>
      <c r="Q594" s="219">
        <f t="shared" ref="Q594:AE594" si="8">SUM(Q291,Q336,Q358,Q456,Q508,Q527,Q541,Q592)</f>
        <v>0</v>
      </c>
      <c r="R594" s="219">
        <f t="shared" si="8"/>
        <v>0</v>
      </c>
      <c r="S594" s="219">
        <f t="shared" si="8"/>
        <v>0</v>
      </c>
      <c r="T594" s="219">
        <f t="shared" si="8"/>
        <v>30</v>
      </c>
      <c r="U594" s="219">
        <f t="shared" si="8"/>
        <v>0</v>
      </c>
      <c r="V594" s="219">
        <f t="shared" si="8"/>
        <v>0</v>
      </c>
      <c r="W594" s="219">
        <f t="shared" si="8"/>
        <v>0</v>
      </c>
      <c r="X594" s="219">
        <f t="shared" si="8"/>
        <v>0</v>
      </c>
      <c r="Y594" s="219">
        <f t="shared" si="8"/>
        <v>3266</v>
      </c>
      <c r="Z594" s="219">
        <f t="shared" si="8"/>
        <v>6218</v>
      </c>
      <c r="AA594" s="219">
        <f t="shared" si="8"/>
        <v>388</v>
      </c>
      <c r="AB594" s="219">
        <f t="shared" si="8"/>
        <v>37</v>
      </c>
      <c r="AC594" s="219">
        <f t="shared" si="8"/>
        <v>0</v>
      </c>
      <c r="AD594" s="220">
        <f t="shared" si="8"/>
        <v>41</v>
      </c>
      <c r="AE594" s="221">
        <f t="shared" si="8"/>
        <v>62</v>
      </c>
    </row>
    <row r="595" spans="1:31" ht="20.100000000000001" customHeight="1" thickBot="1" x14ac:dyDescent="0.25">
      <c r="A595" s="488"/>
      <c r="B595" s="222" t="s">
        <v>84</v>
      </c>
      <c r="C595" s="223"/>
      <c r="D595" s="224"/>
      <c r="E595" s="223"/>
      <c r="F595" s="223"/>
      <c r="G595" s="225"/>
      <c r="H595" s="226"/>
      <c r="I595" s="225"/>
      <c r="J595" s="225"/>
      <c r="K595" s="225"/>
      <c r="L595" s="227"/>
      <c r="M595" s="228">
        <f>SUM(M292,M337,M359,M457,M509,M528,M542,M593)</f>
        <v>756848.63</v>
      </c>
      <c r="N595" s="229"/>
      <c r="O595" s="230"/>
      <c r="P595" s="227"/>
      <c r="Q595" s="230"/>
      <c r="R595" s="230"/>
      <c r="S595" s="230"/>
      <c r="T595" s="230"/>
      <c r="U595" s="230"/>
      <c r="V595" s="230"/>
      <c r="W595" s="230"/>
      <c r="X595" s="230"/>
      <c r="Y595" s="230"/>
      <c r="Z595" s="230"/>
      <c r="AA595" s="230"/>
      <c r="AB595" s="230"/>
      <c r="AC595" s="230"/>
      <c r="AD595" s="230"/>
      <c r="AE595" s="231"/>
    </row>
    <row r="597" spans="1:31" x14ac:dyDescent="0.2">
      <c r="D597" s="480"/>
      <c r="E597" s="480"/>
      <c r="F597" s="302"/>
      <c r="G597" s="302"/>
      <c r="H597" s="302"/>
      <c r="I597" s="302"/>
      <c r="J597" s="302"/>
      <c r="K597" s="302"/>
      <c r="L597" s="301"/>
      <c r="M597" s="301"/>
      <c r="N597" s="301"/>
      <c r="O597" s="301"/>
    </row>
    <row r="598" spans="1:31" x14ac:dyDescent="0.2">
      <c r="M598" s="301"/>
    </row>
    <row r="600" spans="1:31" ht="15" thickBot="1" x14ac:dyDescent="0.25"/>
    <row r="601" spans="1:31" ht="15" thickBot="1" x14ac:dyDescent="0.25">
      <c r="B601" s="284"/>
      <c r="C601" s="303"/>
      <c r="D601" s="303"/>
      <c r="E601" s="303"/>
      <c r="F601" s="303"/>
      <c r="G601" s="303"/>
      <c r="H601" s="303"/>
      <c r="I601" s="303"/>
      <c r="J601" s="303"/>
      <c r="K601" s="303"/>
      <c r="L601" s="304"/>
      <c r="M601" s="305"/>
      <c r="N601" s="305"/>
      <c r="O601" s="306"/>
    </row>
  </sheetData>
  <mergeCells count="912">
    <mergeCell ref="O73:O76"/>
    <mergeCell ref="O314:O318"/>
    <mergeCell ref="O578:O580"/>
    <mergeCell ref="AE578:AE580"/>
    <mergeCell ref="V218:V224"/>
    <mergeCell ref="V325:V327"/>
    <mergeCell ref="T350:T352"/>
    <mergeCell ref="U350:U352"/>
    <mergeCell ref="V234:V238"/>
    <mergeCell ref="T241:T243"/>
    <mergeCell ref="B403:B408"/>
    <mergeCell ref="O403:O408"/>
    <mergeCell ref="D291:E291"/>
    <mergeCell ref="Q239:Q240"/>
    <mergeCell ref="R239:R240"/>
    <mergeCell ref="U325:U327"/>
    <mergeCell ref="U270:U275"/>
    <mergeCell ref="B293:B295"/>
    <mergeCell ref="O293:O295"/>
    <mergeCell ref="Q293:Q295"/>
    <mergeCell ref="AB511:AC511"/>
    <mergeCell ref="AB517:AC517"/>
    <mergeCell ref="V304:V305"/>
    <mergeCell ref="W304:W305"/>
    <mergeCell ref="X304:X305"/>
    <mergeCell ref="U246:U247"/>
    <mergeCell ref="V278:V288"/>
    <mergeCell ref="U278:U288"/>
    <mergeCell ref="V350:V352"/>
    <mergeCell ref="W293:W295"/>
    <mergeCell ref="X293:X295"/>
    <mergeCell ref="U304:U305"/>
    <mergeCell ref="S239:S240"/>
    <mergeCell ref="O270:O275"/>
    <mergeCell ref="P270:P272"/>
    <mergeCell ref="Q270:Q275"/>
    <mergeCell ref="T239:T240"/>
    <mergeCell ref="W246:W247"/>
    <mergeCell ref="X246:X247"/>
    <mergeCell ref="W250:W251"/>
    <mergeCell ref="R48:R51"/>
    <mergeCell ref="S48:S51"/>
    <mergeCell ref="T48:T51"/>
    <mergeCell ref="U48:U51"/>
    <mergeCell ref="V48:V51"/>
    <mergeCell ref="V293:V295"/>
    <mergeCell ref="V246:V247"/>
    <mergeCell ref="V190:V215"/>
    <mergeCell ref="V170:V187"/>
    <mergeCell ref="V152:V167"/>
    <mergeCell ref="A291:A292"/>
    <mergeCell ref="D292:E292"/>
    <mergeCell ref="R270:R275"/>
    <mergeCell ref="S270:S275"/>
    <mergeCell ref="T270:T275"/>
    <mergeCell ref="P273:P275"/>
    <mergeCell ref="A293:A303"/>
    <mergeCell ref="U293:U295"/>
    <mergeCell ref="S234:S238"/>
    <mergeCell ref="T234:T238"/>
    <mergeCell ref="U234:U238"/>
    <mergeCell ref="Q241:Q243"/>
    <mergeCell ref="R241:R243"/>
    <mergeCell ref="S241:S243"/>
    <mergeCell ref="M234:M235"/>
    <mergeCell ref="N234:N235"/>
    <mergeCell ref="Q234:Q238"/>
    <mergeCell ref="R234:R238"/>
    <mergeCell ref="J236:J237"/>
    <mergeCell ref="K236:K237"/>
    <mergeCell ref="M236:M237"/>
    <mergeCell ref="N236:N237"/>
    <mergeCell ref="J234:J235"/>
    <mergeCell ref="K234:K235"/>
    <mergeCell ref="C234:C235"/>
    <mergeCell ref="D234:D235"/>
    <mergeCell ref="E234:E235"/>
    <mergeCell ref="G234:G235"/>
    <mergeCell ref="H234:H235"/>
    <mergeCell ref="I234:I235"/>
    <mergeCell ref="V229:V230"/>
    <mergeCell ref="Q232:Q233"/>
    <mergeCell ref="R232:R233"/>
    <mergeCell ref="S232:S233"/>
    <mergeCell ref="T232:T233"/>
    <mergeCell ref="U232:U233"/>
    <mergeCell ref="V232:V233"/>
    <mergeCell ref="V241:V243"/>
    <mergeCell ref="U239:U240"/>
    <mergeCell ref="V239:V240"/>
    <mergeCell ref="V227:V228"/>
    <mergeCell ref="W227:W243"/>
    <mergeCell ref="Q229:Q230"/>
    <mergeCell ref="R229:R230"/>
    <mergeCell ref="S229:S230"/>
    <mergeCell ref="T229:T230"/>
    <mergeCell ref="U229:U230"/>
    <mergeCell ref="AE218:AE224"/>
    <mergeCell ref="Q227:Q228"/>
    <mergeCell ref="R227:R228"/>
    <mergeCell ref="S227:S228"/>
    <mergeCell ref="T227:T228"/>
    <mergeCell ref="U227:U228"/>
    <mergeCell ref="X227:X243"/>
    <mergeCell ref="AD227:AD243"/>
    <mergeCell ref="AE227:AE243"/>
    <mergeCell ref="U241:U243"/>
    <mergeCell ref="AD190:AD215"/>
    <mergeCell ref="AE190:AE215"/>
    <mergeCell ref="Q218:Q224"/>
    <mergeCell ref="R218:R224"/>
    <mergeCell ref="S218:S224"/>
    <mergeCell ref="T218:T224"/>
    <mergeCell ref="U218:U224"/>
    <mergeCell ref="W218:W224"/>
    <mergeCell ref="X218:X224"/>
    <mergeCell ref="AD218:AD224"/>
    <mergeCell ref="X170:X187"/>
    <mergeCell ref="AD170:AD187"/>
    <mergeCell ref="AE170:AE187"/>
    <mergeCell ref="Q190:Q215"/>
    <mergeCell ref="R190:R215"/>
    <mergeCell ref="S190:S215"/>
    <mergeCell ref="T190:T215"/>
    <mergeCell ref="U190:U215"/>
    <mergeCell ref="W190:W215"/>
    <mergeCell ref="X190:X215"/>
    <mergeCell ref="W152:W167"/>
    <mergeCell ref="X152:X167"/>
    <mergeCell ref="AD152:AD167"/>
    <mergeCell ref="AE152:AE167"/>
    <mergeCell ref="Q170:Q187"/>
    <mergeCell ref="R170:R187"/>
    <mergeCell ref="S170:S187"/>
    <mergeCell ref="T170:T187"/>
    <mergeCell ref="U170:U187"/>
    <mergeCell ref="W170:W187"/>
    <mergeCell ref="A152:A226"/>
    <mergeCell ref="Q152:Q167"/>
    <mergeCell ref="R152:R167"/>
    <mergeCell ref="S152:S167"/>
    <mergeCell ref="T152:T167"/>
    <mergeCell ref="U152:U167"/>
    <mergeCell ref="W143:W149"/>
    <mergeCell ref="X143:X149"/>
    <mergeCell ref="AD143:AD149"/>
    <mergeCell ref="AE143:AE149"/>
    <mergeCell ref="Q147:Q149"/>
    <mergeCell ref="R147:R149"/>
    <mergeCell ref="S147:S149"/>
    <mergeCell ref="T147:T149"/>
    <mergeCell ref="U147:U149"/>
    <mergeCell ref="V147:V149"/>
    <mergeCell ref="W134:W140"/>
    <mergeCell ref="X134:X140"/>
    <mergeCell ref="AD134:AD140"/>
    <mergeCell ref="AE134:AE140"/>
    <mergeCell ref="Q143:Q146"/>
    <mergeCell ref="R143:R146"/>
    <mergeCell ref="S143:S146"/>
    <mergeCell ref="T143:T146"/>
    <mergeCell ref="U143:U146"/>
    <mergeCell ref="V143:V146"/>
    <mergeCell ref="Q134:Q140"/>
    <mergeCell ref="R134:R140"/>
    <mergeCell ref="S134:S140"/>
    <mergeCell ref="T134:T140"/>
    <mergeCell ref="U134:U140"/>
    <mergeCell ref="V134:V140"/>
    <mergeCell ref="AE125:AE131"/>
    <mergeCell ref="Q127:Q129"/>
    <mergeCell ref="R127:R129"/>
    <mergeCell ref="S127:S129"/>
    <mergeCell ref="Q130:Q131"/>
    <mergeCell ref="R130:R131"/>
    <mergeCell ref="S130:S131"/>
    <mergeCell ref="Q125:Q126"/>
    <mergeCell ref="R125:R126"/>
    <mergeCell ref="S125:S126"/>
    <mergeCell ref="W125:W131"/>
    <mergeCell ref="X125:X131"/>
    <mergeCell ref="AD125:AD131"/>
    <mergeCell ref="W119:W122"/>
    <mergeCell ref="X119:X122"/>
    <mergeCell ref="AD119:AD122"/>
    <mergeCell ref="AE119:AE122"/>
    <mergeCell ref="Q121:Q122"/>
    <mergeCell ref="R121:R122"/>
    <mergeCell ref="S121:S122"/>
    <mergeCell ref="T121:T122"/>
    <mergeCell ref="U121:U122"/>
    <mergeCell ref="V121:V122"/>
    <mergeCell ref="Q119:Q120"/>
    <mergeCell ref="R119:R120"/>
    <mergeCell ref="S119:S120"/>
    <mergeCell ref="T119:T120"/>
    <mergeCell ref="U119:U120"/>
    <mergeCell ref="V119:V120"/>
    <mergeCell ref="W110:W116"/>
    <mergeCell ref="X110:X116"/>
    <mergeCell ref="AD110:AD116"/>
    <mergeCell ref="T110:T111"/>
    <mergeCell ref="U110:U111"/>
    <mergeCell ref="V110:V111"/>
    <mergeCell ref="AE110:AE116"/>
    <mergeCell ref="Q112:Q113"/>
    <mergeCell ref="R112:R113"/>
    <mergeCell ref="S112:S113"/>
    <mergeCell ref="Q114:Q115"/>
    <mergeCell ref="R114:R115"/>
    <mergeCell ref="S114:S115"/>
    <mergeCell ref="Q110:Q111"/>
    <mergeCell ref="R110:R111"/>
    <mergeCell ref="S110:S111"/>
    <mergeCell ref="X103:X107"/>
    <mergeCell ref="AD103:AD107"/>
    <mergeCell ref="AE103:AE107"/>
    <mergeCell ref="Q105:Q107"/>
    <mergeCell ref="R105:R107"/>
    <mergeCell ref="S105:S107"/>
    <mergeCell ref="T105:T107"/>
    <mergeCell ref="U105:U107"/>
    <mergeCell ref="V105:V107"/>
    <mergeCell ref="X98:X100"/>
    <mergeCell ref="AD98:AD100"/>
    <mergeCell ref="AE98:AE100"/>
    <mergeCell ref="Q103:Q104"/>
    <mergeCell ref="R103:R104"/>
    <mergeCell ref="S103:S104"/>
    <mergeCell ref="T103:T104"/>
    <mergeCell ref="U103:U104"/>
    <mergeCell ref="V103:V104"/>
    <mergeCell ref="W103:W107"/>
    <mergeCell ref="R98:R100"/>
    <mergeCell ref="S98:S100"/>
    <mergeCell ref="T98:T100"/>
    <mergeCell ref="U98:U100"/>
    <mergeCell ref="V98:V100"/>
    <mergeCell ref="W98:W100"/>
    <mergeCell ref="AD79:AD95"/>
    <mergeCell ref="AE79:AE95"/>
    <mergeCell ref="Q86:Q87"/>
    <mergeCell ref="R86:R87"/>
    <mergeCell ref="S86:S87"/>
    <mergeCell ref="T86:T87"/>
    <mergeCell ref="U86:U87"/>
    <mergeCell ref="V86:V87"/>
    <mergeCell ref="Q88:Q89"/>
    <mergeCell ref="R88:R89"/>
    <mergeCell ref="W79:W95"/>
    <mergeCell ref="X79:X95"/>
    <mergeCell ref="S88:S89"/>
    <mergeCell ref="T88:T89"/>
    <mergeCell ref="U88:U89"/>
    <mergeCell ref="V88:V89"/>
    <mergeCell ref="S90:S91"/>
    <mergeCell ref="S58:S59"/>
    <mergeCell ref="Q60:Q61"/>
    <mergeCell ref="R60:R61"/>
    <mergeCell ref="A79:A151"/>
    <mergeCell ref="Q79:Q81"/>
    <mergeCell ref="R79:R81"/>
    <mergeCell ref="S79:S81"/>
    <mergeCell ref="Q90:Q91"/>
    <mergeCell ref="R90:R91"/>
    <mergeCell ref="Q98:Q100"/>
    <mergeCell ref="AD46:AD51"/>
    <mergeCell ref="AE46:AE51"/>
    <mergeCell ref="P48:P51"/>
    <mergeCell ref="Q48:Q51"/>
    <mergeCell ref="W57:W66"/>
    <mergeCell ref="X57:X66"/>
    <mergeCell ref="AD57:AD66"/>
    <mergeCell ref="AE57:AE66"/>
    <mergeCell ref="Q58:Q59"/>
    <mergeCell ref="R58:R59"/>
    <mergeCell ref="W40:W43"/>
    <mergeCell ref="X40:X43"/>
    <mergeCell ref="AD40:AD43"/>
    <mergeCell ref="AE40:AE43"/>
    <mergeCell ref="P46:P47"/>
    <mergeCell ref="Q46:Q47"/>
    <mergeCell ref="R46:R47"/>
    <mergeCell ref="S46:S47"/>
    <mergeCell ref="W46:W51"/>
    <mergeCell ref="X46:X51"/>
    <mergeCell ref="P36:P37"/>
    <mergeCell ref="Q36:Q37"/>
    <mergeCell ref="R36:R37"/>
    <mergeCell ref="S36:S37"/>
    <mergeCell ref="T36:T37"/>
    <mergeCell ref="U36:U37"/>
    <mergeCell ref="X32:X37"/>
    <mergeCell ref="AD32:AD37"/>
    <mergeCell ref="AE32:AE37"/>
    <mergeCell ref="P34:P35"/>
    <mergeCell ref="Q34:Q35"/>
    <mergeCell ref="R34:R35"/>
    <mergeCell ref="S34:S35"/>
    <mergeCell ref="T34:T35"/>
    <mergeCell ref="U34:U35"/>
    <mergeCell ref="V34:V35"/>
    <mergeCell ref="R32:R33"/>
    <mergeCell ref="S32:S33"/>
    <mergeCell ref="T32:T33"/>
    <mergeCell ref="U32:U33"/>
    <mergeCell ref="V32:V33"/>
    <mergeCell ref="W32:W37"/>
    <mergeCell ref="V36:V37"/>
    <mergeCell ref="W7:W11"/>
    <mergeCell ref="X7:X11"/>
    <mergeCell ref="AD7:AD11"/>
    <mergeCell ref="AE7:AE11"/>
    <mergeCell ref="W17:W23"/>
    <mergeCell ref="X17:X23"/>
    <mergeCell ref="AD17:AD23"/>
    <mergeCell ref="AE17:AE23"/>
    <mergeCell ref="R9:R11"/>
    <mergeCell ref="S9:S11"/>
    <mergeCell ref="P32:P33"/>
    <mergeCell ref="U7:U8"/>
    <mergeCell ref="V7:V8"/>
    <mergeCell ref="P20:P21"/>
    <mergeCell ref="Q20:Q21"/>
    <mergeCell ref="R20:R21"/>
    <mergeCell ref="S20:S21"/>
    <mergeCell ref="Q32:Q33"/>
    <mergeCell ref="R4:V4"/>
    <mergeCell ref="W4:X5"/>
    <mergeCell ref="Y4:AA4"/>
    <mergeCell ref="A7:A78"/>
    <mergeCell ref="P7:P8"/>
    <mergeCell ref="Q7:Q8"/>
    <mergeCell ref="R7:R8"/>
    <mergeCell ref="S7:S8"/>
    <mergeCell ref="T7:T8"/>
    <mergeCell ref="Q9:Q11"/>
    <mergeCell ref="AB4:AC4"/>
    <mergeCell ref="AD4:AD6"/>
    <mergeCell ref="AE4:AE6"/>
    <mergeCell ref="AB5:AB6"/>
    <mergeCell ref="AC5:AC6"/>
    <mergeCell ref="R5:S5"/>
    <mergeCell ref="T5:V5"/>
    <mergeCell ref="Y5:Y6"/>
    <mergeCell ref="Z5:Z6"/>
    <mergeCell ref="AA5:AA6"/>
    <mergeCell ref="P4:P6"/>
    <mergeCell ref="Q4:Q6"/>
    <mergeCell ref="A4:A6"/>
    <mergeCell ref="B4:B6"/>
    <mergeCell ref="C4:C6"/>
    <mergeCell ref="D4:E6"/>
    <mergeCell ref="F4:J4"/>
    <mergeCell ref="K4:K6"/>
    <mergeCell ref="F5:F6"/>
    <mergeCell ref="G5:G6"/>
    <mergeCell ref="H5:H6"/>
    <mergeCell ref="I5:I6"/>
    <mergeCell ref="O32:O37"/>
    <mergeCell ref="O40:O43"/>
    <mergeCell ref="O46:O51"/>
    <mergeCell ref="J5:J6"/>
    <mergeCell ref="L4:L6"/>
    <mergeCell ref="M4:M6"/>
    <mergeCell ref="N4:N6"/>
    <mergeCell ref="O4:O6"/>
    <mergeCell ref="O17:O23"/>
    <mergeCell ref="O143:O149"/>
    <mergeCell ref="O152:O167"/>
    <mergeCell ref="O170:O187"/>
    <mergeCell ref="O218:O224"/>
    <mergeCell ref="O227:O243"/>
    <mergeCell ref="O98:O100"/>
    <mergeCell ref="O103:O107"/>
    <mergeCell ref="O125:O131"/>
    <mergeCell ref="O134:O140"/>
    <mergeCell ref="T519:T524"/>
    <mergeCell ref="U519:U524"/>
    <mergeCell ref="S532:S538"/>
    <mergeCell ref="T532:T538"/>
    <mergeCell ref="V465:V466"/>
    <mergeCell ref="V438:V440"/>
    <mergeCell ref="S446:S447"/>
    <mergeCell ref="T446:T447"/>
    <mergeCell ref="U446:U447"/>
    <mergeCell ref="V446:V447"/>
    <mergeCell ref="V434:V435"/>
    <mergeCell ref="C236:C237"/>
    <mergeCell ref="D236:D237"/>
    <mergeCell ref="E236:E237"/>
    <mergeCell ref="G236:G237"/>
    <mergeCell ref="H236:H237"/>
    <mergeCell ref="I236:I237"/>
    <mergeCell ref="V389:V394"/>
    <mergeCell ref="U385:U386"/>
    <mergeCell ref="V385:V386"/>
    <mergeCell ref="O7:O11"/>
    <mergeCell ref="AD73:AD75"/>
    <mergeCell ref="AE73:AE75"/>
    <mergeCell ref="A227:A290"/>
    <mergeCell ref="Q246:Q247"/>
    <mergeCell ref="R246:R247"/>
    <mergeCell ref="S246:S247"/>
    <mergeCell ref="T246:T247"/>
    <mergeCell ref="O57:O66"/>
    <mergeCell ref="AD246:AD247"/>
    <mergeCell ref="AE246:AE247"/>
    <mergeCell ref="O250:O251"/>
    <mergeCell ref="P250:P251"/>
    <mergeCell ref="Q250:Q251"/>
    <mergeCell ref="R250:R251"/>
    <mergeCell ref="S250:S251"/>
    <mergeCell ref="T250:T251"/>
    <mergeCell ref="U250:U251"/>
    <mergeCell ref="V250:V251"/>
    <mergeCell ref="X250:X251"/>
    <mergeCell ref="V265:V266"/>
    <mergeCell ref="AD250:AD251"/>
    <mergeCell ref="AE250:AE251"/>
    <mergeCell ref="Q254:Q262"/>
    <mergeCell ref="R254:R262"/>
    <mergeCell ref="S254:S262"/>
    <mergeCell ref="T254:T262"/>
    <mergeCell ref="U254:U262"/>
    <mergeCell ref="V254:V262"/>
    <mergeCell ref="W254:W262"/>
    <mergeCell ref="O265:O267"/>
    <mergeCell ref="Q265:Q266"/>
    <mergeCell ref="R265:R266"/>
    <mergeCell ref="S265:S266"/>
    <mergeCell ref="T265:T266"/>
    <mergeCell ref="U265:U266"/>
    <mergeCell ref="AE270:AE275"/>
    <mergeCell ref="W265:W267"/>
    <mergeCell ref="X265:X267"/>
    <mergeCell ref="AD265:AD267"/>
    <mergeCell ref="AE265:AE267"/>
    <mergeCell ref="AD254:AD262"/>
    <mergeCell ref="AE254:AE262"/>
    <mergeCell ref="X254:X262"/>
    <mergeCell ref="V270:V275"/>
    <mergeCell ref="W270:W275"/>
    <mergeCell ref="X270:X275"/>
    <mergeCell ref="W278:W288"/>
    <mergeCell ref="X278:X288"/>
    <mergeCell ref="AD278:AD288"/>
    <mergeCell ref="AD270:AD275"/>
    <mergeCell ref="AE278:AE280"/>
    <mergeCell ref="O280:O288"/>
    <mergeCell ref="P281:P288"/>
    <mergeCell ref="Q278:Q288"/>
    <mergeCell ref="R278:R288"/>
    <mergeCell ref="S278:S288"/>
    <mergeCell ref="T278:T288"/>
    <mergeCell ref="R293:R295"/>
    <mergeCell ref="S293:S295"/>
    <mergeCell ref="T293:T295"/>
    <mergeCell ref="AD293:AD295"/>
    <mergeCell ref="AE293:AE295"/>
    <mergeCell ref="B298:B301"/>
    <mergeCell ref="Q298:Q301"/>
    <mergeCell ref="R298:R301"/>
    <mergeCell ref="S298:S301"/>
    <mergeCell ref="T298:T301"/>
    <mergeCell ref="U298:U301"/>
    <mergeCell ref="V298:V301"/>
    <mergeCell ref="W298:W301"/>
    <mergeCell ref="X298:X301"/>
    <mergeCell ref="AD298:AD301"/>
    <mergeCell ref="AE298:AE301"/>
    <mergeCell ref="A304:A335"/>
    <mergeCell ref="B304:B305"/>
    <mergeCell ref="O304:O305"/>
    <mergeCell ref="Q304:Q305"/>
    <mergeCell ref="R304:R305"/>
    <mergeCell ref="S304:S305"/>
    <mergeCell ref="B321:B322"/>
    <mergeCell ref="O321:O322"/>
    <mergeCell ref="T304:T305"/>
    <mergeCell ref="AD304:AD305"/>
    <mergeCell ref="AE304:AE305"/>
    <mergeCell ref="B308:B311"/>
    <mergeCell ref="Q308:Q311"/>
    <mergeCell ref="R308:R311"/>
    <mergeCell ref="S308:S311"/>
    <mergeCell ref="T308:T311"/>
    <mergeCell ref="U308:U311"/>
    <mergeCell ref="V308:V311"/>
    <mergeCell ref="W308:W311"/>
    <mergeCell ref="X308:X311"/>
    <mergeCell ref="AD308:AD311"/>
    <mergeCell ref="AE308:AE311"/>
    <mergeCell ref="B314:B318"/>
    <mergeCell ref="W314:W318"/>
    <mergeCell ref="X314:X318"/>
    <mergeCell ref="AD314:AD318"/>
    <mergeCell ref="AE314:AE318"/>
    <mergeCell ref="W321:W322"/>
    <mergeCell ref="X321:X322"/>
    <mergeCell ref="AD321:AD322"/>
    <mergeCell ref="AE321:AE322"/>
    <mergeCell ref="B325:B327"/>
    <mergeCell ref="O325:O327"/>
    <mergeCell ref="Q325:Q327"/>
    <mergeCell ref="R325:R327"/>
    <mergeCell ref="S325:S327"/>
    <mergeCell ref="T325:T327"/>
    <mergeCell ref="W325:W327"/>
    <mergeCell ref="X325:X327"/>
    <mergeCell ref="AD325:AD327"/>
    <mergeCell ref="AE325:AE327"/>
    <mergeCell ref="A336:A337"/>
    <mergeCell ref="A338:A357"/>
    <mergeCell ref="B341:B342"/>
    <mergeCell ref="W341:W342"/>
    <mergeCell ref="X341:X342"/>
    <mergeCell ref="AD341:AD342"/>
    <mergeCell ref="AE341:AE342"/>
    <mergeCell ref="B345:B347"/>
    <mergeCell ref="W345:W347"/>
    <mergeCell ref="X345:X347"/>
    <mergeCell ref="AD345:AD347"/>
    <mergeCell ref="AE345:AE347"/>
    <mergeCell ref="W350:W355"/>
    <mergeCell ref="X350:X355"/>
    <mergeCell ref="AD350:AD355"/>
    <mergeCell ref="AE350:AE355"/>
    <mergeCell ref="A358:A359"/>
    <mergeCell ref="B350:B355"/>
    <mergeCell ref="O350:O355"/>
    <mergeCell ref="R350:R352"/>
    <mergeCell ref="S350:S352"/>
    <mergeCell ref="A360:A371"/>
    <mergeCell ref="B360:B361"/>
    <mergeCell ref="Q360:Q361"/>
    <mergeCell ref="R360:R361"/>
    <mergeCell ref="S360:S361"/>
    <mergeCell ref="T360:T361"/>
    <mergeCell ref="U360:U361"/>
    <mergeCell ref="V360:V361"/>
    <mergeCell ref="W360:W361"/>
    <mergeCell ref="X360:X361"/>
    <mergeCell ref="AD360:AD361"/>
    <mergeCell ref="B364:B365"/>
    <mergeCell ref="O364:O365"/>
    <mergeCell ref="W364:W365"/>
    <mergeCell ref="X364:X365"/>
    <mergeCell ref="AD364:AD365"/>
    <mergeCell ref="AE364:AE365"/>
    <mergeCell ref="B368:B369"/>
    <mergeCell ref="Q368:Q369"/>
    <mergeCell ref="R368:R369"/>
    <mergeCell ref="S368:S369"/>
    <mergeCell ref="T368:T369"/>
    <mergeCell ref="U368:U369"/>
    <mergeCell ref="V368:V369"/>
    <mergeCell ref="W368:W369"/>
    <mergeCell ref="X368:X369"/>
    <mergeCell ref="AD368:AD369"/>
    <mergeCell ref="A372:A442"/>
    <mergeCell ref="O372:O382"/>
    <mergeCell ref="Q372:Q382"/>
    <mergeCell ref="R372:R382"/>
    <mergeCell ref="S372:S382"/>
    <mergeCell ref="T372:T382"/>
    <mergeCell ref="U372:U382"/>
    <mergeCell ref="V372:V382"/>
    <mergeCell ref="W372:W382"/>
    <mergeCell ref="X372:X382"/>
    <mergeCell ref="AD372:AD382"/>
    <mergeCell ref="AE372:AE382"/>
    <mergeCell ref="C374:C375"/>
    <mergeCell ref="D374:D375"/>
    <mergeCell ref="E374:E375"/>
    <mergeCell ref="G374:G375"/>
    <mergeCell ref="H374:H375"/>
    <mergeCell ref="I374:I375"/>
    <mergeCell ref="J374:J375"/>
    <mergeCell ref="K374:K375"/>
    <mergeCell ref="M374:M375"/>
    <mergeCell ref="N374:N375"/>
    <mergeCell ref="Y374:Y375"/>
    <mergeCell ref="B385:B386"/>
    <mergeCell ref="O385:O386"/>
    <mergeCell ref="Q385:Q386"/>
    <mergeCell ref="R385:R386"/>
    <mergeCell ref="S385:S386"/>
    <mergeCell ref="T385:T386"/>
    <mergeCell ref="W385:W386"/>
    <mergeCell ref="X385:X386"/>
    <mergeCell ref="AD385:AD386"/>
    <mergeCell ref="AE385:AE386"/>
    <mergeCell ref="B389:B394"/>
    <mergeCell ref="Q389:Q394"/>
    <mergeCell ref="R389:R394"/>
    <mergeCell ref="S389:S394"/>
    <mergeCell ref="T389:T394"/>
    <mergeCell ref="U389:U394"/>
    <mergeCell ref="W389:W394"/>
    <mergeCell ref="X389:X394"/>
    <mergeCell ref="AD389:AD394"/>
    <mergeCell ref="AE389:AE394"/>
    <mergeCell ref="B397:B400"/>
    <mergeCell ref="O397:O400"/>
    <mergeCell ref="Q397:Q398"/>
    <mergeCell ref="R397:R398"/>
    <mergeCell ref="S397:S398"/>
    <mergeCell ref="T397:T398"/>
    <mergeCell ref="U397:U398"/>
    <mergeCell ref="V397:V398"/>
    <mergeCell ref="W397:W400"/>
    <mergeCell ref="X397:X400"/>
    <mergeCell ref="AD397:AD400"/>
    <mergeCell ref="AE397:AE400"/>
    <mergeCell ref="Q399:Q400"/>
    <mergeCell ref="R399:R400"/>
    <mergeCell ref="S399:S400"/>
    <mergeCell ref="T399:T400"/>
    <mergeCell ref="U399:U400"/>
    <mergeCell ref="V399:V400"/>
    <mergeCell ref="Q403:Q405"/>
    <mergeCell ref="R403:R405"/>
    <mergeCell ref="S403:S405"/>
    <mergeCell ref="T403:T405"/>
    <mergeCell ref="U403:U405"/>
    <mergeCell ref="V403:V405"/>
    <mergeCell ref="W403:W408"/>
    <mergeCell ref="X403:X408"/>
    <mergeCell ref="AD403:AD408"/>
    <mergeCell ref="AE403:AE408"/>
    <mergeCell ref="Q406:Q408"/>
    <mergeCell ref="R406:R408"/>
    <mergeCell ref="S406:S408"/>
    <mergeCell ref="T406:T408"/>
    <mergeCell ref="U406:U408"/>
    <mergeCell ref="V406:V408"/>
    <mergeCell ref="B411:B414"/>
    <mergeCell ref="O411:O414"/>
    <mergeCell ref="Q411:Q414"/>
    <mergeCell ref="R411:R414"/>
    <mergeCell ref="S411:S414"/>
    <mergeCell ref="T411:T414"/>
    <mergeCell ref="U411:U414"/>
    <mergeCell ref="V411:V414"/>
    <mergeCell ref="W411:W414"/>
    <mergeCell ref="X411:X414"/>
    <mergeCell ref="AD411:AD414"/>
    <mergeCell ref="AE411:AE414"/>
    <mergeCell ref="B417:B421"/>
    <mergeCell ref="O417:O421"/>
    <mergeCell ref="Q417:Q421"/>
    <mergeCell ref="R417:R421"/>
    <mergeCell ref="S417:S421"/>
    <mergeCell ref="T417:T421"/>
    <mergeCell ref="U417:U421"/>
    <mergeCell ref="V417:V421"/>
    <mergeCell ref="W417:W421"/>
    <mergeCell ref="X417:X421"/>
    <mergeCell ref="AD417:AD421"/>
    <mergeCell ref="AE417:AE421"/>
    <mergeCell ref="B424:B431"/>
    <mergeCell ref="O424:O431"/>
    <mergeCell ref="Q424:Q431"/>
    <mergeCell ref="R424:R431"/>
    <mergeCell ref="S424:S431"/>
    <mergeCell ref="T424:T431"/>
    <mergeCell ref="U424:U431"/>
    <mergeCell ref="V424:V431"/>
    <mergeCell ref="W424:W431"/>
    <mergeCell ref="X424:X431"/>
    <mergeCell ref="AD424:AD431"/>
    <mergeCell ref="AE424:AE431"/>
    <mergeCell ref="B434:B435"/>
    <mergeCell ref="Q434:Q435"/>
    <mergeCell ref="R434:R435"/>
    <mergeCell ref="S434:S435"/>
    <mergeCell ref="T434:T435"/>
    <mergeCell ref="U434:U435"/>
    <mergeCell ref="W434:W435"/>
    <mergeCell ref="X434:X435"/>
    <mergeCell ref="AD434:AD435"/>
    <mergeCell ref="AE434:AE435"/>
    <mergeCell ref="B438:B440"/>
    <mergeCell ref="Q438:Q440"/>
    <mergeCell ref="R438:R440"/>
    <mergeCell ref="S438:S440"/>
    <mergeCell ref="T438:T440"/>
    <mergeCell ref="U438:U440"/>
    <mergeCell ref="W438:W440"/>
    <mergeCell ref="X438:X440"/>
    <mergeCell ref="AD438:AD440"/>
    <mergeCell ref="AE438:AE440"/>
    <mergeCell ref="A443:A445"/>
    <mergeCell ref="A446:A455"/>
    <mergeCell ref="B446:B447"/>
    <mergeCell ref="O446:O447"/>
    <mergeCell ref="Q446:Q447"/>
    <mergeCell ref="R446:R447"/>
    <mergeCell ref="W446:W447"/>
    <mergeCell ref="X446:X447"/>
    <mergeCell ref="AD446:AD447"/>
    <mergeCell ref="AE446:AE447"/>
    <mergeCell ref="B450:B453"/>
    <mergeCell ref="O450:O453"/>
    <mergeCell ref="Q450:Q453"/>
    <mergeCell ref="R450:R453"/>
    <mergeCell ref="S450:S453"/>
    <mergeCell ref="T450:T453"/>
    <mergeCell ref="U450:U453"/>
    <mergeCell ref="V450:V453"/>
    <mergeCell ref="W450:W453"/>
    <mergeCell ref="X450:X453"/>
    <mergeCell ref="AD450:AD453"/>
    <mergeCell ref="AE450:AE453"/>
    <mergeCell ref="A456:A457"/>
    <mergeCell ref="A458:A490"/>
    <mergeCell ref="Q458:Q459"/>
    <mergeCell ref="R458:R459"/>
    <mergeCell ref="S458:S459"/>
    <mergeCell ref="T458:T459"/>
    <mergeCell ref="B465:B466"/>
    <mergeCell ref="Q465:Q466"/>
    <mergeCell ref="R465:R466"/>
    <mergeCell ref="S465:S466"/>
    <mergeCell ref="U458:U459"/>
    <mergeCell ref="V458:V459"/>
    <mergeCell ref="W458:W459"/>
    <mergeCell ref="X458:X459"/>
    <mergeCell ref="AD458:AD462"/>
    <mergeCell ref="AE458:AE462"/>
    <mergeCell ref="T465:T466"/>
    <mergeCell ref="U465:U466"/>
    <mergeCell ref="W465:W466"/>
    <mergeCell ref="X465:X466"/>
    <mergeCell ref="AD465:AD466"/>
    <mergeCell ref="AE465:AE466"/>
    <mergeCell ref="B469:B473"/>
    <mergeCell ref="O469:O473"/>
    <mergeCell ref="P469:P473"/>
    <mergeCell ref="W469:W473"/>
    <mergeCell ref="X469:X473"/>
    <mergeCell ref="AD469:AD473"/>
    <mergeCell ref="AE469:AE473"/>
    <mergeCell ref="B476:B477"/>
    <mergeCell ref="AD476:AD477"/>
    <mergeCell ref="AE476:AE477"/>
    <mergeCell ref="B480:B481"/>
    <mergeCell ref="O480:O481"/>
    <mergeCell ref="W480:W481"/>
    <mergeCell ref="X480:X481"/>
    <mergeCell ref="AD480:AD481"/>
    <mergeCell ref="AE480:AE481"/>
    <mergeCell ref="B484:B488"/>
    <mergeCell ref="O484:O488"/>
    <mergeCell ref="Q484:Q487"/>
    <mergeCell ref="R484:R487"/>
    <mergeCell ref="S484:S487"/>
    <mergeCell ref="T484:T487"/>
    <mergeCell ref="U484:U487"/>
    <mergeCell ref="V484:V487"/>
    <mergeCell ref="W484:W487"/>
    <mergeCell ref="X484:X487"/>
    <mergeCell ref="AD484:AD488"/>
    <mergeCell ref="AE484:AE488"/>
    <mergeCell ref="A491:A507"/>
    <mergeCell ref="B491:B494"/>
    <mergeCell ref="O491:O494"/>
    <mergeCell ref="W491:W494"/>
    <mergeCell ref="X491:X494"/>
    <mergeCell ref="AD491:AD494"/>
    <mergeCell ref="AD497:AD501"/>
    <mergeCell ref="AE491:AE494"/>
    <mergeCell ref="B497:B501"/>
    <mergeCell ref="Q497:Q501"/>
    <mergeCell ref="R497:R501"/>
    <mergeCell ref="S497:S501"/>
    <mergeCell ref="T497:T501"/>
    <mergeCell ref="U497:U501"/>
    <mergeCell ref="V497:V501"/>
    <mergeCell ref="W497:W501"/>
    <mergeCell ref="X497:X501"/>
    <mergeCell ref="AE497:AE501"/>
    <mergeCell ref="B504:B505"/>
    <mergeCell ref="O504:O505"/>
    <mergeCell ref="W504:W505"/>
    <mergeCell ref="X504:X505"/>
    <mergeCell ref="AD504:AD505"/>
    <mergeCell ref="AE504:AE505"/>
    <mergeCell ref="A508:A509"/>
    <mergeCell ref="A510:A518"/>
    <mergeCell ref="AB512:AC512"/>
    <mergeCell ref="B513:B516"/>
    <mergeCell ref="Q513:Q516"/>
    <mergeCell ref="R513:R516"/>
    <mergeCell ref="S513:S516"/>
    <mergeCell ref="T513:T516"/>
    <mergeCell ref="U513:U516"/>
    <mergeCell ref="V513:V516"/>
    <mergeCell ref="W513:W516"/>
    <mergeCell ref="X513:X516"/>
    <mergeCell ref="AD513:AD516"/>
    <mergeCell ref="AE513:AE516"/>
    <mergeCell ref="AB518:AC518"/>
    <mergeCell ref="A519:A526"/>
    <mergeCell ref="B519:B524"/>
    <mergeCell ref="Q519:Q524"/>
    <mergeCell ref="R519:R524"/>
    <mergeCell ref="S519:S524"/>
    <mergeCell ref="V519:V524"/>
    <mergeCell ref="W519:W524"/>
    <mergeCell ref="X519:X524"/>
    <mergeCell ref="AE519:AE524"/>
    <mergeCell ref="AF519:AF524"/>
    <mergeCell ref="AB526:AC526"/>
    <mergeCell ref="AB525:AC525"/>
    <mergeCell ref="A527:A528"/>
    <mergeCell ref="A529:A540"/>
    <mergeCell ref="B532:B538"/>
    <mergeCell ref="O532:O538"/>
    <mergeCell ref="Q532:Q538"/>
    <mergeCell ref="R532:R538"/>
    <mergeCell ref="AD532:AD538"/>
    <mergeCell ref="T549:T551"/>
    <mergeCell ref="X554:X555"/>
    <mergeCell ref="W532:W538"/>
    <mergeCell ref="X532:X538"/>
    <mergeCell ref="AE532:AE538"/>
    <mergeCell ref="U532:U538"/>
    <mergeCell ref="V532:V538"/>
    <mergeCell ref="U554:U555"/>
    <mergeCell ref="AE549:AE551"/>
    <mergeCell ref="A541:A542"/>
    <mergeCell ref="A543:A582"/>
    <mergeCell ref="B549:B551"/>
    <mergeCell ref="Q549:Q551"/>
    <mergeCell ref="R549:R551"/>
    <mergeCell ref="B554:B555"/>
    <mergeCell ref="B558:B560"/>
    <mergeCell ref="O558:O560"/>
    <mergeCell ref="P558:P559"/>
    <mergeCell ref="Q558:Q560"/>
    <mergeCell ref="AE554:AE555"/>
    <mergeCell ref="X549:X551"/>
    <mergeCell ref="W554:W555"/>
    <mergeCell ref="U549:U551"/>
    <mergeCell ref="S549:S551"/>
    <mergeCell ref="S558:S560"/>
    <mergeCell ref="T558:T560"/>
    <mergeCell ref="X558:X560"/>
    <mergeCell ref="AD558:AD560"/>
    <mergeCell ref="AE558:AE560"/>
    <mergeCell ref="AC558:AC559"/>
    <mergeCell ref="AD554:AD555"/>
    <mergeCell ref="V549:V551"/>
    <mergeCell ref="W549:W551"/>
    <mergeCell ref="AD549:AD551"/>
    <mergeCell ref="V554:V555"/>
    <mergeCell ref="V558:V560"/>
    <mergeCell ref="W558:W560"/>
    <mergeCell ref="R558:R560"/>
    <mergeCell ref="T554:T555"/>
    <mergeCell ref="P554:P555"/>
    <mergeCell ref="Q554:Q555"/>
    <mergeCell ref="R554:R555"/>
    <mergeCell ref="S554:S555"/>
    <mergeCell ref="Q563:Q567"/>
    <mergeCell ref="R563:R567"/>
    <mergeCell ref="S563:S567"/>
    <mergeCell ref="T563:T567"/>
    <mergeCell ref="U563:U567"/>
    <mergeCell ref="AB558:AB559"/>
    <mergeCell ref="V563:V567"/>
    <mergeCell ref="W563:W567"/>
    <mergeCell ref="X563:X567"/>
    <mergeCell ref="U558:U560"/>
    <mergeCell ref="A594:A595"/>
    <mergeCell ref="A589:A591"/>
    <mergeCell ref="A592:A593"/>
    <mergeCell ref="A583:A588"/>
    <mergeCell ref="B583:B586"/>
    <mergeCell ref="R570:R575"/>
    <mergeCell ref="B570:B575"/>
    <mergeCell ref="O570:O575"/>
    <mergeCell ref="P570:P575"/>
    <mergeCell ref="Q570:Q575"/>
    <mergeCell ref="AD563:AD567"/>
    <mergeCell ref="AE563:AE567"/>
    <mergeCell ref="T570:T575"/>
    <mergeCell ref="U570:U575"/>
    <mergeCell ref="V570:V575"/>
    <mergeCell ref="U583:U586"/>
    <mergeCell ref="AD570:AD575"/>
    <mergeCell ref="AE570:AE575"/>
    <mergeCell ref="AD583:AD586"/>
    <mergeCell ref="AE583:AE586"/>
    <mergeCell ref="V583:V586"/>
    <mergeCell ref="S570:S575"/>
    <mergeCell ref="D597:E597"/>
    <mergeCell ref="W583:W586"/>
    <mergeCell ref="Q583:Q586"/>
    <mergeCell ref="X583:X586"/>
    <mergeCell ref="B578:B580"/>
    <mergeCell ref="AD578:AD580"/>
    <mergeCell ref="B69:B76"/>
    <mergeCell ref="W69:W76"/>
    <mergeCell ref="X69:X76"/>
    <mergeCell ref="R583:R586"/>
    <mergeCell ref="S583:S586"/>
    <mergeCell ref="T583:T586"/>
    <mergeCell ref="X570:X575"/>
    <mergeCell ref="W570:W575"/>
  </mergeCells>
  <phoneticPr fontId="2"/>
  <printOptions horizontalCentered="1"/>
  <pageMargins left="0" right="0" top="0.75" bottom="0.39370078740157483" header="0.31496062992125984" footer="0.31496062992125984"/>
  <pageSetup paperSize="9" scale="46" firstPageNumber="21" orientation="landscape" useFirstPageNumber="1" r:id="rId1"/>
  <rowBreaks count="7" manualBreakCount="7">
    <brk id="78" max="30" man="1"/>
    <brk id="151" max="30" man="1"/>
    <brk id="226" max="30" man="1"/>
    <brk id="303" max="30" man="1"/>
    <brk id="371" max="30" man="1"/>
    <brk id="449" max="30" man="1"/>
    <brk id="528" max="3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12"/>
  <sheetViews>
    <sheetView tabSelected="1" view="pageBreakPreview" zoomScaleNormal="100" zoomScaleSheetLayoutView="100" workbookViewId="0">
      <pane xSplit="2" ySplit="5" topLeftCell="N6" activePane="bottomRight" state="frozen"/>
      <selection activeCell="R67" sqref="R67"/>
      <selection pane="topRight" activeCell="R67" sqref="R67"/>
      <selection pane="bottomLeft" activeCell="R67" sqref="R67"/>
      <selection pane="bottomRight" activeCell="T16" sqref="T16"/>
    </sheetView>
  </sheetViews>
  <sheetFormatPr defaultColWidth="9" defaultRowHeight="14.4" x14ac:dyDescent="0.2"/>
  <cols>
    <col min="1" max="1" width="10.77734375" style="317" customWidth="1"/>
    <col min="2" max="2" width="9.109375" style="322" customWidth="1"/>
    <col min="3" max="3" width="5.77734375" style="317" customWidth="1"/>
    <col min="4" max="4" width="1.77734375" style="317" customWidth="1"/>
    <col min="5" max="5" width="4" style="317" customWidth="1"/>
    <col min="6" max="7" width="4.6640625" style="317" customWidth="1"/>
    <col min="8" max="8" width="4.88671875" style="321" customWidth="1"/>
    <col min="9" max="9" width="5.109375" style="317" bestFit="1" customWidth="1"/>
    <col min="10" max="10" width="5.6640625" style="317" bestFit="1" customWidth="1"/>
    <col min="11" max="11" width="9.33203125" style="317" bestFit="1" customWidth="1"/>
    <col min="12" max="12" width="12" style="320" customWidth="1"/>
    <col min="13" max="13" width="12.88671875" style="320" bestFit="1" customWidth="1"/>
    <col min="14" max="14" width="7.6640625" style="319" bestFit="1" customWidth="1"/>
    <col min="15" max="15" width="14.109375" style="317" bestFit="1" customWidth="1"/>
    <col min="16" max="16" width="10" style="317" bestFit="1" customWidth="1"/>
    <col min="17" max="17" width="9.109375" style="318" bestFit="1" customWidth="1"/>
    <col min="18" max="18" width="12.109375" style="317" bestFit="1" customWidth="1"/>
    <col min="19" max="19" width="8.109375" style="317" bestFit="1" customWidth="1"/>
    <col min="20" max="20" width="9.109375" style="318" bestFit="1" customWidth="1"/>
    <col min="21" max="21" width="9" style="317"/>
    <col min="22" max="22" width="8" style="317" bestFit="1" customWidth="1"/>
    <col min="23" max="23" width="9" style="317"/>
    <col min="24" max="27" width="9.109375" style="317" bestFit="1" customWidth="1"/>
    <col min="28" max="28" width="9" style="317"/>
    <col min="29" max="29" width="9.109375" style="317" bestFit="1" customWidth="1"/>
    <col min="30" max="30" width="9" style="317"/>
    <col min="31" max="16384" width="9" style="316"/>
  </cols>
  <sheetData>
    <row r="1" spans="1:30" ht="16.2" x14ac:dyDescent="0.2">
      <c r="A1" s="463"/>
    </row>
    <row r="2" spans="1:30" s="251" customFormat="1" ht="15" thickBot="1" x14ac:dyDescent="0.25">
      <c r="A2" s="460"/>
      <c r="B2" s="460"/>
      <c r="C2" s="460"/>
      <c r="D2" s="460"/>
      <c r="E2" s="460"/>
      <c r="F2" s="460"/>
      <c r="G2" s="461"/>
      <c r="H2" s="460"/>
      <c r="I2" s="460"/>
      <c r="J2" s="460"/>
      <c r="K2" s="461"/>
      <c r="L2" s="46"/>
      <c r="M2" s="46"/>
      <c r="N2" s="461"/>
      <c r="O2" s="35"/>
      <c r="P2" s="317"/>
      <c r="Q2" s="462"/>
      <c r="R2" s="317"/>
      <c r="S2" s="317"/>
      <c r="T2" s="317"/>
      <c r="U2" s="317"/>
      <c r="V2" s="461"/>
      <c r="W2" s="461"/>
      <c r="X2" s="317"/>
      <c r="Y2" s="317"/>
      <c r="Z2" s="317"/>
      <c r="AA2" s="461"/>
      <c r="AB2" s="460"/>
      <c r="AC2" s="460"/>
      <c r="AD2" s="459" t="s">
        <v>564</v>
      </c>
    </row>
    <row r="3" spans="1:30" ht="17.25" customHeight="1" x14ac:dyDescent="0.2">
      <c r="A3" s="759" t="s">
        <v>35</v>
      </c>
      <c r="B3" s="649" t="s">
        <v>0</v>
      </c>
      <c r="C3" s="652" t="s">
        <v>1</v>
      </c>
      <c r="D3" s="637" t="s">
        <v>2</v>
      </c>
      <c r="E3" s="637"/>
      <c r="F3" s="763" t="s">
        <v>3</v>
      </c>
      <c r="G3" s="763"/>
      <c r="H3" s="763"/>
      <c r="I3" s="763"/>
      <c r="J3" s="637" t="s">
        <v>4</v>
      </c>
      <c r="K3" s="637" t="s">
        <v>47</v>
      </c>
      <c r="L3" s="751" t="s">
        <v>563</v>
      </c>
      <c r="M3" s="751" t="s">
        <v>41</v>
      </c>
      <c r="N3" s="754" t="s">
        <v>562</v>
      </c>
      <c r="O3" s="643" t="s">
        <v>42</v>
      </c>
      <c r="P3" s="637" t="s">
        <v>561</v>
      </c>
      <c r="Q3" s="764" t="s">
        <v>37</v>
      </c>
      <c r="R3" s="765"/>
      <c r="S3" s="765"/>
      <c r="T3" s="765"/>
      <c r="U3" s="766"/>
      <c r="V3" s="763" t="s">
        <v>44</v>
      </c>
      <c r="W3" s="763"/>
      <c r="X3" s="769" t="s">
        <v>95</v>
      </c>
      <c r="Y3" s="769"/>
      <c r="Z3" s="769"/>
      <c r="AA3" s="643" t="s">
        <v>245</v>
      </c>
      <c r="AB3" s="643"/>
      <c r="AC3" s="643" t="s">
        <v>560</v>
      </c>
      <c r="AD3" s="772" t="s">
        <v>97</v>
      </c>
    </row>
    <row r="4" spans="1:30" ht="17.25" customHeight="1" x14ac:dyDescent="0.2">
      <c r="A4" s="760"/>
      <c r="B4" s="650"/>
      <c r="C4" s="653"/>
      <c r="D4" s="638"/>
      <c r="E4" s="638"/>
      <c r="F4" s="757" t="s">
        <v>559</v>
      </c>
      <c r="G4" s="633" t="s">
        <v>6</v>
      </c>
      <c r="H4" s="633" t="s">
        <v>247</v>
      </c>
      <c r="I4" s="633" t="s">
        <v>248</v>
      </c>
      <c r="J4" s="638"/>
      <c r="K4" s="638"/>
      <c r="L4" s="752"/>
      <c r="M4" s="752"/>
      <c r="N4" s="755"/>
      <c r="O4" s="644"/>
      <c r="P4" s="638"/>
      <c r="Q4" s="784" t="s">
        <v>38</v>
      </c>
      <c r="R4" s="785"/>
      <c r="S4" s="781" t="s">
        <v>39</v>
      </c>
      <c r="T4" s="782"/>
      <c r="U4" s="783"/>
      <c r="V4" s="770"/>
      <c r="W4" s="770"/>
      <c r="X4" s="767" t="s">
        <v>96</v>
      </c>
      <c r="Y4" s="775" t="s">
        <v>197</v>
      </c>
      <c r="Z4" s="767" t="s">
        <v>40</v>
      </c>
      <c r="AA4" s="644" t="s">
        <v>46</v>
      </c>
      <c r="AB4" s="644" t="s">
        <v>249</v>
      </c>
      <c r="AC4" s="644"/>
      <c r="AD4" s="773"/>
    </row>
    <row r="5" spans="1:30" ht="17.25" customHeight="1" thickBot="1" x14ac:dyDescent="0.25">
      <c r="A5" s="761"/>
      <c r="B5" s="651"/>
      <c r="C5" s="654"/>
      <c r="D5" s="639"/>
      <c r="E5" s="639"/>
      <c r="F5" s="758"/>
      <c r="G5" s="634"/>
      <c r="H5" s="634"/>
      <c r="I5" s="634"/>
      <c r="J5" s="639"/>
      <c r="K5" s="639"/>
      <c r="L5" s="753"/>
      <c r="M5" s="753"/>
      <c r="N5" s="756"/>
      <c r="O5" s="645"/>
      <c r="P5" s="639"/>
      <c r="Q5" s="458" t="s">
        <v>63</v>
      </c>
      <c r="R5" s="457" t="s">
        <v>49</v>
      </c>
      <c r="S5" s="457" t="s">
        <v>52</v>
      </c>
      <c r="T5" s="458" t="s">
        <v>63</v>
      </c>
      <c r="U5" s="457" t="s">
        <v>49</v>
      </c>
      <c r="V5" s="456" t="s">
        <v>45</v>
      </c>
      <c r="W5" s="455" t="s">
        <v>67</v>
      </c>
      <c r="X5" s="768"/>
      <c r="Y5" s="776"/>
      <c r="Z5" s="768"/>
      <c r="AA5" s="645"/>
      <c r="AB5" s="645"/>
      <c r="AC5" s="645"/>
      <c r="AD5" s="774"/>
    </row>
    <row r="6" spans="1:30" x14ac:dyDescent="0.2">
      <c r="A6" s="746" t="s">
        <v>558</v>
      </c>
      <c r="B6" s="454" t="s">
        <v>557</v>
      </c>
      <c r="C6" s="453" t="s">
        <v>556</v>
      </c>
      <c r="D6" s="452" t="s">
        <v>258</v>
      </c>
      <c r="E6" s="451">
        <v>49</v>
      </c>
      <c r="F6" s="444"/>
      <c r="G6" s="444"/>
      <c r="H6" s="446" t="s">
        <v>251</v>
      </c>
      <c r="I6" s="444"/>
      <c r="J6" s="450">
        <v>5</v>
      </c>
      <c r="K6" s="444">
        <v>20</v>
      </c>
      <c r="L6" s="449">
        <v>236.8</v>
      </c>
      <c r="M6" s="449">
        <v>1149.49</v>
      </c>
      <c r="N6" s="448">
        <v>20</v>
      </c>
      <c r="O6" s="82" t="s">
        <v>78</v>
      </c>
      <c r="P6" s="444" t="s">
        <v>508</v>
      </c>
      <c r="Q6" s="447">
        <v>9</v>
      </c>
      <c r="R6" s="444" t="s">
        <v>505</v>
      </c>
      <c r="S6" s="446" t="s">
        <v>500</v>
      </c>
      <c r="T6" s="446" t="s">
        <v>500</v>
      </c>
      <c r="U6" s="446" t="s">
        <v>500</v>
      </c>
      <c r="V6" s="445"/>
      <c r="W6" s="444" t="s">
        <v>510</v>
      </c>
      <c r="X6" s="444">
        <v>10</v>
      </c>
      <c r="Y6" s="444"/>
      <c r="Z6" s="444"/>
      <c r="AA6" s="444"/>
      <c r="AB6" s="444"/>
      <c r="AC6" s="444"/>
      <c r="AD6" s="443" t="s">
        <v>446</v>
      </c>
    </row>
    <row r="7" spans="1:30" x14ac:dyDescent="0.2">
      <c r="A7" s="744"/>
      <c r="B7" s="371" t="s">
        <v>8</v>
      </c>
      <c r="C7" s="369">
        <f>SUM(F7:I7)</f>
        <v>1</v>
      </c>
      <c r="D7" s="370"/>
      <c r="E7" s="369"/>
      <c r="F7" s="368"/>
      <c r="G7" s="368"/>
      <c r="H7" s="368">
        <f>COUNTA(H6:H6)</f>
        <v>1</v>
      </c>
      <c r="I7" s="364"/>
      <c r="J7" s="368"/>
      <c r="K7" s="368">
        <f>SUM(K5:K6)</f>
        <v>20</v>
      </c>
      <c r="L7" s="367">
        <f>SUM(L6:L6)</f>
        <v>236.8</v>
      </c>
      <c r="M7" s="367">
        <f>SUM(M6:M6)</f>
        <v>1149.49</v>
      </c>
      <c r="N7" s="366">
        <f>SUM(N6:N6)</f>
        <v>20</v>
      </c>
      <c r="O7" s="364"/>
      <c r="P7" s="364"/>
      <c r="Q7" s="365">
        <v>9</v>
      </c>
      <c r="R7" s="364"/>
      <c r="S7" s="366">
        <f>SUM(S6:S6)</f>
        <v>0</v>
      </c>
      <c r="T7" s="365">
        <f>SUM(T6:T6)</f>
        <v>0</v>
      </c>
      <c r="U7" s="364"/>
      <c r="V7" s="364"/>
      <c r="W7" s="364"/>
      <c r="X7" s="366">
        <f>SUM(X6:X6)</f>
        <v>10</v>
      </c>
      <c r="Y7" s="366">
        <f>SUM(Y6:Y6)</f>
        <v>0</v>
      </c>
      <c r="Z7" s="366">
        <f>SUM(Z6:Z6)</f>
        <v>0</v>
      </c>
      <c r="AA7" s="366">
        <f>SUM(AA6:AA6)</f>
        <v>0</v>
      </c>
      <c r="AB7" s="364"/>
      <c r="AC7" s="366">
        <f>SUM(AC6:AC6)</f>
        <v>0</v>
      </c>
      <c r="AD7" s="442"/>
    </row>
    <row r="8" spans="1:30" x14ac:dyDescent="0.2">
      <c r="A8" s="744"/>
      <c r="B8" s="371" t="s">
        <v>84</v>
      </c>
      <c r="C8" s="369"/>
      <c r="D8" s="370"/>
      <c r="E8" s="369"/>
      <c r="F8" s="368"/>
      <c r="G8" s="368"/>
      <c r="H8" s="368"/>
      <c r="I8" s="364"/>
      <c r="J8" s="368"/>
      <c r="K8" s="368"/>
      <c r="L8" s="367">
        <v>1364.24</v>
      </c>
      <c r="M8" s="367"/>
      <c r="N8" s="366"/>
      <c r="O8" s="364"/>
      <c r="P8" s="364"/>
      <c r="Q8" s="365"/>
      <c r="R8" s="364"/>
      <c r="S8" s="364"/>
      <c r="T8" s="365"/>
      <c r="U8" s="364"/>
      <c r="V8" s="364"/>
      <c r="W8" s="364"/>
      <c r="X8" s="364"/>
      <c r="Y8" s="364"/>
      <c r="Z8" s="364"/>
      <c r="AA8" s="364"/>
      <c r="AB8" s="364"/>
      <c r="AC8" s="364"/>
      <c r="AD8" s="363"/>
    </row>
    <row r="9" spans="1:30" x14ac:dyDescent="0.2">
      <c r="A9" s="744"/>
      <c r="B9" s="429" t="s">
        <v>547</v>
      </c>
      <c r="C9" s="419" t="s">
        <v>555</v>
      </c>
      <c r="D9" s="427" t="s">
        <v>258</v>
      </c>
      <c r="E9" s="380">
        <v>53</v>
      </c>
      <c r="F9" s="374"/>
      <c r="G9" s="374"/>
      <c r="H9" s="375" t="s">
        <v>251</v>
      </c>
      <c r="I9" s="374"/>
      <c r="J9" s="379">
        <v>4</v>
      </c>
      <c r="K9" s="374">
        <v>24</v>
      </c>
      <c r="L9" s="378">
        <v>434.07</v>
      </c>
      <c r="M9" s="378">
        <v>1649.04</v>
      </c>
      <c r="N9" s="438"/>
      <c r="O9" s="82" t="s">
        <v>75</v>
      </c>
      <c r="P9" s="374" t="s">
        <v>506</v>
      </c>
      <c r="Q9" s="376">
        <v>12.4</v>
      </c>
      <c r="R9" s="374" t="s">
        <v>548</v>
      </c>
      <c r="S9" s="374">
        <v>1</v>
      </c>
      <c r="T9" s="376">
        <v>3</v>
      </c>
      <c r="U9" s="374" t="s">
        <v>511</v>
      </c>
      <c r="V9" s="738"/>
      <c r="W9" s="795" t="s">
        <v>554</v>
      </c>
      <c r="X9" s="374">
        <v>12</v>
      </c>
      <c r="Y9" s="374"/>
      <c r="Z9" s="374"/>
      <c r="AA9" s="374"/>
      <c r="AB9" s="374"/>
      <c r="AC9" s="713">
        <v>1</v>
      </c>
      <c r="AD9" s="718" t="s">
        <v>446</v>
      </c>
    </row>
    <row r="10" spans="1:30" x14ac:dyDescent="0.2">
      <c r="A10" s="744"/>
      <c r="B10" s="429" t="s">
        <v>547</v>
      </c>
      <c r="C10" s="419" t="s">
        <v>303</v>
      </c>
      <c r="D10" s="427" t="s">
        <v>258</v>
      </c>
      <c r="E10" s="380">
        <v>54</v>
      </c>
      <c r="F10" s="374"/>
      <c r="G10" s="374"/>
      <c r="H10" s="375" t="s">
        <v>251</v>
      </c>
      <c r="I10" s="374"/>
      <c r="J10" s="379">
        <v>4</v>
      </c>
      <c r="K10" s="374">
        <v>16</v>
      </c>
      <c r="L10" s="378">
        <v>267.95</v>
      </c>
      <c r="M10" s="378">
        <v>1011.32</v>
      </c>
      <c r="N10" s="438"/>
      <c r="O10" s="82" t="s">
        <v>75</v>
      </c>
      <c r="P10" s="374" t="s">
        <v>508</v>
      </c>
      <c r="Q10" s="376">
        <v>9.1</v>
      </c>
      <c r="R10" s="374" t="s">
        <v>548</v>
      </c>
      <c r="S10" s="374">
        <v>1</v>
      </c>
      <c r="T10" s="376">
        <v>3.4</v>
      </c>
      <c r="U10" s="374" t="s">
        <v>511</v>
      </c>
      <c r="V10" s="739"/>
      <c r="W10" s="790"/>
      <c r="X10" s="374">
        <v>8</v>
      </c>
      <c r="Y10" s="374"/>
      <c r="Z10" s="374"/>
      <c r="AA10" s="374"/>
      <c r="AB10" s="374"/>
      <c r="AC10" s="721"/>
      <c r="AD10" s="719"/>
    </row>
    <row r="11" spans="1:30" x14ac:dyDescent="0.2">
      <c r="A11" s="744"/>
      <c r="B11" s="429" t="s">
        <v>547</v>
      </c>
      <c r="C11" s="419" t="s">
        <v>553</v>
      </c>
      <c r="D11" s="427" t="s">
        <v>258</v>
      </c>
      <c r="E11" s="380">
        <v>55</v>
      </c>
      <c r="F11" s="374"/>
      <c r="G11" s="374"/>
      <c r="H11" s="375" t="s">
        <v>251</v>
      </c>
      <c r="I11" s="374"/>
      <c r="J11" s="379">
        <v>4</v>
      </c>
      <c r="K11" s="374">
        <v>24</v>
      </c>
      <c r="L11" s="378">
        <v>410.53</v>
      </c>
      <c r="M11" s="378">
        <v>1528.88</v>
      </c>
      <c r="N11" s="438"/>
      <c r="O11" s="82" t="s">
        <v>75</v>
      </c>
      <c r="P11" s="374" t="s">
        <v>506</v>
      </c>
      <c r="Q11" s="376">
        <v>12.4</v>
      </c>
      <c r="R11" s="374" t="s">
        <v>548</v>
      </c>
      <c r="S11" s="374">
        <v>1</v>
      </c>
      <c r="T11" s="376">
        <v>3</v>
      </c>
      <c r="U11" s="374" t="s">
        <v>447</v>
      </c>
      <c r="V11" s="739"/>
      <c r="W11" s="791"/>
      <c r="X11" s="374">
        <v>12</v>
      </c>
      <c r="Y11" s="374"/>
      <c r="Z11" s="374"/>
      <c r="AA11" s="374"/>
      <c r="AB11" s="374"/>
      <c r="AC11" s="721"/>
      <c r="AD11" s="719"/>
    </row>
    <row r="12" spans="1:30" x14ac:dyDescent="0.2">
      <c r="A12" s="744"/>
      <c r="B12" s="429" t="s">
        <v>547</v>
      </c>
      <c r="C12" s="419" t="s">
        <v>552</v>
      </c>
      <c r="D12" s="427" t="s">
        <v>258</v>
      </c>
      <c r="E12" s="380">
        <v>57</v>
      </c>
      <c r="F12" s="374"/>
      <c r="G12" s="374"/>
      <c r="H12" s="375" t="s">
        <v>251</v>
      </c>
      <c r="I12" s="374"/>
      <c r="J12" s="379">
        <v>4</v>
      </c>
      <c r="K12" s="374">
        <v>24</v>
      </c>
      <c r="L12" s="378">
        <v>420.7</v>
      </c>
      <c r="M12" s="378">
        <v>1591.35</v>
      </c>
      <c r="N12" s="438"/>
      <c r="O12" s="82" t="s">
        <v>76</v>
      </c>
      <c r="P12" s="374" t="s">
        <v>506</v>
      </c>
      <c r="Q12" s="376">
        <v>12.4</v>
      </c>
      <c r="R12" s="374" t="s">
        <v>548</v>
      </c>
      <c r="S12" s="374">
        <v>1</v>
      </c>
      <c r="T12" s="376">
        <v>3</v>
      </c>
      <c r="U12" s="374" t="s">
        <v>511</v>
      </c>
      <c r="V12" s="739"/>
      <c r="W12" s="795" t="s">
        <v>466</v>
      </c>
      <c r="X12" s="374">
        <v>12</v>
      </c>
      <c r="Y12" s="374"/>
      <c r="Z12" s="374"/>
      <c r="AA12" s="374"/>
      <c r="AB12" s="374"/>
      <c r="AC12" s="721"/>
      <c r="AD12" s="719"/>
    </row>
    <row r="13" spans="1:30" x14ac:dyDescent="0.2">
      <c r="A13" s="744"/>
      <c r="B13" s="429" t="s">
        <v>547</v>
      </c>
      <c r="C13" s="419" t="s">
        <v>551</v>
      </c>
      <c r="D13" s="427" t="s">
        <v>258</v>
      </c>
      <c r="E13" s="380">
        <v>58</v>
      </c>
      <c r="F13" s="374"/>
      <c r="G13" s="374"/>
      <c r="H13" s="375" t="s">
        <v>251</v>
      </c>
      <c r="I13" s="374"/>
      <c r="J13" s="379">
        <v>3</v>
      </c>
      <c r="K13" s="374">
        <v>18</v>
      </c>
      <c r="L13" s="378">
        <v>472.04</v>
      </c>
      <c r="M13" s="378">
        <v>1293.71</v>
      </c>
      <c r="N13" s="438"/>
      <c r="O13" s="82" t="s">
        <v>78</v>
      </c>
      <c r="P13" s="374" t="s">
        <v>506</v>
      </c>
      <c r="Q13" s="376">
        <v>10.3</v>
      </c>
      <c r="R13" s="374" t="s">
        <v>548</v>
      </c>
      <c r="S13" s="374">
        <v>1</v>
      </c>
      <c r="T13" s="376">
        <v>4.0999999999999996</v>
      </c>
      <c r="U13" s="374" t="s">
        <v>511</v>
      </c>
      <c r="V13" s="739"/>
      <c r="W13" s="790"/>
      <c r="X13" s="374">
        <v>9</v>
      </c>
      <c r="Y13" s="374"/>
      <c r="Z13" s="374"/>
      <c r="AA13" s="374"/>
      <c r="AB13" s="374"/>
      <c r="AC13" s="721"/>
      <c r="AD13" s="719"/>
    </row>
    <row r="14" spans="1:30" x14ac:dyDescent="0.2">
      <c r="A14" s="744"/>
      <c r="B14" s="429" t="s">
        <v>547</v>
      </c>
      <c r="C14" s="419" t="s">
        <v>550</v>
      </c>
      <c r="D14" s="427" t="s">
        <v>258</v>
      </c>
      <c r="E14" s="380">
        <v>59</v>
      </c>
      <c r="F14" s="374"/>
      <c r="G14" s="374"/>
      <c r="H14" s="375" t="s">
        <v>251</v>
      </c>
      <c r="I14" s="374"/>
      <c r="J14" s="379">
        <v>4</v>
      </c>
      <c r="K14" s="374">
        <v>24</v>
      </c>
      <c r="L14" s="378">
        <v>448.94</v>
      </c>
      <c r="M14" s="378">
        <v>1670.46</v>
      </c>
      <c r="N14" s="438"/>
      <c r="O14" s="82" t="s">
        <v>75</v>
      </c>
      <c r="P14" s="374" t="s">
        <v>506</v>
      </c>
      <c r="Q14" s="376">
        <v>12.4</v>
      </c>
      <c r="R14" s="374" t="s">
        <v>548</v>
      </c>
      <c r="S14" s="374">
        <v>1</v>
      </c>
      <c r="T14" s="376">
        <v>3</v>
      </c>
      <c r="U14" s="374" t="s">
        <v>511</v>
      </c>
      <c r="V14" s="739"/>
      <c r="W14" s="790"/>
      <c r="X14" s="374">
        <v>12</v>
      </c>
      <c r="Y14" s="374"/>
      <c r="Z14" s="374"/>
      <c r="AA14" s="374"/>
      <c r="AB14" s="374"/>
      <c r="AC14" s="721"/>
      <c r="AD14" s="719"/>
    </row>
    <row r="15" spans="1:30" x14ac:dyDescent="0.2">
      <c r="A15" s="744"/>
      <c r="B15" s="429" t="s">
        <v>547</v>
      </c>
      <c r="C15" s="419" t="s">
        <v>549</v>
      </c>
      <c r="D15" s="427" t="s">
        <v>258</v>
      </c>
      <c r="E15" s="380">
        <v>60</v>
      </c>
      <c r="F15" s="374"/>
      <c r="G15" s="374"/>
      <c r="H15" s="375" t="s">
        <v>251</v>
      </c>
      <c r="I15" s="374"/>
      <c r="J15" s="379">
        <v>3</v>
      </c>
      <c r="K15" s="374">
        <v>18</v>
      </c>
      <c r="L15" s="378">
        <v>448.94</v>
      </c>
      <c r="M15" s="378">
        <v>1253.52</v>
      </c>
      <c r="N15" s="438"/>
      <c r="O15" s="82" t="s">
        <v>75</v>
      </c>
      <c r="P15" s="374" t="s">
        <v>506</v>
      </c>
      <c r="Q15" s="376">
        <v>11</v>
      </c>
      <c r="R15" s="374" t="s">
        <v>548</v>
      </c>
      <c r="S15" s="374">
        <v>1</v>
      </c>
      <c r="T15" s="376">
        <v>3.2</v>
      </c>
      <c r="U15" s="374" t="s">
        <v>511</v>
      </c>
      <c r="V15" s="739"/>
      <c r="W15" s="791"/>
      <c r="X15" s="374">
        <v>9</v>
      </c>
      <c r="Y15" s="374"/>
      <c r="Z15" s="374"/>
      <c r="AA15" s="374"/>
      <c r="AB15" s="374"/>
      <c r="AC15" s="721"/>
      <c r="AD15" s="719"/>
    </row>
    <row r="16" spans="1:30" x14ac:dyDescent="0.2">
      <c r="A16" s="744"/>
      <c r="B16" s="429" t="s">
        <v>547</v>
      </c>
      <c r="C16" s="419" t="s">
        <v>515</v>
      </c>
      <c r="D16" s="427" t="s">
        <v>250</v>
      </c>
      <c r="E16" s="380">
        <v>16</v>
      </c>
      <c r="F16" s="374"/>
      <c r="G16" s="374"/>
      <c r="H16" s="375" t="s">
        <v>251</v>
      </c>
      <c r="I16" s="374"/>
      <c r="J16" s="379">
        <v>6</v>
      </c>
      <c r="K16" s="374">
        <v>48</v>
      </c>
      <c r="L16" s="378">
        <v>742.43</v>
      </c>
      <c r="M16" s="378">
        <v>3717.8</v>
      </c>
      <c r="N16" s="716">
        <v>104</v>
      </c>
      <c r="O16" s="374"/>
      <c r="P16" s="713" t="s">
        <v>506</v>
      </c>
      <c r="Q16" s="732">
        <v>52.5</v>
      </c>
      <c r="R16" s="713" t="s">
        <v>447</v>
      </c>
      <c r="S16" s="375" t="s">
        <v>500</v>
      </c>
      <c r="T16" s="375" t="s">
        <v>500</v>
      </c>
      <c r="U16" s="375" t="s">
        <v>500</v>
      </c>
      <c r="V16" s="739"/>
      <c r="W16" s="795" t="s">
        <v>466</v>
      </c>
      <c r="X16" s="374">
        <v>18</v>
      </c>
      <c r="Y16" s="374">
        <v>8</v>
      </c>
      <c r="Z16" s="374">
        <v>12</v>
      </c>
      <c r="AA16" s="374">
        <v>1</v>
      </c>
      <c r="AB16" s="375" t="s">
        <v>530</v>
      </c>
      <c r="AC16" s="721"/>
      <c r="AD16" s="719"/>
    </row>
    <row r="17" spans="1:30" x14ac:dyDescent="0.2">
      <c r="A17" s="744"/>
      <c r="B17" s="429" t="s">
        <v>547</v>
      </c>
      <c r="C17" s="419" t="s">
        <v>546</v>
      </c>
      <c r="D17" s="427" t="s">
        <v>250</v>
      </c>
      <c r="E17" s="380">
        <v>18</v>
      </c>
      <c r="F17" s="374"/>
      <c r="G17" s="374"/>
      <c r="H17" s="375" t="s">
        <v>251</v>
      </c>
      <c r="I17" s="374"/>
      <c r="J17" s="379">
        <v>7</v>
      </c>
      <c r="K17" s="374">
        <v>56</v>
      </c>
      <c r="L17" s="378">
        <v>699.42</v>
      </c>
      <c r="M17" s="378">
        <v>4221.6099999999997</v>
      </c>
      <c r="N17" s="717"/>
      <c r="O17" s="374"/>
      <c r="P17" s="715"/>
      <c r="Q17" s="734"/>
      <c r="R17" s="715"/>
      <c r="S17" s="375" t="s">
        <v>500</v>
      </c>
      <c r="T17" s="375" t="s">
        <v>500</v>
      </c>
      <c r="U17" s="375" t="s">
        <v>500</v>
      </c>
      <c r="V17" s="740"/>
      <c r="W17" s="791"/>
      <c r="X17" s="374">
        <v>21</v>
      </c>
      <c r="Y17" s="374">
        <v>9</v>
      </c>
      <c r="Z17" s="374">
        <v>14</v>
      </c>
      <c r="AA17" s="374">
        <v>1</v>
      </c>
      <c r="AB17" s="375" t="s">
        <v>530</v>
      </c>
      <c r="AC17" s="722"/>
      <c r="AD17" s="720"/>
    </row>
    <row r="18" spans="1:30" x14ac:dyDescent="0.2">
      <c r="A18" s="744"/>
      <c r="B18" s="429" t="s">
        <v>454</v>
      </c>
      <c r="C18" s="419"/>
      <c r="D18" s="427"/>
      <c r="E18" s="380"/>
      <c r="F18" s="374"/>
      <c r="G18" s="374"/>
      <c r="H18" s="375"/>
      <c r="I18" s="374"/>
      <c r="J18" s="379"/>
      <c r="K18" s="374"/>
      <c r="L18" s="378"/>
      <c r="M18" s="378"/>
      <c r="N18" s="387"/>
      <c r="O18" s="374"/>
      <c r="P18" s="437"/>
      <c r="Q18" s="389"/>
      <c r="R18" s="437"/>
      <c r="S18" s="375"/>
      <c r="T18" s="375"/>
      <c r="U18" s="375"/>
      <c r="V18" s="388"/>
      <c r="W18" s="386"/>
      <c r="X18" s="374">
        <v>1</v>
      </c>
      <c r="Y18" s="374"/>
      <c r="Z18" s="374"/>
      <c r="AA18" s="374"/>
      <c r="AB18" s="374"/>
      <c r="AC18" s="388"/>
      <c r="AD18" s="383"/>
    </row>
    <row r="19" spans="1:30" x14ac:dyDescent="0.2">
      <c r="A19" s="744"/>
      <c r="B19" s="371" t="s">
        <v>8</v>
      </c>
      <c r="C19" s="369">
        <f>SUM(F19:I19)</f>
        <v>9</v>
      </c>
      <c r="D19" s="370"/>
      <c r="E19" s="369"/>
      <c r="F19" s="368" t="str">
        <f>IF(COUNTA(F9:F17)=0,"",COUNTA(F9:F17))</f>
        <v/>
      </c>
      <c r="G19" s="368" t="str">
        <f>IF(COUNTA(G9:G17)=0,"",COUNTA(G9:G17))</f>
        <v/>
      </c>
      <c r="H19" s="368">
        <f>IF(COUNTA(H9:H17)=0,"",COUNTA(H9:H17))</f>
        <v>9</v>
      </c>
      <c r="I19" s="368" t="str">
        <f>IF(COUNTA(I9:I17)=0,"",COUNTA(I9:I17))</f>
        <v/>
      </c>
      <c r="J19" s="368"/>
      <c r="K19" s="368">
        <f>SUM(K9:K17)</f>
        <v>252</v>
      </c>
      <c r="L19" s="367">
        <f>SUM(L9:L17)</f>
        <v>4345.0199999999995</v>
      </c>
      <c r="M19" s="367">
        <f>SUM(M9:M17)</f>
        <v>17937.690000000002</v>
      </c>
      <c r="N19" s="366">
        <f>SUM(N9:N17)</f>
        <v>104</v>
      </c>
      <c r="O19" s="364"/>
      <c r="P19" s="364"/>
      <c r="Q19" s="365">
        <f>SUM(Q9:Q17)</f>
        <v>132.5</v>
      </c>
      <c r="R19" s="364"/>
      <c r="S19" s="366">
        <f>SUM(S9:S17)</f>
        <v>7</v>
      </c>
      <c r="T19" s="365">
        <f>SUM(T9:T17)</f>
        <v>22.7</v>
      </c>
      <c r="U19" s="364"/>
      <c r="V19" s="364"/>
      <c r="W19" s="364"/>
      <c r="X19" s="366">
        <f>SUM(X9:X18)</f>
        <v>114</v>
      </c>
      <c r="Y19" s="366">
        <f>SUM(Y9:Y17)</f>
        <v>17</v>
      </c>
      <c r="Z19" s="366">
        <f>SUM(Z9:Z17)</f>
        <v>26</v>
      </c>
      <c r="AA19" s="366">
        <f>SUM(AA9:AA17)</f>
        <v>2</v>
      </c>
      <c r="AB19" s="364"/>
      <c r="AC19" s="366">
        <f>SUM(AC9:AC17)</f>
        <v>1</v>
      </c>
      <c r="AD19" s="363"/>
    </row>
    <row r="20" spans="1:30" x14ac:dyDescent="0.2">
      <c r="A20" s="744"/>
      <c r="B20" s="371" t="s">
        <v>84</v>
      </c>
      <c r="C20" s="369"/>
      <c r="D20" s="370"/>
      <c r="E20" s="369"/>
      <c r="F20" s="368"/>
      <c r="G20" s="368"/>
      <c r="H20" s="368"/>
      <c r="I20" s="364"/>
      <c r="J20" s="368"/>
      <c r="K20" s="368"/>
      <c r="L20" s="367">
        <v>22190.47</v>
      </c>
      <c r="M20" s="367"/>
      <c r="N20" s="366"/>
      <c r="O20" s="364"/>
      <c r="P20" s="364"/>
      <c r="Q20" s="365"/>
      <c r="R20" s="364"/>
      <c r="S20" s="364"/>
      <c r="T20" s="365"/>
      <c r="U20" s="364"/>
      <c r="V20" s="364"/>
      <c r="W20" s="364"/>
      <c r="X20" s="364"/>
      <c r="Y20" s="364"/>
      <c r="Z20" s="364"/>
      <c r="AA20" s="364"/>
      <c r="AB20" s="364"/>
      <c r="AC20" s="364"/>
      <c r="AD20" s="363"/>
    </row>
    <row r="21" spans="1:30" x14ac:dyDescent="0.2">
      <c r="A21" s="744"/>
      <c r="B21" s="429" t="s">
        <v>541</v>
      </c>
      <c r="C21" s="419" t="s">
        <v>545</v>
      </c>
      <c r="D21" s="427" t="s">
        <v>258</v>
      </c>
      <c r="E21" s="417">
        <v>40</v>
      </c>
      <c r="F21" s="375" t="s">
        <v>251</v>
      </c>
      <c r="G21" s="426"/>
      <c r="H21" s="426"/>
      <c r="I21" s="374"/>
      <c r="J21" s="426">
        <v>1</v>
      </c>
      <c r="K21" s="384">
        <v>2</v>
      </c>
      <c r="L21" s="378">
        <v>72.8</v>
      </c>
      <c r="M21" s="378">
        <v>72.8</v>
      </c>
      <c r="N21" s="377"/>
      <c r="O21" s="374"/>
      <c r="P21" s="374"/>
      <c r="Q21" s="376"/>
      <c r="R21" s="374"/>
      <c r="S21" s="374"/>
      <c r="T21" s="376"/>
      <c r="U21" s="374"/>
      <c r="V21" s="738"/>
      <c r="W21" s="425" t="s">
        <v>512</v>
      </c>
      <c r="X21" s="374"/>
      <c r="Y21" s="374"/>
      <c r="Z21" s="374"/>
      <c r="AA21" s="374"/>
      <c r="AB21" s="374"/>
      <c r="AC21" s="374"/>
      <c r="AD21" s="424"/>
    </row>
    <row r="22" spans="1:30" x14ac:dyDescent="0.2">
      <c r="A22" s="744"/>
      <c r="B22" s="429" t="s">
        <v>541</v>
      </c>
      <c r="C22" s="419" t="s">
        <v>544</v>
      </c>
      <c r="D22" s="427" t="s">
        <v>258</v>
      </c>
      <c r="E22" s="417">
        <v>40</v>
      </c>
      <c r="F22" s="375" t="s">
        <v>251</v>
      </c>
      <c r="G22" s="426"/>
      <c r="H22" s="426"/>
      <c r="I22" s="374"/>
      <c r="J22" s="426">
        <v>1</v>
      </c>
      <c r="K22" s="384">
        <v>4</v>
      </c>
      <c r="L22" s="378">
        <v>145.6</v>
      </c>
      <c r="M22" s="378">
        <v>145.6</v>
      </c>
      <c r="N22" s="377"/>
      <c r="O22" s="374"/>
      <c r="P22" s="374"/>
      <c r="Q22" s="376"/>
      <c r="R22" s="374"/>
      <c r="S22" s="374"/>
      <c r="T22" s="376"/>
      <c r="U22" s="374"/>
      <c r="V22" s="739"/>
      <c r="W22" s="425" t="s">
        <v>512</v>
      </c>
      <c r="X22" s="374"/>
      <c r="Y22" s="374"/>
      <c r="Z22" s="374"/>
      <c r="AA22" s="374"/>
      <c r="AB22" s="374"/>
      <c r="AC22" s="374"/>
      <c r="AD22" s="424"/>
    </row>
    <row r="23" spans="1:30" x14ac:dyDescent="0.2">
      <c r="A23" s="744"/>
      <c r="B23" s="429" t="s">
        <v>541</v>
      </c>
      <c r="C23" s="419" t="s">
        <v>543</v>
      </c>
      <c r="D23" s="427" t="s">
        <v>258</v>
      </c>
      <c r="E23" s="417">
        <v>42</v>
      </c>
      <c r="F23" s="375" t="s">
        <v>251</v>
      </c>
      <c r="G23" s="426"/>
      <c r="H23" s="426"/>
      <c r="I23" s="374"/>
      <c r="J23" s="426">
        <v>1</v>
      </c>
      <c r="K23" s="384">
        <v>4</v>
      </c>
      <c r="L23" s="378">
        <v>154.80000000000001</v>
      </c>
      <c r="M23" s="378">
        <v>154.80000000000001</v>
      </c>
      <c r="N23" s="377"/>
      <c r="O23" s="374"/>
      <c r="P23" s="374"/>
      <c r="Q23" s="376"/>
      <c r="R23" s="374"/>
      <c r="S23" s="374"/>
      <c r="T23" s="376"/>
      <c r="U23" s="374"/>
      <c r="V23" s="739"/>
      <c r="W23" s="425" t="s">
        <v>512</v>
      </c>
      <c r="X23" s="374"/>
      <c r="Y23" s="374"/>
      <c r="Z23" s="374"/>
      <c r="AA23" s="374"/>
      <c r="AB23" s="374"/>
      <c r="AC23" s="374"/>
      <c r="AD23" s="424"/>
    </row>
    <row r="24" spans="1:30" x14ac:dyDescent="0.2">
      <c r="A24" s="744"/>
      <c r="B24" s="429" t="s">
        <v>541</v>
      </c>
      <c r="C24" s="419" t="s">
        <v>542</v>
      </c>
      <c r="D24" s="427" t="s">
        <v>258</v>
      </c>
      <c r="E24" s="417">
        <v>40</v>
      </c>
      <c r="F24" s="375" t="s">
        <v>251</v>
      </c>
      <c r="G24" s="426"/>
      <c r="H24" s="426"/>
      <c r="I24" s="374"/>
      <c r="J24" s="426">
        <v>1</v>
      </c>
      <c r="K24" s="384">
        <v>4</v>
      </c>
      <c r="L24" s="378">
        <v>145.6</v>
      </c>
      <c r="M24" s="378">
        <v>145.6</v>
      </c>
      <c r="N24" s="377"/>
      <c r="O24" s="374"/>
      <c r="P24" s="374"/>
      <c r="Q24" s="376"/>
      <c r="R24" s="374"/>
      <c r="S24" s="374"/>
      <c r="T24" s="376"/>
      <c r="U24" s="374"/>
      <c r="V24" s="739"/>
      <c r="W24" s="425" t="s">
        <v>512</v>
      </c>
      <c r="X24" s="374"/>
      <c r="Y24" s="374"/>
      <c r="Z24" s="374"/>
      <c r="AA24" s="374"/>
      <c r="AB24" s="374"/>
      <c r="AC24" s="374"/>
      <c r="AD24" s="424"/>
    </row>
    <row r="25" spans="1:30" x14ac:dyDescent="0.2">
      <c r="A25" s="744"/>
      <c r="B25" s="429" t="s">
        <v>541</v>
      </c>
      <c r="C25" s="419" t="s">
        <v>540</v>
      </c>
      <c r="D25" s="427" t="s">
        <v>258</v>
      </c>
      <c r="E25" s="417">
        <v>42</v>
      </c>
      <c r="F25" s="375" t="s">
        <v>251</v>
      </c>
      <c r="G25" s="426"/>
      <c r="H25" s="426"/>
      <c r="I25" s="374"/>
      <c r="J25" s="426">
        <v>1</v>
      </c>
      <c r="K25" s="384">
        <v>4</v>
      </c>
      <c r="L25" s="378">
        <v>154.80000000000001</v>
      </c>
      <c r="M25" s="378">
        <v>154.80000000000001</v>
      </c>
      <c r="N25" s="377"/>
      <c r="O25" s="374"/>
      <c r="P25" s="374"/>
      <c r="Q25" s="376"/>
      <c r="R25" s="374"/>
      <c r="S25" s="374"/>
      <c r="T25" s="376"/>
      <c r="U25" s="374"/>
      <c r="V25" s="739"/>
      <c r="W25" s="425" t="s">
        <v>512</v>
      </c>
      <c r="X25" s="374"/>
      <c r="Y25" s="374"/>
      <c r="Z25" s="374"/>
      <c r="AA25" s="374"/>
      <c r="AB25" s="374"/>
      <c r="AC25" s="374"/>
      <c r="AD25" s="424"/>
    </row>
    <row r="26" spans="1:30" x14ac:dyDescent="0.2">
      <c r="A26" s="744"/>
      <c r="B26" s="371" t="s">
        <v>8</v>
      </c>
      <c r="C26" s="369">
        <f>SUM(F26:I26)</f>
        <v>5</v>
      </c>
      <c r="D26" s="370"/>
      <c r="E26" s="369"/>
      <c r="F26" s="368">
        <f>IF(COUNTA(F21:F25)=0,"",COUNTA(F21:F25))</f>
        <v>5</v>
      </c>
      <c r="G26" s="368" t="str">
        <f>IF(COUNTA(G21:G25)=0,"",COUNTA(G21:G25))</f>
        <v/>
      </c>
      <c r="H26" s="368" t="str">
        <f>IF(COUNTA(H21:H25)=0,"",COUNTA(H21:H25))</f>
        <v/>
      </c>
      <c r="I26" s="368" t="str">
        <f>IF(COUNTA(I21:I25)=0,"",COUNTA(I21:I25))</f>
        <v/>
      </c>
      <c r="J26" s="368"/>
      <c r="K26" s="368">
        <f>SUM(K21:K25)</f>
        <v>18</v>
      </c>
      <c r="L26" s="367">
        <f>SUM(L21:L25)</f>
        <v>673.59999999999991</v>
      </c>
      <c r="M26" s="367">
        <f>SUM(M21:M25)</f>
        <v>673.59999999999991</v>
      </c>
      <c r="N26" s="366">
        <f>SUM(N21:N25)</f>
        <v>0</v>
      </c>
      <c r="O26" s="364"/>
      <c r="P26" s="364"/>
      <c r="Q26" s="365">
        <f>SUM(Q21:Q25)</f>
        <v>0</v>
      </c>
      <c r="R26" s="364"/>
      <c r="S26" s="366">
        <f>SUM(S21:S25)</f>
        <v>0</v>
      </c>
      <c r="T26" s="365">
        <f>SUM(T21:T25)</f>
        <v>0</v>
      </c>
      <c r="U26" s="364"/>
      <c r="V26" s="364"/>
      <c r="W26" s="364"/>
      <c r="X26" s="366">
        <f>SUM(X21:X25)</f>
        <v>0</v>
      </c>
      <c r="Y26" s="366">
        <f>SUM(Y21:Y25)</f>
        <v>0</v>
      </c>
      <c r="Z26" s="366">
        <f>SUM(Z21:Z25)</f>
        <v>0</v>
      </c>
      <c r="AA26" s="366">
        <f>SUM(AA21:AA25)</f>
        <v>0</v>
      </c>
      <c r="AB26" s="364"/>
      <c r="AC26" s="366">
        <f>SUM(AC21:AC25)</f>
        <v>0</v>
      </c>
      <c r="AD26" s="363"/>
    </row>
    <row r="27" spans="1:30" x14ac:dyDescent="0.2">
      <c r="A27" s="744"/>
      <c r="B27" s="371" t="s">
        <v>84</v>
      </c>
      <c r="C27" s="369"/>
      <c r="D27" s="370"/>
      <c r="E27" s="369"/>
      <c r="F27" s="368"/>
      <c r="G27" s="368"/>
      <c r="H27" s="368"/>
      <c r="I27" s="364"/>
      <c r="J27" s="368"/>
      <c r="K27" s="368"/>
      <c r="L27" s="367">
        <v>4362.3100000000004</v>
      </c>
      <c r="M27" s="367"/>
      <c r="N27" s="366"/>
      <c r="O27" s="364"/>
      <c r="P27" s="364"/>
      <c r="Q27" s="365"/>
      <c r="R27" s="364"/>
      <c r="S27" s="364"/>
      <c r="T27" s="365"/>
      <c r="U27" s="364"/>
      <c r="V27" s="364"/>
      <c r="W27" s="364"/>
      <c r="X27" s="364"/>
      <c r="Y27" s="364"/>
      <c r="Z27" s="364"/>
      <c r="AA27" s="364"/>
      <c r="AB27" s="364"/>
      <c r="AC27" s="364"/>
      <c r="AD27" s="363"/>
    </row>
    <row r="28" spans="1:30" x14ac:dyDescent="0.2">
      <c r="A28" s="744"/>
      <c r="B28" s="382" t="s">
        <v>536</v>
      </c>
      <c r="C28" s="419" t="s">
        <v>539</v>
      </c>
      <c r="D28" s="407" t="s">
        <v>258</v>
      </c>
      <c r="E28" s="380">
        <v>46</v>
      </c>
      <c r="F28" s="374"/>
      <c r="G28" s="374"/>
      <c r="H28" s="375" t="s">
        <v>251</v>
      </c>
      <c r="I28" s="374"/>
      <c r="J28" s="379">
        <v>3</v>
      </c>
      <c r="K28" s="374">
        <v>18</v>
      </c>
      <c r="L28" s="378">
        <v>283.92</v>
      </c>
      <c r="M28" s="378">
        <v>851.76</v>
      </c>
      <c r="N28" s="771">
        <v>72</v>
      </c>
      <c r="O28" s="374"/>
      <c r="P28" s="374"/>
      <c r="Q28" s="376"/>
      <c r="R28" s="374"/>
      <c r="S28" s="374"/>
      <c r="T28" s="376"/>
      <c r="U28" s="374"/>
      <c r="V28" s="735" t="s">
        <v>446</v>
      </c>
      <c r="W28" s="374"/>
      <c r="X28" s="374">
        <v>9</v>
      </c>
      <c r="Y28" s="374"/>
      <c r="Z28" s="374"/>
      <c r="AA28" s="374"/>
      <c r="AB28" s="374"/>
      <c r="AC28" s="374"/>
      <c r="AD28" s="718" t="s">
        <v>446</v>
      </c>
    </row>
    <row r="29" spans="1:30" ht="28.8" x14ac:dyDescent="0.2">
      <c r="A29" s="744"/>
      <c r="B29" s="382" t="s">
        <v>536</v>
      </c>
      <c r="C29" s="441" t="s">
        <v>538</v>
      </c>
      <c r="D29" s="407" t="s">
        <v>258</v>
      </c>
      <c r="E29" s="380">
        <v>46</v>
      </c>
      <c r="F29" s="374"/>
      <c r="G29" s="374"/>
      <c r="H29" s="375" t="s">
        <v>251</v>
      </c>
      <c r="I29" s="374"/>
      <c r="J29" s="379">
        <v>3</v>
      </c>
      <c r="K29" s="374">
        <v>18</v>
      </c>
      <c r="L29" s="378">
        <v>283.92</v>
      </c>
      <c r="M29" s="378">
        <v>851.76</v>
      </c>
      <c r="N29" s="716"/>
      <c r="O29" s="82" t="s">
        <v>78</v>
      </c>
      <c r="P29" s="374"/>
      <c r="Q29" s="376"/>
      <c r="R29" s="374"/>
      <c r="S29" s="374"/>
      <c r="T29" s="376"/>
      <c r="U29" s="374"/>
      <c r="V29" s="736"/>
      <c r="W29" s="374"/>
      <c r="X29" s="374">
        <v>9</v>
      </c>
      <c r="Y29" s="374"/>
      <c r="Z29" s="374"/>
      <c r="AA29" s="374"/>
      <c r="AB29" s="374"/>
      <c r="AC29" s="374"/>
      <c r="AD29" s="719"/>
    </row>
    <row r="30" spans="1:30" x14ac:dyDescent="0.2">
      <c r="A30" s="744"/>
      <c r="B30" s="382" t="s">
        <v>536</v>
      </c>
      <c r="C30" s="419" t="s">
        <v>537</v>
      </c>
      <c r="D30" s="407" t="s">
        <v>258</v>
      </c>
      <c r="E30" s="380">
        <v>47</v>
      </c>
      <c r="F30" s="374"/>
      <c r="G30" s="374"/>
      <c r="H30" s="375" t="s">
        <v>251</v>
      </c>
      <c r="I30" s="374"/>
      <c r="J30" s="379">
        <v>3</v>
      </c>
      <c r="K30" s="374">
        <v>18</v>
      </c>
      <c r="L30" s="378">
        <v>283.92</v>
      </c>
      <c r="M30" s="378">
        <v>851.76</v>
      </c>
      <c r="N30" s="716"/>
      <c r="O30" s="82" t="s">
        <v>78</v>
      </c>
      <c r="P30" s="374"/>
      <c r="Q30" s="376"/>
      <c r="R30" s="374"/>
      <c r="S30" s="374"/>
      <c r="T30" s="376"/>
      <c r="U30" s="374"/>
      <c r="V30" s="736"/>
      <c r="W30" s="374"/>
      <c r="X30" s="374">
        <v>9</v>
      </c>
      <c r="Y30" s="374"/>
      <c r="Z30" s="374"/>
      <c r="AA30" s="374"/>
      <c r="AB30" s="374"/>
      <c r="AC30" s="374"/>
      <c r="AD30" s="719"/>
    </row>
    <row r="31" spans="1:30" x14ac:dyDescent="0.2">
      <c r="A31" s="744"/>
      <c r="B31" s="382" t="s">
        <v>536</v>
      </c>
      <c r="C31" s="419" t="s">
        <v>535</v>
      </c>
      <c r="D31" s="407" t="s">
        <v>258</v>
      </c>
      <c r="E31" s="380">
        <v>48</v>
      </c>
      <c r="F31" s="374"/>
      <c r="G31" s="374"/>
      <c r="H31" s="375" t="s">
        <v>251</v>
      </c>
      <c r="I31" s="374"/>
      <c r="J31" s="379">
        <v>3</v>
      </c>
      <c r="K31" s="374">
        <v>18</v>
      </c>
      <c r="L31" s="378">
        <v>294.83999999999997</v>
      </c>
      <c r="M31" s="378">
        <v>884.52</v>
      </c>
      <c r="N31" s="717"/>
      <c r="O31" s="82" t="s">
        <v>78</v>
      </c>
      <c r="P31" s="374"/>
      <c r="Q31" s="376"/>
      <c r="R31" s="374"/>
      <c r="S31" s="374"/>
      <c r="T31" s="376"/>
      <c r="U31" s="374"/>
      <c r="V31" s="737"/>
      <c r="W31" s="374"/>
      <c r="X31" s="374">
        <v>9</v>
      </c>
      <c r="Y31" s="374"/>
      <c r="Z31" s="374"/>
      <c r="AA31" s="374"/>
      <c r="AB31" s="374"/>
      <c r="AC31" s="374"/>
      <c r="AD31" s="720"/>
    </row>
    <row r="32" spans="1:30" x14ac:dyDescent="0.2">
      <c r="A32" s="744"/>
      <c r="B32" s="371" t="s">
        <v>8</v>
      </c>
      <c r="C32" s="369">
        <f>SUM(F32:I32)</f>
        <v>4</v>
      </c>
      <c r="D32" s="370"/>
      <c r="E32" s="369"/>
      <c r="F32" s="368" t="str">
        <f>IF(COUNTA(F28:F31)=0,"",COUNTA(F28:F31))</f>
        <v/>
      </c>
      <c r="G32" s="368" t="str">
        <f>IF(COUNTA(G28:G31)=0,"",COUNTA(G28:G31))</f>
        <v/>
      </c>
      <c r="H32" s="368">
        <f>IF(COUNTA(H28:H31)=0,"",COUNTA(H28:H31))</f>
        <v>4</v>
      </c>
      <c r="I32" s="368" t="str">
        <f>IF(COUNTA(I28:I31)=0,"",COUNTA(I28:I31))</f>
        <v/>
      </c>
      <c r="J32" s="368"/>
      <c r="K32" s="368">
        <f>SUM(K28:K31)</f>
        <v>72</v>
      </c>
      <c r="L32" s="367">
        <f>SUM(L28:L31)</f>
        <v>1146.5999999999999</v>
      </c>
      <c r="M32" s="367">
        <f>SUM(M28:M31)</f>
        <v>3439.7999999999997</v>
      </c>
      <c r="N32" s="366">
        <f>SUM(N28:N31)</f>
        <v>72</v>
      </c>
      <c r="O32" s="364"/>
      <c r="P32" s="364"/>
      <c r="Q32" s="365">
        <f>SUM(Q28:Q31)</f>
        <v>0</v>
      </c>
      <c r="R32" s="364"/>
      <c r="S32" s="366">
        <f>SUM(S28:S31)</f>
        <v>0</v>
      </c>
      <c r="T32" s="365">
        <f>SUM(T28:T31)</f>
        <v>0</v>
      </c>
      <c r="U32" s="364"/>
      <c r="V32" s="364"/>
      <c r="W32" s="364"/>
      <c r="X32" s="366">
        <f>SUM(X28:X31)</f>
        <v>36</v>
      </c>
      <c r="Y32" s="366">
        <f>SUM(Y28:Y31)</f>
        <v>0</v>
      </c>
      <c r="Z32" s="366">
        <f>SUM(Z28:Z31)</f>
        <v>0</v>
      </c>
      <c r="AA32" s="366">
        <f>SUM(AA28:AA31)</f>
        <v>0</v>
      </c>
      <c r="AB32" s="364"/>
      <c r="AC32" s="366">
        <f>SUM(AC28:AC31)</f>
        <v>0</v>
      </c>
      <c r="AD32" s="363"/>
    </row>
    <row r="33" spans="1:35" x14ac:dyDescent="0.2">
      <c r="A33" s="744"/>
      <c r="B33" s="371" t="s">
        <v>84</v>
      </c>
      <c r="C33" s="369"/>
      <c r="D33" s="370"/>
      <c r="E33" s="369"/>
      <c r="F33" s="368"/>
      <c r="G33" s="368"/>
      <c r="H33" s="368"/>
      <c r="I33" s="364"/>
      <c r="J33" s="368"/>
      <c r="K33" s="368"/>
      <c r="L33" s="367">
        <v>4929</v>
      </c>
      <c r="M33" s="367"/>
      <c r="N33" s="366"/>
      <c r="O33" s="364"/>
      <c r="P33" s="364"/>
      <c r="Q33" s="365"/>
      <c r="R33" s="364"/>
      <c r="S33" s="364"/>
      <c r="T33" s="365"/>
      <c r="U33" s="364"/>
      <c r="V33" s="364"/>
      <c r="W33" s="364"/>
      <c r="X33" s="364"/>
      <c r="Y33" s="364"/>
      <c r="Z33" s="364"/>
      <c r="AA33" s="364"/>
      <c r="AB33" s="364"/>
      <c r="AC33" s="364"/>
      <c r="AD33" s="363"/>
    </row>
    <row r="34" spans="1:35" x14ac:dyDescent="0.2">
      <c r="A34" s="744"/>
      <c r="B34" s="382" t="s">
        <v>534</v>
      </c>
      <c r="C34" s="380">
        <v>1</v>
      </c>
      <c r="D34" s="381" t="s">
        <v>258</v>
      </c>
      <c r="E34" s="380">
        <v>62</v>
      </c>
      <c r="F34" s="374"/>
      <c r="G34" s="374"/>
      <c r="H34" s="375" t="s">
        <v>251</v>
      </c>
      <c r="I34" s="374"/>
      <c r="J34" s="379">
        <v>3</v>
      </c>
      <c r="K34" s="374">
        <v>18</v>
      </c>
      <c r="L34" s="409">
        <f>M34/J34</f>
        <v>441.6466666666667</v>
      </c>
      <c r="M34" s="378">
        <v>1324.94</v>
      </c>
      <c r="N34" s="771">
        <v>86</v>
      </c>
      <c r="O34" s="374"/>
      <c r="P34" s="374"/>
      <c r="Q34" s="376"/>
      <c r="R34" s="374"/>
      <c r="S34" s="374"/>
      <c r="T34" s="376"/>
      <c r="U34" s="374"/>
      <c r="V34" s="735" t="s">
        <v>446</v>
      </c>
      <c r="W34" s="374"/>
      <c r="X34" s="374">
        <v>9</v>
      </c>
      <c r="Y34" s="374"/>
      <c r="Z34" s="374"/>
      <c r="AA34" s="374"/>
      <c r="AB34" s="374"/>
      <c r="AC34" s="729">
        <v>1</v>
      </c>
      <c r="AD34" s="718" t="s">
        <v>446</v>
      </c>
      <c r="AE34" s="408"/>
      <c r="AF34" s="408"/>
      <c r="AG34" s="408"/>
      <c r="AH34" s="408"/>
      <c r="AI34" s="408"/>
    </row>
    <row r="35" spans="1:35" x14ac:dyDescent="0.2">
      <c r="A35" s="744"/>
      <c r="B35" s="382" t="s">
        <v>534</v>
      </c>
      <c r="C35" s="380">
        <v>2</v>
      </c>
      <c r="D35" s="381" t="s">
        <v>258</v>
      </c>
      <c r="E35" s="380">
        <v>62</v>
      </c>
      <c r="F35" s="374"/>
      <c r="G35" s="374"/>
      <c r="H35" s="375" t="s">
        <v>251</v>
      </c>
      <c r="I35" s="374"/>
      <c r="J35" s="379">
        <v>3</v>
      </c>
      <c r="K35" s="374">
        <v>12</v>
      </c>
      <c r="L35" s="409">
        <f>M35/J35</f>
        <v>296.81</v>
      </c>
      <c r="M35" s="378">
        <v>890.43</v>
      </c>
      <c r="N35" s="716"/>
      <c r="O35" s="374"/>
      <c r="P35" s="374"/>
      <c r="Q35" s="376"/>
      <c r="R35" s="374"/>
      <c r="S35" s="374"/>
      <c r="T35" s="376"/>
      <c r="U35" s="374"/>
      <c r="V35" s="736"/>
      <c r="W35" s="374"/>
      <c r="X35" s="374">
        <v>6</v>
      </c>
      <c r="Y35" s="374"/>
      <c r="Z35" s="374"/>
      <c r="AA35" s="374"/>
      <c r="AB35" s="374"/>
      <c r="AC35" s="730"/>
      <c r="AD35" s="719"/>
      <c r="AE35" s="408"/>
      <c r="AF35" s="408"/>
      <c r="AG35" s="408"/>
      <c r="AH35" s="408"/>
      <c r="AI35" s="408"/>
    </row>
    <row r="36" spans="1:35" x14ac:dyDescent="0.2">
      <c r="A36" s="744"/>
      <c r="B36" s="382" t="s">
        <v>534</v>
      </c>
      <c r="C36" s="380">
        <v>3</v>
      </c>
      <c r="D36" s="381" t="s">
        <v>258</v>
      </c>
      <c r="E36" s="380">
        <v>63</v>
      </c>
      <c r="F36" s="374"/>
      <c r="G36" s="374"/>
      <c r="H36" s="375" t="s">
        <v>251</v>
      </c>
      <c r="I36" s="374"/>
      <c r="J36" s="379">
        <v>3</v>
      </c>
      <c r="K36" s="374">
        <v>18</v>
      </c>
      <c r="L36" s="409">
        <f>M36/J36</f>
        <v>434.44666666666666</v>
      </c>
      <c r="M36" s="378">
        <v>1303.3399999999999</v>
      </c>
      <c r="N36" s="716"/>
      <c r="O36" s="374"/>
      <c r="P36" s="374"/>
      <c r="Q36" s="376"/>
      <c r="R36" s="374"/>
      <c r="S36" s="374"/>
      <c r="T36" s="376"/>
      <c r="U36" s="374"/>
      <c r="V36" s="736"/>
      <c r="W36" s="374"/>
      <c r="X36" s="374">
        <v>9</v>
      </c>
      <c r="Y36" s="374"/>
      <c r="Z36" s="374"/>
      <c r="AA36" s="374"/>
      <c r="AB36" s="374"/>
      <c r="AC36" s="730"/>
      <c r="AD36" s="719"/>
      <c r="AE36" s="408"/>
      <c r="AF36" s="408"/>
      <c r="AG36" s="408"/>
      <c r="AH36" s="408"/>
      <c r="AI36" s="408"/>
    </row>
    <row r="37" spans="1:35" x14ac:dyDescent="0.2">
      <c r="A37" s="744"/>
      <c r="B37" s="382" t="s">
        <v>534</v>
      </c>
      <c r="C37" s="380">
        <v>4</v>
      </c>
      <c r="D37" s="381" t="s">
        <v>250</v>
      </c>
      <c r="E37" s="380">
        <v>1</v>
      </c>
      <c r="F37" s="374"/>
      <c r="G37" s="374"/>
      <c r="H37" s="375" t="s">
        <v>251</v>
      </c>
      <c r="I37" s="374"/>
      <c r="J37" s="379">
        <v>3</v>
      </c>
      <c r="K37" s="374">
        <v>18</v>
      </c>
      <c r="L37" s="409">
        <f>M37/J37</f>
        <v>434.44666666666666</v>
      </c>
      <c r="M37" s="378">
        <v>1303.3399999999999</v>
      </c>
      <c r="N37" s="716"/>
      <c r="O37" s="374"/>
      <c r="P37" s="374"/>
      <c r="Q37" s="376"/>
      <c r="R37" s="374"/>
      <c r="S37" s="374"/>
      <c r="T37" s="376"/>
      <c r="U37" s="374"/>
      <c r="V37" s="736"/>
      <c r="W37" s="374"/>
      <c r="X37" s="374">
        <v>9</v>
      </c>
      <c r="Y37" s="374"/>
      <c r="Z37" s="374"/>
      <c r="AA37" s="374"/>
      <c r="AB37" s="374"/>
      <c r="AC37" s="730"/>
      <c r="AD37" s="719"/>
      <c r="AE37" s="408"/>
      <c r="AF37" s="408"/>
      <c r="AG37" s="408"/>
      <c r="AH37" s="408"/>
      <c r="AI37" s="408"/>
    </row>
    <row r="38" spans="1:35" x14ac:dyDescent="0.2">
      <c r="A38" s="744"/>
      <c r="B38" s="382" t="s">
        <v>534</v>
      </c>
      <c r="C38" s="380">
        <v>5</v>
      </c>
      <c r="D38" s="381" t="s">
        <v>250</v>
      </c>
      <c r="E38" s="380">
        <v>1</v>
      </c>
      <c r="F38" s="374"/>
      <c r="G38" s="374"/>
      <c r="H38" s="375" t="s">
        <v>251</v>
      </c>
      <c r="I38" s="374"/>
      <c r="J38" s="379">
        <v>3</v>
      </c>
      <c r="K38" s="374">
        <v>18</v>
      </c>
      <c r="L38" s="409">
        <f>M38/J38</f>
        <v>441.6466666666667</v>
      </c>
      <c r="M38" s="378">
        <v>1324.94</v>
      </c>
      <c r="N38" s="717"/>
      <c r="O38" s="374"/>
      <c r="P38" s="374"/>
      <c r="Q38" s="376"/>
      <c r="R38" s="374"/>
      <c r="S38" s="374"/>
      <c r="T38" s="376"/>
      <c r="U38" s="374"/>
      <c r="V38" s="737"/>
      <c r="W38" s="374"/>
      <c r="X38" s="374">
        <v>9</v>
      </c>
      <c r="Y38" s="374"/>
      <c r="Z38" s="374"/>
      <c r="AA38" s="374"/>
      <c r="AB38" s="374"/>
      <c r="AC38" s="731"/>
      <c r="AD38" s="720"/>
      <c r="AE38" s="408"/>
      <c r="AF38" s="408"/>
      <c r="AG38" s="408"/>
      <c r="AH38" s="408"/>
      <c r="AI38" s="408"/>
    </row>
    <row r="39" spans="1:35" x14ac:dyDescent="0.2">
      <c r="A39" s="744"/>
      <c r="B39" s="429" t="s">
        <v>454</v>
      </c>
      <c r="C39" s="380"/>
      <c r="D39" s="381"/>
      <c r="E39" s="380"/>
      <c r="F39" s="374"/>
      <c r="G39" s="374"/>
      <c r="H39" s="375"/>
      <c r="I39" s="374"/>
      <c r="J39" s="379"/>
      <c r="K39" s="374"/>
      <c r="L39" s="409"/>
      <c r="M39" s="378"/>
      <c r="N39" s="387"/>
      <c r="O39" s="374"/>
      <c r="P39" s="374"/>
      <c r="Q39" s="376"/>
      <c r="R39" s="374"/>
      <c r="S39" s="374"/>
      <c r="T39" s="376"/>
      <c r="U39" s="374"/>
      <c r="V39" s="385"/>
      <c r="W39" s="374"/>
      <c r="X39" s="374">
        <v>1</v>
      </c>
      <c r="Y39" s="374"/>
      <c r="Z39" s="374"/>
      <c r="AA39" s="374"/>
      <c r="AB39" s="374"/>
      <c r="AC39" s="440"/>
      <c r="AD39" s="383"/>
      <c r="AE39" s="408"/>
      <c r="AF39" s="408"/>
      <c r="AG39" s="408"/>
      <c r="AH39" s="408"/>
      <c r="AI39" s="408"/>
    </row>
    <row r="40" spans="1:35" x14ac:dyDescent="0.2">
      <c r="A40" s="744"/>
      <c r="B40" s="371" t="s">
        <v>8</v>
      </c>
      <c r="C40" s="369">
        <f>SUM(F40:I40)</f>
        <v>5</v>
      </c>
      <c r="D40" s="370"/>
      <c r="E40" s="369"/>
      <c r="F40" s="368" t="str">
        <f>IF(COUNTA(F34:F38)=0,"",COUNTA(F34:F38))</f>
        <v/>
      </c>
      <c r="G40" s="368" t="str">
        <f>IF(COUNTA(G34:G38)=0,"",COUNTA(G34:G38))</f>
        <v/>
      </c>
      <c r="H40" s="368">
        <f>IF(COUNTA(H34:H38)=0,"",COUNTA(H34:H38))</f>
        <v>5</v>
      </c>
      <c r="I40" s="368" t="str">
        <f>IF(COUNTA(I34:I38)=0,"",COUNTA(I34:I38))</f>
        <v/>
      </c>
      <c r="J40" s="368"/>
      <c r="K40" s="368">
        <f>SUM(K34:K38)</f>
        <v>84</v>
      </c>
      <c r="L40" s="367">
        <f>SUM(L34:L38)</f>
        <v>2048.9966666666669</v>
      </c>
      <c r="M40" s="367">
        <f>SUM(M34:M38)</f>
        <v>6146.99</v>
      </c>
      <c r="N40" s="366">
        <f>SUM(N34)</f>
        <v>86</v>
      </c>
      <c r="O40" s="364"/>
      <c r="P40" s="364"/>
      <c r="Q40" s="365">
        <f>SUM(Q37:Q38)</f>
        <v>0</v>
      </c>
      <c r="R40" s="364"/>
      <c r="S40" s="366">
        <f>SUM(S37:S38)</f>
        <v>0</v>
      </c>
      <c r="T40" s="365">
        <f>SUM(T37:T38)</f>
        <v>0</v>
      </c>
      <c r="U40" s="364"/>
      <c r="V40" s="364"/>
      <c r="W40" s="364"/>
      <c r="X40" s="366">
        <f>SUM(X34:X39)</f>
        <v>43</v>
      </c>
      <c r="Y40" s="366">
        <f>SUM(Y37:Y38)</f>
        <v>0</v>
      </c>
      <c r="Z40" s="366">
        <f>SUM(Z37:Z38)</f>
        <v>0</v>
      </c>
      <c r="AA40" s="366">
        <f>SUM(AA37:AA38)</f>
        <v>0</v>
      </c>
      <c r="AB40" s="364"/>
      <c r="AC40" s="366">
        <f>SUM(AC34)</f>
        <v>1</v>
      </c>
      <c r="AD40" s="363"/>
    </row>
    <row r="41" spans="1:35" x14ac:dyDescent="0.2">
      <c r="A41" s="744"/>
      <c r="B41" s="371" t="s">
        <v>84</v>
      </c>
      <c r="C41" s="369"/>
      <c r="D41" s="370"/>
      <c r="E41" s="369"/>
      <c r="F41" s="368"/>
      <c r="G41" s="368"/>
      <c r="H41" s="368"/>
      <c r="I41" s="364"/>
      <c r="J41" s="368"/>
      <c r="K41" s="368"/>
      <c r="L41" s="367">
        <v>9451.4599999999991</v>
      </c>
      <c r="M41" s="367"/>
      <c r="N41" s="366"/>
      <c r="O41" s="364"/>
      <c r="P41" s="364"/>
      <c r="Q41" s="365"/>
      <c r="R41" s="364"/>
      <c r="S41" s="364"/>
      <c r="T41" s="365"/>
      <c r="U41" s="364"/>
      <c r="V41" s="364"/>
      <c r="W41" s="364"/>
      <c r="X41" s="364"/>
      <c r="Y41" s="364"/>
      <c r="Z41" s="364"/>
      <c r="AA41" s="364"/>
      <c r="AB41" s="364"/>
      <c r="AC41" s="364"/>
      <c r="AD41" s="363"/>
    </row>
    <row r="42" spans="1:35" x14ac:dyDescent="0.2">
      <c r="A42" s="744"/>
      <c r="B42" s="382" t="s">
        <v>532</v>
      </c>
      <c r="C42" s="419" t="s">
        <v>335</v>
      </c>
      <c r="D42" s="407" t="s">
        <v>250</v>
      </c>
      <c r="E42" s="380">
        <v>5</v>
      </c>
      <c r="F42" s="374"/>
      <c r="G42" s="374"/>
      <c r="H42" s="375" t="s">
        <v>251</v>
      </c>
      <c r="I42" s="374"/>
      <c r="J42" s="379">
        <v>3</v>
      </c>
      <c r="K42" s="374">
        <v>18</v>
      </c>
      <c r="L42" s="409">
        <f>M42/J42</f>
        <v>456.62333333333328</v>
      </c>
      <c r="M42" s="378">
        <v>1369.87</v>
      </c>
      <c r="N42" s="771">
        <v>112</v>
      </c>
      <c r="O42" s="374"/>
      <c r="P42" s="713" t="s">
        <v>506</v>
      </c>
      <c r="Q42" s="732">
        <v>12</v>
      </c>
      <c r="R42" s="713" t="s">
        <v>447</v>
      </c>
      <c r="S42" s="375" t="s">
        <v>500</v>
      </c>
      <c r="T42" s="375" t="s">
        <v>500</v>
      </c>
      <c r="U42" s="375" t="s">
        <v>500</v>
      </c>
      <c r="V42" s="735" t="s">
        <v>446</v>
      </c>
      <c r="W42" s="374"/>
      <c r="X42" s="374">
        <v>9</v>
      </c>
      <c r="Y42" s="374">
        <v>12</v>
      </c>
      <c r="Z42" s="374"/>
      <c r="AA42" s="374"/>
      <c r="AB42" s="374"/>
      <c r="AC42" s="713">
        <v>1</v>
      </c>
      <c r="AD42" s="718" t="s">
        <v>446</v>
      </c>
      <c r="AE42" s="408"/>
    </row>
    <row r="43" spans="1:35" x14ac:dyDescent="0.2">
      <c r="A43" s="744"/>
      <c r="B43" s="382" t="s">
        <v>532</v>
      </c>
      <c r="C43" s="419" t="s">
        <v>337</v>
      </c>
      <c r="D43" s="407" t="s">
        <v>250</v>
      </c>
      <c r="E43" s="380">
        <v>5</v>
      </c>
      <c r="F43" s="374"/>
      <c r="G43" s="374"/>
      <c r="H43" s="375" t="s">
        <v>251</v>
      </c>
      <c r="I43" s="374"/>
      <c r="J43" s="379">
        <v>3</v>
      </c>
      <c r="K43" s="374">
        <v>14</v>
      </c>
      <c r="L43" s="409">
        <f>M43/J43</f>
        <v>337.43333333333334</v>
      </c>
      <c r="M43" s="378">
        <v>1012.3</v>
      </c>
      <c r="N43" s="716"/>
      <c r="O43" s="374"/>
      <c r="P43" s="715"/>
      <c r="Q43" s="734"/>
      <c r="R43" s="715"/>
      <c r="S43" s="375" t="s">
        <v>500</v>
      </c>
      <c r="T43" s="375" t="s">
        <v>500</v>
      </c>
      <c r="U43" s="375" t="s">
        <v>500</v>
      </c>
      <c r="V43" s="736"/>
      <c r="W43" s="374"/>
      <c r="X43" s="374">
        <v>8</v>
      </c>
      <c r="Y43" s="374">
        <v>12</v>
      </c>
      <c r="Z43" s="374"/>
      <c r="AA43" s="374"/>
      <c r="AB43" s="374"/>
      <c r="AC43" s="721"/>
      <c r="AD43" s="719"/>
      <c r="AE43" s="408"/>
    </row>
    <row r="44" spans="1:35" x14ac:dyDescent="0.2">
      <c r="A44" s="744"/>
      <c r="B44" s="382" t="s">
        <v>532</v>
      </c>
      <c r="C44" s="419" t="s">
        <v>339</v>
      </c>
      <c r="D44" s="407" t="s">
        <v>250</v>
      </c>
      <c r="E44" s="380">
        <v>6</v>
      </c>
      <c r="F44" s="374"/>
      <c r="G44" s="374"/>
      <c r="H44" s="375" t="s">
        <v>251</v>
      </c>
      <c r="I44" s="374"/>
      <c r="J44" s="379">
        <v>3</v>
      </c>
      <c r="K44" s="374">
        <v>18</v>
      </c>
      <c r="L44" s="409">
        <f>M44/J44</f>
        <v>433.20666666666665</v>
      </c>
      <c r="M44" s="378">
        <v>1299.6199999999999</v>
      </c>
      <c r="N44" s="716"/>
      <c r="O44" s="374"/>
      <c r="P44" s="713" t="s">
        <v>506</v>
      </c>
      <c r="Q44" s="732">
        <v>29</v>
      </c>
      <c r="R44" s="713" t="s">
        <v>447</v>
      </c>
      <c r="S44" s="375" t="s">
        <v>500</v>
      </c>
      <c r="T44" s="375" t="s">
        <v>500</v>
      </c>
      <c r="U44" s="375" t="s">
        <v>500</v>
      </c>
      <c r="V44" s="736"/>
      <c r="W44" s="374"/>
      <c r="X44" s="374">
        <v>9</v>
      </c>
      <c r="Y44" s="374">
        <v>12</v>
      </c>
      <c r="Z44" s="374"/>
      <c r="AA44" s="374"/>
      <c r="AB44" s="374"/>
      <c r="AC44" s="721"/>
      <c r="AD44" s="719"/>
      <c r="AE44" s="408"/>
    </row>
    <row r="45" spans="1:35" x14ac:dyDescent="0.2">
      <c r="A45" s="744"/>
      <c r="B45" s="382" t="s">
        <v>532</v>
      </c>
      <c r="C45" s="419" t="s">
        <v>533</v>
      </c>
      <c r="D45" s="407" t="s">
        <v>250</v>
      </c>
      <c r="E45" s="380">
        <v>6</v>
      </c>
      <c r="F45" s="374"/>
      <c r="G45" s="374"/>
      <c r="H45" s="375" t="s">
        <v>251</v>
      </c>
      <c r="I45" s="374"/>
      <c r="J45" s="379">
        <v>3</v>
      </c>
      <c r="K45" s="374">
        <v>18</v>
      </c>
      <c r="L45" s="409">
        <f>M45/J45</f>
        <v>432.96000000000004</v>
      </c>
      <c r="M45" s="378">
        <v>1298.8800000000001</v>
      </c>
      <c r="N45" s="716"/>
      <c r="O45" s="374"/>
      <c r="P45" s="714"/>
      <c r="Q45" s="733"/>
      <c r="R45" s="714"/>
      <c r="S45" s="375" t="s">
        <v>500</v>
      </c>
      <c r="T45" s="375" t="s">
        <v>500</v>
      </c>
      <c r="U45" s="375" t="s">
        <v>500</v>
      </c>
      <c r="V45" s="736"/>
      <c r="W45" s="374"/>
      <c r="X45" s="374">
        <v>9</v>
      </c>
      <c r="Y45" s="374">
        <v>12</v>
      </c>
      <c r="Z45" s="374"/>
      <c r="AA45" s="374"/>
      <c r="AB45" s="374"/>
      <c r="AC45" s="721"/>
      <c r="AD45" s="719"/>
      <c r="AE45" s="408"/>
    </row>
    <row r="46" spans="1:35" x14ac:dyDescent="0.2">
      <c r="A46" s="744"/>
      <c r="B46" s="382" t="s">
        <v>532</v>
      </c>
      <c r="C46" s="419" t="s">
        <v>531</v>
      </c>
      <c r="D46" s="407" t="s">
        <v>250</v>
      </c>
      <c r="E46" s="380">
        <v>7</v>
      </c>
      <c r="F46" s="374"/>
      <c r="G46" s="374"/>
      <c r="H46" s="375" t="s">
        <v>251</v>
      </c>
      <c r="I46" s="374"/>
      <c r="J46" s="379">
        <v>8</v>
      </c>
      <c r="K46" s="374">
        <v>44</v>
      </c>
      <c r="L46" s="378">
        <v>592.9</v>
      </c>
      <c r="M46" s="378">
        <v>3685.24</v>
      </c>
      <c r="N46" s="717"/>
      <c r="O46" s="374"/>
      <c r="P46" s="715"/>
      <c r="Q46" s="734"/>
      <c r="R46" s="715"/>
      <c r="S46" s="375" t="s">
        <v>500</v>
      </c>
      <c r="T46" s="375" t="s">
        <v>500</v>
      </c>
      <c r="U46" s="375" t="s">
        <v>500</v>
      </c>
      <c r="V46" s="737"/>
      <c r="W46" s="374"/>
      <c r="X46" s="374">
        <v>16</v>
      </c>
      <c r="Y46" s="374">
        <v>160</v>
      </c>
      <c r="Z46" s="374"/>
      <c r="AA46" s="374">
        <v>1</v>
      </c>
      <c r="AB46" s="375" t="s">
        <v>530</v>
      </c>
      <c r="AC46" s="722"/>
      <c r="AD46" s="720"/>
    </row>
    <row r="47" spans="1:35" x14ac:dyDescent="0.2">
      <c r="A47" s="744"/>
      <c r="B47" s="429" t="s">
        <v>454</v>
      </c>
      <c r="C47" s="419"/>
      <c r="D47" s="407"/>
      <c r="E47" s="380"/>
      <c r="F47" s="374"/>
      <c r="G47" s="374"/>
      <c r="H47" s="375"/>
      <c r="I47" s="374"/>
      <c r="J47" s="379"/>
      <c r="K47" s="374"/>
      <c r="L47" s="378"/>
      <c r="M47" s="378"/>
      <c r="N47" s="387"/>
      <c r="O47" s="374"/>
      <c r="P47" s="437"/>
      <c r="Q47" s="389"/>
      <c r="R47" s="437"/>
      <c r="S47" s="375"/>
      <c r="T47" s="375"/>
      <c r="U47" s="375"/>
      <c r="V47" s="385"/>
      <c r="W47" s="374"/>
      <c r="X47" s="374">
        <v>1</v>
      </c>
      <c r="Y47" s="374"/>
      <c r="Z47" s="374"/>
      <c r="AA47" s="374"/>
      <c r="AB47" s="374"/>
      <c r="AC47" s="388"/>
      <c r="AD47" s="383"/>
    </row>
    <row r="48" spans="1:35" x14ac:dyDescent="0.2">
      <c r="A48" s="744"/>
      <c r="B48" s="371" t="s">
        <v>8</v>
      </c>
      <c r="C48" s="369">
        <f>SUM(F48:I48)</f>
        <v>5</v>
      </c>
      <c r="D48" s="370"/>
      <c r="E48" s="369"/>
      <c r="F48" s="368" t="str">
        <f>IF(COUNTA(F42:F46)=0,"",COUNTA(F42:F46))</f>
        <v/>
      </c>
      <c r="G48" s="368" t="str">
        <f>IF(COUNTA(G42:G46)=0,"",COUNTA(G42:G46))</f>
        <v/>
      </c>
      <c r="H48" s="368">
        <f>IF(COUNTA(H42:H46)=0,"",COUNTA(H42:H46))</f>
        <v>5</v>
      </c>
      <c r="I48" s="368" t="str">
        <f>IF(COUNTA(I42:I46)=0,"",COUNTA(I42:I46))</f>
        <v/>
      </c>
      <c r="J48" s="368"/>
      <c r="K48" s="368">
        <f>SUM(K42:K46)</f>
        <v>112</v>
      </c>
      <c r="L48" s="367">
        <f>SUM(L42:L46)</f>
        <v>2253.1233333333334</v>
      </c>
      <c r="M48" s="367">
        <f>SUM(M42:M46)</f>
        <v>8665.91</v>
      </c>
      <c r="N48" s="366">
        <f>SUM(N42:N46)</f>
        <v>112</v>
      </c>
      <c r="O48" s="364"/>
      <c r="P48" s="364"/>
      <c r="Q48" s="365">
        <f>SUM(Q42:Q46)</f>
        <v>41</v>
      </c>
      <c r="R48" s="364"/>
      <c r="S48" s="366">
        <f>SUM(S42:S46)</f>
        <v>0</v>
      </c>
      <c r="T48" s="365">
        <f>SUM(T42:T46)</f>
        <v>0</v>
      </c>
      <c r="U48" s="364"/>
      <c r="V48" s="364"/>
      <c r="W48" s="364"/>
      <c r="X48" s="366">
        <f>SUM(X42:X47)</f>
        <v>52</v>
      </c>
      <c r="Y48" s="366">
        <f>SUM(Y42:Y46)</f>
        <v>208</v>
      </c>
      <c r="Z48" s="366">
        <f>SUM(Z42:Z46)</f>
        <v>0</v>
      </c>
      <c r="AA48" s="366">
        <f>SUM(AA42:AA46)</f>
        <v>1</v>
      </c>
      <c r="AB48" s="364"/>
      <c r="AC48" s="366">
        <f>SUM(AC42:AC46)</f>
        <v>1</v>
      </c>
      <c r="AD48" s="363"/>
    </row>
    <row r="49" spans="1:35" x14ac:dyDescent="0.2">
      <c r="A49" s="747"/>
      <c r="B49" s="371" t="s">
        <v>84</v>
      </c>
      <c r="C49" s="369"/>
      <c r="D49" s="370"/>
      <c r="E49" s="369"/>
      <c r="F49" s="368"/>
      <c r="G49" s="368"/>
      <c r="H49" s="368"/>
      <c r="I49" s="364"/>
      <c r="J49" s="368"/>
      <c r="K49" s="368"/>
      <c r="L49" s="367">
        <v>10882.31</v>
      </c>
      <c r="M49" s="367"/>
      <c r="N49" s="366"/>
      <c r="O49" s="364"/>
      <c r="P49" s="364"/>
      <c r="Q49" s="365"/>
      <c r="R49" s="364"/>
      <c r="S49" s="364"/>
      <c r="T49" s="365"/>
      <c r="U49" s="364"/>
      <c r="V49" s="364"/>
      <c r="W49" s="364"/>
      <c r="X49" s="364"/>
      <c r="Y49" s="364"/>
      <c r="Z49" s="364"/>
      <c r="AA49" s="364"/>
      <c r="AB49" s="364"/>
      <c r="AC49" s="364"/>
      <c r="AD49" s="363"/>
    </row>
    <row r="50" spans="1:35" x14ac:dyDescent="0.2">
      <c r="A50" s="762" t="s">
        <v>529</v>
      </c>
      <c r="B50" s="429" t="s">
        <v>526</v>
      </c>
      <c r="C50" s="419" t="s">
        <v>528</v>
      </c>
      <c r="D50" s="427" t="s">
        <v>258</v>
      </c>
      <c r="E50" s="417">
        <v>39</v>
      </c>
      <c r="F50" s="375" t="s">
        <v>251</v>
      </c>
      <c r="G50" s="426"/>
      <c r="H50" s="426"/>
      <c r="I50" s="374"/>
      <c r="J50" s="426">
        <v>1</v>
      </c>
      <c r="K50" s="384">
        <v>4</v>
      </c>
      <c r="L50" s="378">
        <v>149.6</v>
      </c>
      <c r="M50" s="378">
        <v>149.6</v>
      </c>
      <c r="N50" s="377"/>
      <c r="O50" s="374"/>
      <c r="P50" s="374"/>
      <c r="Q50" s="376"/>
      <c r="R50" s="374"/>
      <c r="S50" s="374"/>
      <c r="T50" s="376"/>
      <c r="U50" s="374"/>
      <c r="V50" s="738"/>
      <c r="W50" s="425" t="s">
        <v>512</v>
      </c>
      <c r="X50" s="374"/>
      <c r="Y50" s="374"/>
      <c r="Z50" s="374"/>
      <c r="AA50" s="374"/>
      <c r="AB50" s="374"/>
      <c r="AC50" s="374"/>
      <c r="AD50" s="424"/>
    </row>
    <row r="51" spans="1:35" x14ac:dyDescent="0.2">
      <c r="A51" s="744"/>
      <c r="B51" s="429" t="s">
        <v>526</v>
      </c>
      <c r="C51" s="419" t="s">
        <v>527</v>
      </c>
      <c r="D51" s="427" t="s">
        <v>258</v>
      </c>
      <c r="E51" s="417">
        <v>39</v>
      </c>
      <c r="F51" s="375" t="s">
        <v>251</v>
      </c>
      <c r="G51" s="426"/>
      <c r="H51" s="426"/>
      <c r="I51" s="374"/>
      <c r="J51" s="426">
        <v>1</v>
      </c>
      <c r="K51" s="384">
        <v>4</v>
      </c>
      <c r="L51" s="378">
        <v>149.6</v>
      </c>
      <c r="M51" s="378">
        <v>149.6</v>
      </c>
      <c r="N51" s="377"/>
      <c r="O51" s="374"/>
      <c r="P51" s="374"/>
      <c r="Q51" s="376"/>
      <c r="R51" s="374"/>
      <c r="S51" s="374"/>
      <c r="T51" s="376"/>
      <c r="U51" s="374"/>
      <c r="V51" s="739"/>
      <c r="W51" s="425" t="s">
        <v>512</v>
      </c>
      <c r="X51" s="374"/>
      <c r="Y51" s="374"/>
      <c r="Z51" s="374"/>
      <c r="AA51" s="374"/>
      <c r="AB51" s="374"/>
      <c r="AC51" s="374"/>
      <c r="AD51" s="424"/>
    </row>
    <row r="52" spans="1:35" x14ac:dyDescent="0.2">
      <c r="A52" s="744"/>
      <c r="B52" s="429" t="s">
        <v>526</v>
      </c>
      <c r="C52" s="419" t="s">
        <v>525</v>
      </c>
      <c r="D52" s="427" t="s">
        <v>258</v>
      </c>
      <c r="E52" s="417">
        <v>39</v>
      </c>
      <c r="F52" s="375" t="s">
        <v>251</v>
      </c>
      <c r="G52" s="426"/>
      <c r="H52" s="426"/>
      <c r="I52" s="374"/>
      <c r="J52" s="426">
        <v>1</v>
      </c>
      <c r="K52" s="384">
        <v>4</v>
      </c>
      <c r="L52" s="378">
        <v>149.6</v>
      </c>
      <c r="M52" s="378">
        <v>149.6</v>
      </c>
      <c r="N52" s="377"/>
      <c r="O52" s="374"/>
      <c r="P52" s="374"/>
      <c r="Q52" s="376"/>
      <c r="R52" s="374"/>
      <c r="S52" s="374"/>
      <c r="T52" s="376"/>
      <c r="U52" s="374"/>
      <c r="V52" s="740"/>
      <c r="W52" s="425" t="s">
        <v>512</v>
      </c>
      <c r="X52" s="374"/>
      <c r="Y52" s="374"/>
      <c r="Z52" s="374"/>
      <c r="AA52" s="374"/>
      <c r="AB52" s="374"/>
      <c r="AC52" s="374"/>
      <c r="AD52" s="424"/>
    </row>
    <row r="53" spans="1:35" x14ac:dyDescent="0.2">
      <c r="A53" s="744"/>
      <c r="B53" s="371" t="s">
        <v>8</v>
      </c>
      <c r="C53" s="369">
        <f>SUM(F53:I53)</f>
        <v>3</v>
      </c>
      <c r="D53" s="370"/>
      <c r="E53" s="369"/>
      <c r="F53" s="368">
        <f>IF(COUNTA(F50:F52)=0,"",COUNTA(F50:F52))</f>
        <v>3</v>
      </c>
      <c r="G53" s="368" t="str">
        <f>IF(COUNTA(G50:G52)=0,"",COUNTA(G50:G52))</f>
        <v/>
      </c>
      <c r="H53" s="368" t="str">
        <f>IF(COUNTA(H50:H52)=0,"",COUNTA(H50:H52))</f>
        <v/>
      </c>
      <c r="I53" s="368" t="str">
        <f>IF(COUNTA(I50:I52)=0,"",COUNTA(I50:I52))</f>
        <v/>
      </c>
      <c r="J53" s="368"/>
      <c r="K53" s="368">
        <f>SUM(K50:K52)</f>
        <v>12</v>
      </c>
      <c r="L53" s="367">
        <f>SUM(L50:L52)</f>
        <v>448.79999999999995</v>
      </c>
      <c r="M53" s="367">
        <f>SUM(M50:M52)</f>
        <v>448.79999999999995</v>
      </c>
      <c r="N53" s="366">
        <f>SUM(N50:N52)</f>
        <v>0</v>
      </c>
      <c r="O53" s="364"/>
      <c r="P53" s="364"/>
      <c r="Q53" s="365">
        <f>SUM(Q50:Q52)</f>
        <v>0</v>
      </c>
      <c r="R53" s="364"/>
      <c r="S53" s="366">
        <f>SUM(S50:S52)</f>
        <v>0</v>
      </c>
      <c r="T53" s="365">
        <f>SUM(T50:T52)</f>
        <v>0</v>
      </c>
      <c r="U53" s="364"/>
      <c r="V53" s="364"/>
      <c r="W53" s="364"/>
      <c r="X53" s="366">
        <f>SUM(X50:X52)</f>
        <v>0</v>
      </c>
      <c r="Y53" s="366">
        <f>SUM(Y50:Y52)</f>
        <v>0</v>
      </c>
      <c r="Z53" s="366">
        <f>SUM(Z50:Z52)</f>
        <v>0</v>
      </c>
      <c r="AA53" s="366">
        <f>SUM(AA50:AA52)</f>
        <v>0</v>
      </c>
      <c r="AB53" s="364"/>
      <c r="AC53" s="366">
        <f>SUM(AC50:AC52)</f>
        <v>0</v>
      </c>
      <c r="AD53" s="363"/>
    </row>
    <row r="54" spans="1:35" x14ac:dyDescent="0.2">
      <c r="A54" s="744"/>
      <c r="B54" s="371" t="s">
        <v>84</v>
      </c>
      <c r="C54" s="369"/>
      <c r="D54" s="370"/>
      <c r="E54" s="369"/>
      <c r="F54" s="368"/>
      <c r="G54" s="368"/>
      <c r="H54" s="368"/>
      <c r="I54" s="364"/>
      <c r="J54" s="368"/>
      <c r="K54" s="368"/>
      <c r="L54" s="367">
        <v>2186.2199999999998</v>
      </c>
      <c r="M54" s="367"/>
      <c r="N54" s="366"/>
      <c r="O54" s="364"/>
      <c r="P54" s="364"/>
      <c r="Q54" s="365"/>
      <c r="R54" s="364"/>
      <c r="S54" s="364"/>
      <c r="T54" s="365"/>
      <c r="U54" s="364"/>
      <c r="V54" s="364"/>
      <c r="W54" s="364"/>
      <c r="X54" s="364"/>
      <c r="Y54" s="364"/>
      <c r="Z54" s="364"/>
      <c r="AA54" s="364"/>
      <c r="AB54" s="364"/>
      <c r="AC54" s="364"/>
      <c r="AD54" s="363"/>
    </row>
    <row r="55" spans="1:35" x14ac:dyDescent="0.2">
      <c r="A55" s="744"/>
      <c r="B55" s="382" t="s">
        <v>524</v>
      </c>
      <c r="C55" s="419" t="s">
        <v>335</v>
      </c>
      <c r="D55" s="407" t="s">
        <v>250</v>
      </c>
      <c r="E55" s="380">
        <v>9</v>
      </c>
      <c r="F55" s="374"/>
      <c r="G55" s="374"/>
      <c r="H55" s="375" t="s">
        <v>251</v>
      </c>
      <c r="I55" s="374"/>
      <c r="J55" s="379">
        <v>4</v>
      </c>
      <c r="K55" s="374">
        <v>16</v>
      </c>
      <c r="L55" s="378">
        <v>397.39</v>
      </c>
      <c r="M55" s="378">
        <v>1182.76</v>
      </c>
      <c r="N55" s="771">
        <v>40</v>
      </c>
      <c r="O55" s="374"/>
      <c r="P55" s="713" t="s">
        <v>506</v>
      </c>
      <c r="Q55" s="732">
        <v>12</v>
      </c>
      <c r="R55" s="713" t="s">
        <v>447</v>
      </c>
      <c r="S55" s="374">
        <v>1</v>
      </c>
      <c r="T55" s="376">
        <v>4</v>
      </c>
      <c r="U55" s="374" t="s">
        <v>447</v>
      </c>
      <c r="V55" s="738"/>
      <c r="W55" s="713" t="s">
        <v>466</v>
      </c>
      <c r="X55" s="374">
        <v>8</v>
      </c>
      <c r="Y55" s="374"/>
      <c r="Z55" s="374">
        <v>4</v>
      </c>
      <c r="AA55" s="374"/>
      <c r="AB55" s="374"/>
      <c r="AC55" s="374"/>
      <c r="AD55" s="718" t="s">
        <v>446</v>
      </c>
    </row>
    <row r="56" spans="1:35" x14ac:dyDescent="0.2">
      <c r="A56" s="744"/>
      <c r="B56" s="382" t="s">
        <v>524</v>
      </c>
      <c r="C56" s="419" t="s">
        <v>337</v>
      </c>
      <c r="D56" s="407" t="s">
        <v>250</v>
      </c>
      <c r="E56" s="380">
        <v>10</v>
      </c>
      <c r="F56" s="374"/>
      <c r="G56" s="374"/>
      <c r="H56" s="375" t="s">
        <v>251</v>
      </c>
      <c r="I56" s="374"/>
      <c r="J56" s="379">
        <v>4</v>
      </c>
      <c r="K56" s="374">
        <v>15</v>
      </c>
      <c r="L56" s="378">
        <v>390.09</v>
      </c>
      <c r="M56" s="378">
        <v>1890.93</v>
      </c>
      <c r="N56" s="716"/>
      <c r="O56" s="374"/>
      <c r="P56" s="714"/>
      <c r="Q56" s="733"/>
      <c r="R56" s="721"/>
      <c r="S56" s="374">
        <v>1</v>
      </c>
      <c r="T56" s="376">
        <v>4</v>
      </c>
      <c r="U56" s="374" t="s">
        <v>447</v>
      </c>
      <c r="V56" s="739"/>
      <c r="W56" s="721"/>
      <c r="X56" s="374">
        <v>8</v>
      </c>
      <c r="Y56" s="374"/>
      <c r="Z56" s="374">
        <v>4</v>
      </c>
      <c r="AA56" s="374"/>
      <c r="AB56" s="374"/>
      <c r="AC56" s="384">
        <v>1</v>
      </c>
      <c r="AD56" s="719"/>
    </row>
    <row r="57" spans="1:35" x14ac:dyDescent="0.2">
      <c r="A57" s="744"/>
      <c r="B57" s="382" t="s">
        <v>524</v>
      </c>
      <c r="C57" s="419" t="s">
        <v>339</v>
      </c>
      <c r="D57" s="407" t="s">
        <v>250</v>
      </c>
      <c r="E57" s="380">
        <v>10</v>
      </c>
      <c r="F57" s="374"/>
      <c r="G57" s="374"/>
      <c r="H57" s="375" t="s">
        <v>251</v>
      </c>
      <c r="I57" s="374"/>
      <c r="J57" s="379">
        <v>3</v>
      </c>
      <c r="K57" s="374">
        <v>9</v>
      </c>
      <c r="L57" s="378">
        <v>306.24</v>
      </c>
      <c r="M57" s="378">
        <v>706.2</v>
      </c>
      <c r="N57" s="717"/>
      <c r="O57" s="374"/>
      <c r="P57" s="715"/>
      <c r="Q57" s="734"/>
      <c r="R57" s="722"/>
      <c r="S57" s="374">
        <v>1</v>
      </c>
      <c r="T57" s="376">
        <v>4</v>
      </c>
      <c r="U57" s="374" t="s">
        <v>447</v>
      </c>
      <c r="V57" s="740"/>
      <c r="W57" s="722"/>
      <c r="X57" s="374">
        <v>5</v>
      </c>
      <c r="Y57" s="374"/>
      <c r="Z57" s="374">
        <v>3</v>
      </c>
      <c r="AA57" s="374"/>
      <c r="AB57" s="374"/>
      <c r="AC57" s="374"/>
      <c r="AD57" s="720"/>
    </row>
    <row r="58" spans="1:35" x14ac:dyDescent="0.2">
      <c r="A58" s="744"/>
      <c r="B58" s="371" t="s">
        <v>8</v>
      </c>
      <c r="C58" s="369">
        <f>SUM(F58:I58)</f>
        <v>3</v>
      </c>
      <c r="D58" s="370"/>
      <c r="E58" s="369"/>
      <c r="F58" s="368" t="str">
        <f>IF(COUNTA(F55:F57)=0,"",COUNTA(F55:F57))</f>
        <v/>
      </c>
      <c r="G58" s="368" t="str">
        <f>IF(COUNTA(G55:G57)=0,"",COUNTA(G55:G57))</f>
        <v/>
      </c>
      <c r="H58" s="368">
        <f>IF(COUNTA(H55:H57)=0,"",COUNTA(H55:H57))</f>
        <v>3</v>
      </c>
      <c r="I58" s="368" t="str">
        <f>IF(COUNTA(I55:I57)=0,"",COUNTA(I55:I57))</f>
        <v/>
      </c>
      <c r="J58" s="368"/>
      <c r="K58" s="368">
        <f>SUM(K55:K57)</f>
        <v>40</v>
      </c>
      <c r="L58" s="367">
        <f>SUM(L55:L57)</f>
        <v>1093.72</v>
      </c>
      <c r="M58" s="367">
        <f>SUM(M55:M57)</f>
        <v>3779.8900000000003</v>
      </c>
      <c r="N58" s="366">
        <f>SUM(N55:N57)</f>
        <v>40</v>
      </c>
      <c r="O58" s="364"/>
      <c r="P58" s="364"/>
      <c r="Q58" s="365">
        <f>SUM(Q55:Q57)</f>
        <v>12</v>
      </c>
      <c r="R58" s="364"/>
      <c r="S58" s="366">
        <f>SUM(S55:S57)</f>
        <v>3</v>
      </c>
      <c r="T58" s="365">
        <f>SUM(T55:T57)</f>
        <v>12</v>
      </c>
      <c r="U58" s="364"/>
      <c r="V58" s="364"/>
      <c r="W58" s="364"/>
      <c r="X58" s="366">
        <f>SUM(X55:X57)</f>
        <v>21</v>
      </c>
      <c r="Y58" s="366">
        <f>SUM(Y55:Y57)</f>
        <v>0</v>
      </c>
      <c r="Z58" s="366">
        <f>SUM(Z55:Z57)</f>
        <v>11</v>
      </c>
      <c r="AA58" s="366">
        <f>SUM(AA55:AA57)</f>
        <v>0</v>
      </c>
      <c r="AB58" s="364"/>
      <c r="AC58" s="366">
        <f>SUM(AC55:AC57)</f>
        <v>1</v>
      </c>
      <c r="AD58" s="363"/>
    </row>
    <row r="59" spans="1:35" x14ac:dyDescent="0.2">
      <c r="A59" s="744"/>
      <c r="B59" s="371" t="s">
        <v>84</v>
      </c>
      <c r="C59" s="369"/>
      <c r="D59" s="370"/>
      <c r="E59" s="369"/>
      <c r="F59" s="368"/>
      <c r="G59" s="368"/>
      <c r="H59" s="368"/>
      <c r="I59" s="364"/>
      <c r="J59" s="368"/>
      <c r="K59" s="368"/>
      <c r="L59" s="367">
        <v>4857.28</v>
      </c>
      <c r="M59" s="367"/>
      <c r="N59" s="366"/>
      <c r="O59" s="364"/>
      <c r="P59" s="364"/>
      <c r="Q59" s="365"/>
      <c r="R59" s="364"/>
      <c r="S59" s="364"/>
      <c r="T59" s="365"/>
      <c r="U59" s="364"/>
      <c r="V59" s="364"/>
      <c r="W59" s="364"/>
      <c r="X59" s="364"/>
      <c r="Y59" s="364"/>
      <c r="Z59" s="364"/>
      <c r="AA59" s="364"/>
      <c r="AB59" s="364"/>
      <c r="AC59" s="364"/>
      <c r="AD59" s="363"/>
    </row>
    <row r="60" spans="1:35" x14ac:dyDescent="0.2">
      <c r="A60" s="744"/>
      <c r="B60" s="429" t="s">
        <v>516</v>
      </c>
      <c r="C60" s="419" t="s">
        <v>523</v>
      </c>
      <c r="D60" s="427" t="s">
        <v>250</v>
      </c>
      <c r="E60" s="417">
        <v>12</v>
      </c>
      <c r="F60" s="375" t="s">
        <v>514</v>
      </c>
      <c r="G60" s="426"/>
      <c r="H60" s="426"/>
      <c r="I60" s="374"/>
      <c r="J60" s="426">
        <v>2</v>
      </c>
      <c r="K60" s="384">
        <v>4</v>
      </c>
      <c r="L60" s="409">
        <v>237.77</v>
      </c>
      <c r="M60" s="378">
        <v>271.58</v>
      </c>
      <c r="N60" s="771">
        <v>24</v>
      </c>
      <c r="O60" s="82" t="s">
        <v>513</v>
      </c>
      <c r="P60" s="374"/>
      <c r="Q60" s="376"/>
      <c r="R60" s="374"/>
      <c r="S60" s="374"/>
      <c r="T60" s="376"/>
      <c r="U60" s="374"/>
      <c r="V60" s="738"/>
      <c r="W60" s="713" t="s">
        <v>466</v>
      </c>
      <c r="X60" s="374"/>
      <c r="Y60" s="374"/>
      <c r="Z60" s="374"/>
      <c r="AA60" s="374"/>
      <c r="AB60" s="374"/>
      <c r="AC60" s="729">
        <v>1</v>
      </c>
      <c r="AD60" s="424"/>
      <c r="AE60" s="439"/>
      <c r="AF60" s="439"/>
      <c r="AG60" s="439"/>
      <c r="AH60" s="439"/>
      <c r="AI60" s="439"/>
    </row>
    <row r="61" spans="1:35" x14ac:dyDescent="0.2">
      <c r="A61" s="744"/>
      <c r="B61" s="429" t="s">
        <v>516</v>
      </c>
      <c r="C61" s="419" t="s">
        <v>522</v>
      </c>
      <c r="D61" s="427" t="s">
        <v>250</v>
      </c>
      <c r="E61" s="417">
        <v>12</v>
      </c>
      <c r="F61" s="375" t="s">
        <v>514</v>
      </c>
      <c r="G61" s="426"/>
      <c r="H61" s="426"/>
      <c r="I61" s="374"/>
      <c r="J61" s="426">
        <v>2</v>
      </c>
      <c r="K61" s="384">
        <v>4</v>
      </c>
      <c r="L61" s="409">
        <v>209.34</v>
      </c>
      <c r="M61" s="378">
        <v>245.46</v>
      </c>
      <c r="N61" s="716"/>
      <c r="O61" s="82" t="s">
        <v>513</v>
      </c>
      <c r="P61" s="374"/>
      <c r="Q61" s="376"/>
      <c r="R61" s="374"/>
      <c r="S61" s="374"/>
      <c r="T61" s="376"/>
      <c r="U61" s="374"/>
      <c r="V61" s="739"/>
      <c r="W61" s="721"/>
      <c r="X61" s="374"/>
      <c r="Y61" s="374"/>
      <c r="Z61" s="374"/>
      <c r="AA61" s="374"/>
      <c r="AB61" s="374"/>
      <c r="AC61" s="730"/>
      <c r="AD61" s="424"/>
      <c r="AE61" s="439"/>
    </row>
    <row r="62" spans="1:35" x14ac:dyDescent="0.2">
      <c r="A62" s="744"/>
      <c r="B62" s="429" t="s">
        <v>516</v>
      </c>
      <c r="C62" s="419" t="s">
        <v>521</v>
      </c>
      <c r="D62" s="427" t="s">
        <v>250</v>
      </c>
      <c r="E62" s="417">
        <v>12</v>
      </c>
      <c r="F62" s="375" t="s">
        <v>514</v>
      </c>
      <c r="G62" s="426"/>
      <c r="H62" s="426"/>
      <c r="I62" s="374"/>
      <c r="J62" s="426">
        <v>2</v>
      </c>
      <c r="K62" s="384">
        <v>4</v>
      </c>
      <c r="L62" s="409">
        <v>237.77</v>
      </c>
      <c r="M62" s="378">
        <v>271.58</v>
      </c>
      <c r="N62" s="716"/>
      <c r="O62" s="82" t="s">
        <v>513</v>
      </c>
      <c r="P62" s="374"/>
      <c r="Q62" s="376"/>
      <c r="R62" s="374"/>
      <c r="S62" s="374"/>
      <c r="T62" s="376"/>
      <c r="U62" s="374"/>
      <c r="V62" s="739"/>
      <c r="W62" s="721"/>
      <c r="X62" s="374"/>
      <c r="Y62" s="374"/>
      <c r="Z62" s="374"/>
      <c r="AA62" s="374"/>
      <c r="AB62" s="374"/>
      <c r="AC62" s="730"/>
      <c r="AD62" s="424"/>
      <c r="AE62" s="439"/>
    </row>
    <row r="63" spans="1:35" x14ac:dyDescent="0.2">
      <c r="A63" s="744"/>
      <c r="B63" s="429" t="s">
        <v>516</v>
      </c>
      <c r="C63" s="419" t="s">
        <v>520</v>
      </c>
      <c r="D63" s="427" t="s">
        <v>250</v>
      </c>
      <c r="E63" s="417">
        <v>12</v>
      </c>
      <c r="F63" s="375" t="s">
        <v>514</v>
      </c>
      <c r="G63" s="426"/>
      <c r="H63" s="426"/>
      <c r="I63" s="374"/>
      <c r="J63" s="426">
        <v>2</v>
      </c>
      <c r="K63" s="384">
        <v>3</v>
      </c>
      <c r="L63" s="409">
        <v>174.2</v>
      </c>
      <c r="M63" s="378">
        <v>212.91</v>
      </c>
      <c r="N63" s="716"/>
      <c r="O63" s="82" t="s">
        <v>513</v>
      </c>
      <c r="P63" s="374"/>
      <c r="Q63" s="376"/>
      <c r="R63" s="374"/>
      <c r="S63" s="374"/>
      <c r="T63" s="376"/>
      <c r="U63" s="374"/>
      <c r="V63" s="739"/>
      <c r="W63" s="721"/>
      <c r="X63" s="374"/>
      <c r="Y63" s="374"/>
      <c r="Z63" s="374"/>
      <c r="AA63" s="374"/>
      <c r="AB63" s="374"/>
      <c r="AC63" s="730"/>
      <c r="AD63" s="424"/>
      <c r="AE63" s="439"/>
    </row>
    <row r="64" spans="1:35" x14ac:dyDescent="0.2">
      <c r="A64" s="744"/>
      <c r="B64" s="429" t="s">
        <v>516</v>
      </c>
      <c r="C64" s="419" t="s">
        <v>519</v>
      </c>
      <c r="D64" s="427" t="s">
        <v>250</v>
      </c>
      <c r="E64" s="417">
        <v>13</v>
      </c>
      <c r="F64" s="375" t="s">
        <v>514</v>
      </c>
      <c r="G64" s="426"/>
      <c r="H64" s="426"/>
      <c r="I64" s="374"/>
      <c r="J64" s="426">
        <v>1</v>
      </c>
      <c r="K64" s="384">
        <v>2</v>
      </c>
      <c r="L64" s="409">
        <v>114.89</v>
      </c>
      <c r="M64" s="378">
        <v>106.26</v>
      </c>
      <c r="N64" s="716"/>
      <c r="O64" s="82" t="s">
        <v>513</v>
      </c>
      <c r="P64" s="374"/>
      <c r="Q64" s="376"/>
      <c r="R64" s="374"/>
      <c r="S64" s="374"/>
      <c r="T64" s="376"/>
      <c r="U64" s="374"/>
      <c r="V64" s="739"/>
      <c r="W64" s="721"/>
      <c r="X64" s="374"/>
      <c r="Y64" s="374"/>
      <c r="Z64" s="374"/>
      <c r="AA64" s="374"/>
      <c r="AB64" s="374"/>
      <c r="AC64" s="730"/>
      <c r="AD64" s="424"/>
      <c r="AE64" s="439"/>
    </row>
    <row r="65" spans="1:31" x14ac:dyDescent="0.2">
      <c r="A65" s="744"/>
      <c r="B65" s="429" t="s">
        <v>516</v>
      </c>
      <c r="C65" s="419" t="s">
        <v>518</v>
      </c>
      <c r="D65" s="427" t="s">
        <v>250</v>
      </c>
      <c r="E65" s="417">
        <v>13</v>
      </c>
      <c r="F65" s="375" t="s">
        <v>514</v>
      </c>
      <c r="G65" s="426"/>
      <c r="H65" s="426"/>
      <c r="I65" s="374"/>
      <c r="J65" s="426">
        <v>1</v>
      </c>
      <c r="K65" s="384">
        <v>2</v>
      </c>
      <c r="L65" s="409">
        <v>127.14</v>
      </c>
      <c r="M65" s="378">
        <v>117.35</v>
      </c>
      <c r="N65" s="716"/>
      <c r="O65" s="82" t="s">
        <v>513</v>
      </c>
      <c r="P65" s="374"/>
      <c r="Q65" s="376"/>
      <c r="R65" s="374"/>
      <c r="S65" s="374"/>
      <c r="T65" s="376"/>
      <c r="U65" s="374"/>
      <c r="V65" s="739"/>
      <c r="W65" s="721"/>
      <c r="X65" s="374"/>
      <c r="Y65" s="374"/>
      <c r="Z65" s="374"/>
      <c r="AA65" s="374"/>
      <c r="AB65" s="374"/>
      <c r="AC65" s="730"/>
      <c r="AD65" s="424"/>
      <c r="AE65" s="439"/>
    </row>
    <row r="66" spans="1:31" x14ac:dyDescent="0.2">
      <c r="A66" s="744"/>
      <c r="B66" s="429" t="s">
        <v>516</v>
      </c>
      <c r="C66" s="419" t="s">
        <v>517</v>
      </c>
      <c r="D66" s="427" t="s">
        <v>250</v>
      </c>
      <c r="E66" s="417">
        <v>13</v>
      </c>
      <c r="F66" s="375" t="s">
        <v>514</v>
      </c>
      <c r="G66" s="426"/>
      <c r="H66" s="426"/>
      <c r="I66" s="374"/>
      <c r="J66" s="426">
        <v>2</v>
      </c>
      <c r="K66" s="384">
        <v>2</v>
      </c>
      <c r="L66" s="409">
        <v>152.53</v>
      </c>
      <c r="M66" s="378">
        <v>139.84</v>
      </c>
      <c r="N66" s="716"/>
      <c r="O66" s="82" t="s">
        <v>513</v>
      </c>
      <c r="P66" s="374"/>
      <c r="Q66" s="376"/>
      <c r="R66" s="374"/>
      <c r="S66" s="374"/>
      <c r="T66" s="376"/>
      <c r="U66" s="374"/>
      <c r="V66" s="739"/>
      <c r="W66" s="721"/>
      <c r="X66" s="374"/>
      <c r="Y66" s="374"/>
      <c r="Z66" s="374"/>
      <c r="AA66" s="374"/>
      <c r="AB66" s="374"/>
      <c r="AC66" s="730"/>
      <c r="AD66" s="424"/>
      <c r="AE66" s="439"/>
    </row>
    <row r="67" spans="1:31" x14ac:dyDescent="0.2">
      <c r="A67" s="744"/>
      <c r="B67" s="429" t="s">
        <v>516</v>
      </c>
      <c r="C67" s="419" t="s">
        <v>515</v>
      </c>
      <c r="D67" s="427" t="s">
        <v>250</v>
      </c>
      <c r="E67" s="417">
        <v>13</v>
      </c>
      <c r="F67" s="375" t="s">
        <v>514</v>
      </c>
      <c r="G67" s="426"/>
      <c r="H67" s="426"/>
      <c r="I67" s="374"/>
      <c r="J67" s="426">
        <v>2</v>
      </c>
      <c r="K67" s="384">
        <v>2</v>
      </c>
      <c r="L67" s="409">
        <v>134.62</v>
      </c>
      <c r="M67" s="378">
        <v>149.85</v>
      </c>
      <c r="N67" s="717"/>
      <c r="O67" s="82" t="s">
        <v>513</v>
      </c>
      <c r="P67" s="374"/>
      <c r="Q67" s="376"/>
      <c r="R67" s="374"/>
      <c r="S67" s="374"/>
      <c r="T67" s="376"/>
      <c r="U67" s="374"/>
      <c r="V67" s="740"/>
      <c r="W67" s="722"/>
      <c r="X67" s="374"/>
      <c r="Y67" s="374"/>
      <c r="Z67" s="374"/>
      <c r="AA67" s="374"/>
      <c r="AB67" s="374"/>
      <c r="AC67" s="731"/>
      <c r="AD67" s="424"/>
      <c r="AE67" s="439"/>
    </row>
    <row r="68" spans="1:31" x14ac:dyDescent="0.2">
      <c r="A68" s="744"/>
      <c r="B68" s="371" t="s">
        <v>8</v>
      </c>
      <c r="C68" s="369">
        <f>SUM(F68:I68)</f>
        <v>8</v>
      </c>
      <c r="D68" s="370"/>
      <c r="E68" s="369"/>
      <c r="F68" s="368">
        <f>IF(COUNTA(F60:F67)=0,"",COUNTA(F60:F67))</f>
        <v>8</v>
      </c>
      <c r="G68" s="368" t="str">
        <f>IF(COUNTA(G60:G67)=0,"",COUNTA(G60:G67))</f>
        <v/>
      </c>
      <c r="H68" s="368" t="str">
        <f>IF(COUNTA(H60:H67)=0,"",COUNTA(H60:H67))</f>
        <v/>
      </c>
      <c r="I68" s="368" t="str">
        <f>IF(COUNTA(I60:I67)=0,"",COUNTA(I60:I67))</f>
        <v/>
      </c>
      <c r="J68" s="368"/>
      <c r="K68" s="368">
        <f>SUM(K60:K67)</f>
        <v>23</v>
      </c>
      <c r="L68" s="367">
        <f>SUM(L60:L67)</f>
        <v>1388.2599999999998</v>
      </c>
      <c r="M68" s="367">
        <f>SUM(M60:M67)</f>
        <v>1514.8299999999997</v>
      </c>
      <c r="N68" s="366">
        <f>SUM(N60:N67)</f>
        <v>24</v>
      </c>
      <c r="O68" s="364"/>
      <c r="P68" s="364"/>
      <c r="Q68" s="365">
        <f>SUM(Q60:Q67)</f>
        <v>0</v>
      </c>
      <c r="R68" s="364"/>
      <c r="S68" s="366">
        <f>SUM(S60:S67)</f>
        <v>0</v>
      </c>
      <c r="T68" s="365">
        <f>SUM(T60:T67)</f>
        <v>0</v>
      </c>
      <c r="U68" s="364"/>
      <c r="V68" s="364"/>
      <c r="W68" s="364"/>
      <c r="X68" s="366">
        <f>SUM(X60:X67)</f>
        <v>0</v>
      </c>
      <c r="Y68" s="366">
        <f>SUM(Y60:Y67)</f>
        <v>0</v>
      </c>
      <c r="Z68" s="366">
        <f>SUM(Z60:Z67)</f>
        <v>0</v>
      </c>
      <c r="AA68" s="366">
        <f>SUM(AA60:AA67)</f>
        <v>0</v>
      </c>
      <c r="AB68" s="364"/>
      <c r="AC68" s="366">
        <f>SUM(AC60:AC67)</f>
        <v>1</v>
      </c>
      <c r="AD68" s="363"/>
    </row>
    <row r="69" spans="1:31" x14ac:dyDescent="0.2">
      <c r="A69" s="744"/>
      <c r="B69" s="371" t="s">
        <v>84</v>
      </c>
      <c r="C69" s="369"/>
      <c r="D69" s="370"/>
      <c r="E69" s="369"/>
      <c r="F69" s="368"/>
      <c r="G69" s="368"/>
      <c r="H69" s="368"/>
      <c r="I69" s="364"/>
      <c r="J69" s="368"/>
      <c r="K69" s="368"/>
      <c r="L69" s="367">
        <v>5906.05</v>
      </c>
      <c r="M69" s="367"/>
      <c r="N69" s="366"/>
      <c r="O69" s="364"/>
      <c r="P69" s="364"/>
      <c r="Q69" s="365"/>
      <c r="R69" s="364"/>
      <c r="S69" s="364"/>
      <c r="T69" s="365"/>
      <c r="U69" s="364"/>
      <c r="V69" s="364"/>
      <c r="W69" s="364"/>
      <c r="X69" s="364"/>
      <c r="Y69" s="364"/>
      <c r="Z69" s="364"/>
      <c r="AA69" s="364"/>
      <c r="AB69" s="364"/>
      <c r="AC69" s="364"/>
      <c r="AD69" s="363"/>
    </row>
    <row r="70" spans="1:31" x14ac:dyDescent="0.2">
      <c r="A70" s="744"/>
      <c r="B70" s="382" t="s">
        <v>509</v>
      </c>
      <c r="C70" s="428">
        <v>1</v>
      </c>
      <c r="D70" s="427" t="s">
        <v>258</v>
      </c>
      <c r="E70" s="417">
        <v>47</v>
      </c>
      <c r="F70" s="426"/>
      <c r="G70" s="375" t="s">
        <v>251</v>
      </c>
      <c r="H70" s="426"/>
      <c r="I70" s="374"/>
      <c r="J70" s="426">
        <v>2</v>
      </c>
      <c r="K70" s="384">
        <v>2</v>
      </c>
      <c r="L70" s="378">
        <v>85.48</v>
      </c>
      <c r="M70" s="378">
        <v>170.96</v>
      </c>
      <c r="N70" s="438"/>
      <c r="O70" s="374"/>
      <c r="P70" s="374"/>
      <c r="Q70" s="376"/>
      <c r="R70" s="374"/>
      <c r="S70" s="374"/>
      <c r="T70" s="376"/>
      <c r="U70" s="374"/>
      <c r="V70" s="726"/>
      <c r="W70" s="425" t="s">
        <v>512</v>
      </c>
      <c r="X70" s="374"/>
      <c r="Y70" s="374"/>
      <c r="Z70" s="374"/>
      <c r="AA70" s="374"/>
      <c r="AB70" s="374"/>
      <c r="AC70" s="374"/>
      <c r="AD70" s="424" t="s">
        <v>446</v>
      </c>
    </row>
    <row r="71" spans="1:31" x14ac:dyDescent="0.2">
      <c r="A71" s="744"/>
      <c r="B71" s="382" t="s">
        <v>509</v>
      </c>
      <c r="C71" s="428">
        <v>2</v>
      </c>
      <c r="D71" s="427" t="s">
        <v>258</v>
      </c>
      <c r="E71" s="417">
        <v>47</v>
      </c>
      <c r="F71" s="426"/>
      <c r="G71" s="375" t="s">
        <v>251</v>
      </c>
      <c r="H71" s="426"/>
      <c r="I71" s="374"/>
      <c r="J71" s="426">
        <v>2</v>
      </c>
      <c r="K71" s="384">
        <v>2</v>
      </c>
      <c r="L71" s="378">
        <v>85.48</v>
      </c>
      <c r="M71" s="378">
        <v>170.96</v>
      </c>
      <c r="N71" s="438"/>
      <c r="O71" s="374"/>
      <c r="P71" s="374"/>
      <c r="Q71" s="376"/>
      <c r="R71" s="374"/>
      <c r="S71" s="374"/>
      <c r="T71" s="376"/>
      <c r="U71" s="374"/>
      <c r="V71" s="727"/>
      <c r="W71" s="425" t="s">
        <v>512</v>
      </c>
      <c r="X71" s="374"/>
      <c r="Y71" s="374"/>
      <c r="Z71" s="374"/>
      <c r="AA71" s="374"/>
      <c r="AB71" s="374"/>
      <c r="AC71" s="723">
        <v>1</v>
      </c>
      <c r="AD71" s="424"/>
    </row>
    <row r="72" spans="1:31" x14ac:dyDescent="0.2">
      <c r="A72" s="744"/>
      <c r="B72" s="382" t="s">
        <v>509</v>
      </c>
      <c r="C72" s="428">
        <v>5</v>
      </c>
      <c r="D72" s="427" t="s">
        <v>258</v>
      </c>
      <c r="E72" s="417">
        <v>47</v>
      </c>
      <c r="F72" s="426"/>
      <c r="G72" s="375" t="s">
        <v>251</v>
      </c>
      <c r="H72" s="426"/>
      <c r="I72" s="374"/>
      <c r="J72" s="426">
        <v>2</v>
      </c>
      <c r="K72" s="384">
        <v>2</v>
      </c>
      <c r="L72" s="378">
        <v>85.48</v>
      </c>
      <c r="M72" s="378">
        <v>170.96</v>
      </c>
      <c r="N72" s="438"/>
      <c r="O72" s="374"/>
      <c r="P72" s="374"/>
      <c r="Q72" s="376"/>
      <c r="R72" s="374"/>
      <c r="S72" s="374"/>
      <c r="T72" s="376"/>
      <c r="U72" s="374"/>
      <c r="V72" s="727"/>
      <c r="W72" s="425" t="s">
        <v>512</v>
      </c>
      <c r="X72" s="374"/>
      <c r="Y72" s="374"/>
      <c r="Z72" s="374"/>
      <c r="AA72" s="374"/>
      <c r="AB72" s="374"/>
      <c r="AC72" s="724"/>
      <c r="AD72" s="424"/>
    </row>
    <row r="73" spans="1:31" x14ac:dyDescent="0.2">
      <c r="A73" s="744"/>
      <c r="B73" s="382" t="s">
        <v>509</v>
      </c>
      <c r="C73" s="428">
        <v>6</v>
      </c>
      <c r="D73" s="427" t="s">
        <v>258</v>
      </c>
      <c r="E73" s="417">
        <v>47</v>
      </c>
      <c r="F73" s="426"/>
      <c r="G73" s="375" t="s">
        <v>251</v>
      </c>
      <c r="H73" s="426"/>
      <c r="I73" s="374"/>
      <c r="J73" s="426">
        <v>2</v>
      </c>
      <c r="K73" s="384">
        <v>2</v>
      </c>
      <c r="L73" s="378">
        <v>85.48</v>
      </c>
      <c r="M73" s="378">
        <v>170.96</v>
      </c>
      <c r="N73" s="438"/>
      <c r="O73" s="374"/>
      <c r="P73" s="374"/>
      <c r="Q73" s="376"/>
      <c r="R73" s="374"/>
      <c r="S73" s="374"/>
      <c r="T73" s="376"/>
      <c r="U73" s="374"/>
      <c r="V73" s="727"/>
      <c r="W73" s="425" t="s">
        <v>512</v>
      </c>
      <c r="X73" s="374"/>
      <c r="Y73" s="374"/>
      <c r="Z73" s="374"/>
      <c r="AA73" s="374"/>
      <c r="AB73" s="374"/>
      <c r="AC73" s="724"/>
      <c r="AD73" s="424"/>
    </row>
    <row r="74" spans="1:31" x14ac:dyDescent="0.2">
      <c r="A74" s="744"/>
      <c r="B74" s="382" t="s">
        <v>509</v>
      </c>
      <c r="C74" s="428">
        <v>8</v>
      </c>
      <c r="D74" s="427" t="s">
        <v>258</v>
      </c>
      <c r="E74" s="417">
        <v>48</v>
      </c>
      <c r="F74" s="426"/>
      <c r="G74" s="375" t="s">
        <v>251</v>
      </c>
      <c r="H74" s="426"/>
      <c r="I74" s="374"/>
      <c r="J74" s="426">
        <v>2</v>
      </c>
      <c r="K74" s="384">
        <v>2</v>
      </c>
      <c r="L74" s="378">
        <v>85.48</v>
      </c>
      <c r="M74" s="378">
        <v>170.96</v>
      </c>
      <c r="N74" s="438"/>
      <c r="O74" s="374"/>
      <c r="P74" s="374"/>
      <c r="Q74" s="376"/>
      <c r="R74" s="374"/>
      <c r="S74" s="374"/>
      <c r="T74" s="376"/>
      <c r="U74" s="374"/>
      <c r="V74" s="727"/>
      <c r="W74" s="425" t="s">
        <v>512</v>
      </c>
      <c r="X74" s="374"/>
      <c r="Y74" s="374"/>
      <c r="Z74" s="374"/>
      <c r="AA74" s="374"/>
      <c r="AB74" s="374"/>
      <c r="AC74" s="724"/>
      <c r="AD74" s="424"/>
    </row>
    <row r="75" spans="1:31" x14ac:dyDescent="0.2">
      <c r="A75" s="744"/>
      <c r="B75" s="382" t="s">
        <v>509</v>
      </c>
      <c r="C75" s="428">
        <v>9</v>
      </c>
      <c r="D75" s="427" t="s">
        <v>258</v>
      </c>
      <c r="E75" s="417">
        <v>48</v>
      </c>
      <c r="F75" s="426"/>
      <c r="G75" s="375" t="s">
        <v>251</v>
      </c>
      <c r="H75" s="426"/>
      <c r="I75" s="374"/>
      <c r="J75" s="426">
        <v>2</v>
      </c>
      <c r="K75" s="384">
        <v>3</v>
      </c>
      <c r="L75" s="378">
        <v>145.37</v>
      </c>
      <c r="M75" s="378">
        <v>289.74</v>
      </c>
      <c r="N75" s="438"/>
      <c r="O75" s="374"/>
      <c r="P75" s="374"/>
      <c r="Q75" s="376"/>
      <c r="R75" s="374"/>
      <c r="S75" s="374"/>
      <c r="T75" s="376"/>
      <c r="U75" s="374"/>
      <c r="V75" s="728"/>
      <c r="W75" s="425" t="s">
        <v>512</v>
      </c>
      <c r="X75" s="374"/>
      <c r="Y75" s="374"/>
      <c r="Z75" s="374"/>
      <c r="AA75" s="374"/>
      <c r="AB75" s="374"/>
      <c r="AC75" s="724"/>
      <c r="AD75" s="424"/>
    </row>
    <row r="76" spans="1:31" x14ac:dyDescent="0.2">
      <c r="A76" s="744"/>
      <c r="B76" s="382" t="s">
        <v>509</v>
      </c>
      <c r="C76" s="380">
        <v>49</v>
      </c>
      <c r="D76" s="427" t="s">
        <v>258</v>
      </c>
      <c r="E76" s="380">
        <v>49</v>
      </c>
      <c r="F76" s="374"/>
      <c r="G76" s="374"/>
      <c r="H76" s="375" t="s">
        <v>251</v>
      </c>
      <c r="I76" s="374"/>
      <c r="J76" s="379">
        <v>4</v>
      </c>
      <c r="K76" s="374">
        <v>24</v>
      </c>
      <c r="L76" s="378">
        <v>354.85</v>
      </c>
      <c r="M76" s="378">
        <v>1379.76</v>
      </c>
      <c r="N76" s="716">
        <v>64</v>
      </c>
      <c r="O76" s="82" t="s">
        <v>75</v>
      </c>
      <c r="P76" s="374" t="s">
        <v>508</v>
      </c>
      <c r="Q76" s="376">
        <v>9.6</v>
      </c>
      <c r="R76" s="374" t="s">
        <v>447</v>
      </c>
      <c r="S76" s="374">
        <v>1</v>
      </c>
      <c r="T76" s="376">
        <v>3.4</v>
      </c>
      <c r="U76" s="374" t="s">
        <v>511</v>
      </c>
      <c r="V76" s="726"/>
      <c r="W76" s="713" t="s">
        <v>510</v>
      </c>
      <c r="X76" s="374">
        <v>12</v>
      </c>
      <c r="Y76" s="374"/>
      <c r="Z76" s="374"/>
      <c r="AA76" s="374"/>
      <c r="AB76" s="374"/>
      <c r="AC76" s="724"/>
      <c r="AD76" s="718" t="s">
        <v>446</v>
      </c>
    </row>
    <row r="77" spans="1:31" x14ac:dyDescent="0.2">
      <c r="A77" s="744"/>
      <c r="B77" s="382" t="s">
        <v>509</v>
      </c>
      <c r="C77" s="380">
        <v>51</v>
      </c>
      <c r="D77" s="427" t="s">
        <v>258</v>
      </c>
      <c r="E77" s="380">
        <v>51</v>
      </c>
      <c r="F77" s="374"/>
      <c r="G77" s="374"/>
      <c r="H77" s="375" t="s">
        <v>251</v>
      </c>
      <c r="I77" s="374"/>
      <c r="J77" s="379">
        <v>4</v>
      </c>
      <c r="K77" s="374">
        <v>24</v>
      </c>
      <c r="L77" s="378">
        <v>359.28</v>
      </c>
      <c r="M77" s="378">
        <v>1379.76</v>
      </c>
      <c r="N77" s="716"/>
      <c r="O77" s="82" t="s">
        <v>75</v>
      </c>
      <c r="P77" s="374" t="s">
        <v>506</v>
      </c>
      <c r="Q77" s="376">
        <v>10.4</v>
      </c>
      <c r="R77" s="374" t="s">
        <v>447</v>
      </c>
      <c r="S77" s="374">
        <v>1</v>
      </c>
      <c r="T77" s="376">
        <v>3</v>
      </c>
      <c r="U77" s="374" t="s">
        <v>447</v>
      </c>
      <c r="V77" s="727"/>
      <c r="W77" s="714"/>
      <c r="X77" s="374">
        <v>12</v>
      </c>
      <c r="Y77" s="374"/>
      <c r="Z77" s="374"/>
      <c r="AA77" s="374"/>
      <c r="AB77" s="374"/>
      <c r="AC77" s="724"/>
      <c r="AD77" s="719"/>
    </row>
    <row r="78" spans="1:31" x14ac:dyDescent="0.2">
      <c r="A78" s="744"/>
      <c r="B78" s="382" t="s">
        <v>509</v>
      </c>
      <c r="C78" s="380">
        <v>101</v>
      </c>
      <c r="D78" s="427" t="s">
        <v>258</v>
      </c>
      <c r="E78" s="380">
        <v>52</v>
      </c>
      <c r="F78" s="374"/>
      <c r="G78" s="374"/>
      <c r="H78" s="375" t="s">
        <v>251</v>
      </c>
      <c r="I78" s="374"/>
      <c r="J78" s="379">
        <v>4</v>
      </c>
      <c r="K78" s="374">
        <v>16</v>
      </c>
      <c r="L78" s="378">
        <v>340.18</v>
      </c>
      <c r="M78" s="378">
        <v>1099.3599999999999</v>
      </c>
      <c r="N78" s="717"/>
      <c r="O78" s="82" t="s">
        <v>75</v>
      </c>
      <c r="P78" s="374" t="s">
        <v>508</v>
      </c>
      <c r="Q78" s="376">
        <v>9.1</v>
      </c>
      <c r="R78" s="374" t="s">
        <v>447</v>
      </c>
      <c r="S78" s="374">
        <v>1</v>
      </c>
      <c r="T78" s="376">
        <v>3</v>
      </c>
      <c r="U78" s="374" t="s">
        <v>447</v>
      </c>
      <c r="V78" s="728"/>
      <c r="W78" s="715"/>
      <c r="X78" s="374">
        <v>8</v>
      </c>
      <c r="Y78" s="374"/>
      <c r="Z78" s="374"/>
      <c r="AA78" s="374"/>
      <c r="AB78" s="374"/>
      <c r="AC78" s="725"/>
      <c r="AD78" s="720"/>
    </row>
    <row r="79" spans="1:31" x14ac:dyDescent="0.2">
      <c r="A79" s="744"/>
      <c r="B79" s="429" t="s">
        <v>454</v>
      </c>
      <c r="C79" s="380"/>
      <c r="D79" s="427"/>
      <c r="E79" s="380"/>
      <c r="F79" s="374"/>
      <c r="G79" s="374"/>
      <c r="H79" s="375"/>
      <c r="I79" s="374"/>
      <c r="J79" s="379"/>
      <c r="K79" s="374"/>
      <c r="L79" s="378"/>
      <c r="M79" s="378"/>
      <c r="N79" s="387"/>
      <c r="O79" s="82"/>
      <c r="P79" s="374"/>
      <c r="Q79" s="376"/>
      <c r="R79" s="374"/>
      <c r="S79" s="374"/>
      <c r="T79" s="376"/>
      <c r="U79" s="374"/>
      <c r="V79" s="388"/>
      <c r="W79" s="437"/>
      <c r="X79" s="374">
        <v>1</v>
      </c>
      <c r="Y79" s="374"/>
      <c r="Z79" s="374"/>
      <c r="AA79" s="374"/>
      <c r="AB79" s="374"/>
      <c r="AC79" s="391"/>
      <c r="AD79" s="383"/>
    </row>
    <row r="80" spans="1:31" x14ac:dyDescent="0.2">
      <c r="A80" s="744"/>
      <c r="B80" s="371" t="s">
        <v>8</v>
      </c>
      <c r="C80" s="369">
        <f>SUM(F80:I80)</f>
        <v>9</v>
      </c>
      <c r="D80" s="370"/>
      <c r="E80" s="369"/>
      <c r="F80" s="368" t="str">
        <f>IF(COUNTA(F70:F78)=0,"",COUNTA(F70:F78))</f>
        <v/>
      </c>
      <c r="G80" s="368">
        <f>IF(COUNTA(G70:G78)=0,"",COUNTA(G70:G78))</f>
        <v>6</v>
      </c>
      <c r="H80" s="368">
        <f>IF(COUNTA(H70:H78)=0,"",COUNTA(H70:H78))</f>
        <v>3</v>
      </c>
      <c r="I80" s="368" t="str">
        <f>IF(COUNTA(I70:I78)=0,"",COUNTA(I70:I78))</f>
        <v/>
      </c>
      <c r="J80" s="368"/>
      <c r="K80" s="368">
        <f>SUM(K70:K78)</f>
        <v>77</v>
      </c>
      <c r="L80" s="367">
        <f>SUM(L70:L78)</f>
        <v>1627.0800000000002</v>
      </c>
      <c r="M80" s="367">
        <f>SUM(M70:M78)</f>
        <v>5003.42</v>
      </c>
      <c r="N80" s="366">
        <f>SUM(N70:N78)</f>
        <v>64</v>
      </c>
      <c r="O80" s="364"/>
      <c r="P80" s="364"/>
      <c r="Q80" s="365">
        <f>SUM(Q70:Q78)</f>
        <v>29.1</v>
      </c>
      <c r="R80" s="364"/>
      <c r="S80" s="366">
        <f>SUM(S70:S78)</f>
        <v>3</v>
      </c>
      <c r="T80" s="365">
        <f>SUM(T70:T78)</f>
        <v>9.4</v>
      </c>
      <c r="U80" s="364"/>
      <c r="V80" s="364"/>
      <c r="W80" s="364"/>
      <c r="X80" s="366">
        <f>SUM(X70:X79)</f>
        <v>33</v>
      </c>
      <c r="Y80" s="366">
        <f>SUM(Y70:Y78)</f>
        <v>0</v>
      </c>
      <c r="Z80" s="366">
        <f>SUM(Z70:Z78)</f>
        <v>0</v>
      </c>
      <c r="AA80" s="366">
        <f>SUM(AA70:AA78)</f>
        <v>0</v>
      </c>
      <c r="AB80" s="364"/>
      <c r="AC80" s="366">
        <f>SUM(AC70:AC78)</f>
        <v>1</v>
      </c>
      <c r="AD80" s="363"/>
    </row>
    <row r="81" spans="1:31" x14ac:dyDescent="0.2">
      <c r="A81" s="744"/>
      <c r="B81" s="371" t="s">
        <v>84</v>
      </c>
      <c r="C81" s="369"/>
      <c r="D81" s="370"/>
      <c r="E81" s="369"/>
      <c r="F81" s="368"/>
      <c r="G81" s="368"/>
      <c r="H81" s="368"/>
      <c r="I81" s="364"/>
      <c r="J81" s="368"/>
      <c r="K81" s="368"/>
      <c r="L81" s="367">
        <v>8671.1299999999992</v>
      </c>
      <c r="M81" s="367"/>
      <c r="N81" s="366"/>
      <c r="O81" s="364"/>
      <c r="P81" s="364"/>
      <c r="Q81" s="365"/>
      <c r="R81" s="364"/>
      <c r="S81" s="364"/>
      <c r="T81" s="365"/>
      <c r="U81" s="364"/>
      <c r="V81" s="364"/>
      <c r="W81" s="364"/>
      <c r="X81" s="364"/>
      <c r="Y81" s="364"/>
      <c r="Z81" s="364"/>
      <c r="AA81" s="364"/>
      <c r="AB81" s="364"/>
      <c r="AC81" s="364"/>
      <c r="AD81" s="363"/>
    </row>
    <row r="82" spans="1:31" x14ac:dyDescent="0.2">
      <c r="A82" s="744"/>
      <c r="B82" s="382" t="s">
        <v>507</v>
      </c>
      <c r="C82" s="380">
        <v>102</v>
      </c>
      <c r="D82" s="427" t="s">
        <v>258</v>
      </c>
      <c r="E82" s="380">
        <v>58</v>
      </c>
      <c r="F82" s="374"/>
      <c r="G82" s="374"/>
      <c r="H82" s="375" t="s">
        <v>251</v>
      </c>
      <c r="I82" s="374"/>
      <c r="J82" s="379">
        <v>3</v>
      </c>
      <c r="K82" s="374">
        <v>18</v>
      </c>
      <c r="L82" s="378">
        <v>472.04</v>
      </c>
      <c r="M82" s="378">
        <v>1293.71</v>
      </c>
      <c r="N82" s="771">
        <v>54</v>
      </c>
      <c r="O82" s="82" t="s">
        <v>75</v>
      </c>
      <c r="P82" s="713" t="s">
        <v>506</v>
      </c>
      <c r="Q82" s="732">
        <v>16</v>
      </c>
      <c r="R82" s="795" t="s">
        <v>505</v>
      </c>
      <c r="S82" s="375" t="s">
        <v>500</v>
      </c>
      <c r="T82" s="375" t="s">
        <v>500</v>
      </c>
      <c r="U82" s="375" t="s">
        <v>500</v>
      </c>
      <c r="V82" s="738"/>
      <c r="W82" s="713" t="s">
        <v>466</v>
      </c>
      <c r="X82" s="374">
        <v>9</v>
      </c>
      <c r="Y82" s="374"/>
      <c r="Z82" s="374"/>
      <c r="AA82" s="374"/>
      <c r="AB82" s="374"/>
      <c r="AC82" s="374"/>
      <c r="AD82" s="718" t="s">
        <v>446</v>
      </c>
    </row>
    <row r="83" spans="1:31" x14ac:dyDescent="0.2">
      <c r="A83" s="744"/>
      <c r="B83" s="382" t="s">
        <v>507</v>
      </c>
      <c r="C83" s="380">
        <v>201</v>
      </c>
      <c r="D83" s="427" t="s">
        <v>258</v>
      </c>
      <c r="E83" s="380">
        <v>57</v>
      </c>
      <c r="F83" s="374"/>
      <c r="G83" s="374"/>
      <c r="H83" s="375" t="s">
        <v>251</v>
      </c>
      <c r="I83" s="374"/>
      <c r="J83" s="379">
        <v>3</v>
      </c>
      <c r="K83" s="374">
        <v>18</v>
      </c>
      <c r="L83" s="378">
        <v>420.7</v>
      </c>
      <c r="M83" s="378">
        <v>1192.47</v>
      </c>
      <c r="N83" s="716"/>
      <c r="O83" s="82" t="s">
        <v>75</v>
      </c>
      <c r="P83" s="714"/>
      <c r="Q83" s="733"/>
      <c r="R83" s="790"/>
      <c r="S83" s="375" t="s">
        <v>500</v>
      </c>
      <c r="T83" s="375" t="s">
        <v>500</v>
      </c>
      <c r="U83" s="375" t="s">
        <v>500</v>
      </c>
      <c r="V83" s="739"/>
      <c r="W83" s="714"/>
      <c r="X83" s="374">
        <v>9</v>
      </c>
      <c r="Y83" s="374"/>
      <c r="Z83" s="374"/>
      <c r="AA83" s="374"/>
      <c r="AB83" s="374"/>
      <c r="AC83" s="374"/>
      <c r="AD83" s="719"/>
    </row>
    <row r="84" spans="1:31" x14ac:dyDescent="0.2">
      <c r="A84" s="744"/>
      <c r="B84" s="382" t="s">
        <v>507</v>
      </c>
      <c r="C84" s="380">
        <v>203</v>
      </c>
      <c r="D84" s="427" t="s">
        <v>258</v>
      </c>
      <c r="E84" s="380">
        <v>60</v>
      </c>
      <c r="F84" s="374"/>
      <c r="G84" s="374"/>
      <c r="H84" s="375" t="s">
        <v>251</v>
      </c>
      <c r="I84" s="374"/>
      <c r="J84" s="379">
        <v>3</v>
      </c>
      <c r="K84" s="374">
        <v>18</v>
      </c>
      <c r="L84" s="378">
        <v>448.94</v>
      </c>
      <c r="M84" s="378">
        <v>1253.52</v>
      </c>
      <c r="N84" s="717"/>
      <c r="O84" s="82" t="s">
        <v>75</v>
      </c>
      <c r="P84" s="715"/>
      <c r="Q84" s="734"/>
      <c r="R84" s="791"/>
      <c r="S84" s="375" t="s">
        <v>500</v>
      </c>
      <c r="T84" s="375" t="s">
        <v>500</v>
      </c>
      <c r="U84" s="375" t="s">
        <v>500</v>
      </c>
      <c r="V84" s="740"/>
      <c r="W84" s="715"/>
      <c r="X84" s="374">
        <v>9</v>
      </c>
      <c r="Y84" s="374"/>
      <c r="Z84" s="374"/>
      <c r="AA84" s="374"/>
      <c r="AB84" s="374"/>
      <c r="AC84" s="374"/>
      <c r="AD84" s="720"/>
    </row>
    <row r="85" spans="1:31" x14ac:dyDescent="0.2">
      <c r="A85" s="744"/>
      <c r="B85" s="371" t="s">
        <v>8</v>
      </c>
      <c r="C85" s="369">
        <f>SUM(F85:I85)</f>
        <v>3</v>
      </c>
      <c r="D85" s="370"/>
      <c r="E85" s="369"/>
      <c r="F85" s="368" t="str">
        <f>IF(COUNTA(F82:F84)=0,"",COUNTA(F82:F84))</f>
        <v/>
      </c>
      <c r="G85" s="368" t="str">
        <f>IF(COUNTA(G82:G84)=0,"",COUNTA(G82:G84))</f>
        <v/>
      </c>
      <c r="H85" s="368">
        <f>IF(COUNTA(H82:H84)=0,"",COUNTA(H82:H84))</f>
        <v>3</v>
      </c>
      <c r="I85" s="368" t="str">
        <f>IF(COUNTA(I82:I84)=0,"",COUNTA(I82:I84))</f>
        <v/>
      </c>
      <c r="J85" s="368"/>
      <c r="K85" s="368">
        <f>SUM(K82:K84)</f>
        <v>54</v>
      </c>
      <c r="L85" s="367">
        <f>SUM(L82:L84)</f>
        <v>1341.68</v>
      </c>
      <c r="M85" s="367">
        <f>SUM(M82:M84)</f>
        <v>3739.7000000000003</v>
      </c>
      <c r="N85" s="366">
        <f>SUM(N82:N84)</f>
        <v>54</v>
      </c>
      <c r="O85" s="364"/>
      <c r="P85" s="364"/>
      <c r="Q85" s="365">
        <f>SUM(Q82:Q84)</f>
        <v>16</v>
      </c>
      <c r="R85" s="364"/>
      <c r="S85" s="366">
        <f>SUM(S82:S84)</f>
        <v>0</v>
      </c>
      <c r="T85" s="365">
        <f>SUM(T82:T84)</f>
        <v>0</v>
      </c>
      <c r="U85" s="364"/>
      <c r="V85" s="364"/>
      <c r="W85" s="364"/>
      <c r="X85" s="366">
        <f>SUM(X82:X84)</f>
        <v>27</v>
      </c>
      <c r="Y85" s="366">
        <f>SUM(Y82:Y84)</f>
        <v>0</v>
      </c>
      <c r="Z85" s="366">
        <f>SUM(Z82:Z84)</f>
        <v>0</v>
      </c>
      <c r="AA85" s="366">
        <f>SUM(AA82:AA84)</f>
        <v>0</v>
      </c>
      <c r="AB85" s="364"/>
      <c r="AC85" s="366">
        <f>SUM(AC82:AC84)</f>
        <v>0</v>
      </c>
      <c r="AD85" s="363"/>
    </row>
    <row r="86" spans="1:31" x14ac:dyDescent="0.2">
      <c r="A86" s="744"/>
      <c r="B86" s="371" t="s">
        <v>84</v>
      </c>
      <c r="C86" s="369"/>
      <c r="D86" s="370"/>
      <c r="E86" s="369"/>
      <c r="F86" s="368"/>
      <c r="G86" s="368"/>
      <c r="H86" s="368"/>
      <c r="I86" s="364"/>
      <c r="J86" s="368"/>
      <c r="K86" s="368"/>
      <c r="L86" s="367">
        <v>6073.26</v>
      </c>
      <c r="M86" s="367"/>
      <c r="N86" s="366"/>
      <c r="O86" s="364"/>
      <c r="P86" s="364"/>
      <c r="Q86" s="365"/>
      <c r="R86" s="364"/>
      <c r="S86" s="364"/>
      <c r="T86" s="365"/>
      <c r="U86" s="364"/>
      <c r="V86" s="364"/>
      <c r="W86" s="364"/>
      <c r="X86" s="364"/>
      <c r="Y86" s="364"/>
      <c r="Z86" s="364"/>
      <c r="AA86" s="364"/>
      <c r="AB86" s="364"/>
      <c r="AC86" s="364"/>
      <c r="AD86" s="363"/>
    </row>
    <row r="87" spans="1:31" x14ac:dyDescent="0.2">
      <c r="A87" s="744"/>
      <c r="B87" s="382" t="s">
        <v>504</v>
      </c>
      <c r="C87" s="380">
        <v>1</v>
      </c>
      <c r="D87" s="427" t="s">
        <v>258</v>
      </c>
      <c r="E87" s="380">
        <v>63</v>
      </c>
      <c r="F87" s="374"/>
      <c r="G87" s="374"/>
      <c r="H87" s="375" t="s">
        <v>251</v>
      </c>
      <c r="I87" s="374"/>
      <c r="J87" s="379">
        <v>3</v>
      </c>
      <c r="K87" s="374">
        <v>18</v>
      </c>
      <c r="L87" s="409">
        <f>M87/J87</f>
        <v>417.64000000000004</v>
      </c>
      <c r="M87" s="378">
        <v>1252.92</v>
      </c>
      <c r="N87" s="771">
        <v>36</v>
      </c>
      <c r="O87" s="82" t="s">
        <v>75</v>
      </c>
      <c r="P87" s="713" t="s">
        <v>506</v>
      </c>
      <c r="Q87" s="732">
        <v>14</v>
      </c>
      <c r="R87" s="795" t="s">
        <v>505</v>
      </c>
      <c r="S87" s="375" t="s">
        <v>500</v>
      </c>
      <c r="T87" s="375" t="s">
        <v>500</v>
      </c>
      <c r="U87" s="375" t="s">
        <v>500</v>
      </c>
      <c r="V87" s="738"/>
      <c r="W87" s="795" t="s">
        <v>466</v>
      </c>
      <c r="X87" s="374">
        <v>9</v>
      </c>
      <c r="Y87" s="374"/>
      <c r="Z87" s="374"/>
      <c r="AA87" s="374"/>
      <c r="AB87" s="374"/>
      <c r="AC87" s="374"/>
      <c r="AD87" s="718" t="s">
        <v>446</v>
      </c>
      <c r="AE87" s="408"/>
    </row>
    <row r="88" spans="1:31" x14ac:dyDescent="0.2">
      <c r="A88" s="744"/>
      <c r="B88" s="382" t="s">
        <v>504</v>
      </c>
      <c r="C88" s="380">
        <v>2</v>
      </c>
      <c r="D88" s="381" t="s">
        <v>250</v>
      </c>
      <c r="E88" s="380">
        <v>2</v>
      </c>
      <c r="F88" s="374"/>
      <c r="G88" s="374"/>
      <c r="H88" s="375" t="s">
        <v>251</v>
      </c>
      <c r="I88" s="374"/>
      <c r="J88" s="379">
        <v>3</v>
      </c>
      <c r="K88" s="374">
        <v>18</v>
      </c>
      <c r="L88" s="409">
        <f>M88/J88</f>
        <v>417.64000000000004</v>
      </c>
      <c r="M88" s="378">
        <v>1252.92</v>
      </c>
      <c r="N88" s="717"/>
      <c r="O88" s="82" t="s">
        <v>75</v>
      </c>
      <c r="P88" s="715"/>
      <c r="Q88" s="734"/>
      <c r="R88" s="791"/>
      <c r="S88" s="375" t="s">
        <v>500</v>
      </c>
      <c r="T88" s="375" t="s">
        <v>500</v>
      </c>
      <c r="U88" s="375" t="s">
        <v>500</v>
      </c>
      <c r="V88" s="740"/>
      <c r="W88" s="791"/>
      <c r="X88" s="374">
        <v>9</v>
      </c>
      <c r="Y88" s="374"/>
      <c r="Z88" s="374"/>
      <c r="AA88" s="374"/>
      <c r="AB88" s="374"/>
      <c r="AC88" s="374"/>
      <c r="AD88" s="720"/>
      <c r="AE88" s="408"/>
    </row>
    <row r="89" spans="1:31" x14ac:dyDescent="0.2">
      <c r="A89" s="744"/>
      <c r="B89" s="371" t="s">
        <v>8</v>
      </c>
      <c r="C89" s="369">
        <f>SUM(F89:I89)</f>
        <v>2</v>
      </c>
      <c r="D89" s="370"/>
      <c r="E89" s="369"/>
      <c r="F89" s="368" t="str">
        <f>IF(COUNTA(F87:F88)=0,"",COUNTA(F87:F88))</f>
        <v/>
      </c>
      <c r="G89" s="368" t="str">
        <f>IF(COUNTA(G87:G88)=0,"",COUNTA(G87:G88))</f>
        <v/>
      </c>
      <c r="H89" s="368">
        <f>IF(COUNTA(H87:H88)=0,"",COUNTA(H87:H88))</f>
        <v>2</v>
      </c>
      <c r="I89" s="368" t="str">
        <f>IF(COUNTA(I87:I88)=0,"",COUNTA(I87:I88))</f>
        <v/>
      </c>
      <c r="J89" s="368"/>
      <c r="K89" s="368">
        <f>SUM(K87:K88)</f>
        <v>36</v>
      </c>
      <c r="L89" s="367">
        <f>SUM(L87:L88)</f>
        <v>835.28000000000009</v>
      </c>
      <c r="M89" s="367">
        <f>SUM(M87:M88)</f>
        <v>2505.84</v>
      </c>
      <c r="N89" s="366">
        <f>SUM(N87:N88)</f>
        <v>36</v>
      </c>
      <c r="O89" s="364"/>
      <c r="P89" s="364"/>
      <c r="Q89" s="365">
        <f>SUM(Q87)</f>
        <v>14</v>
      </c>
      <c r="R89" s="364"/>
      <c r="S89" s="364"/>
      <c r="T89" s="365"/>
      <c r="U89" s="364"/>
      <c r="V89" s="364"/>
      <c r="W89" s="364"/>
      <c r="X89" s="436">
        <f>SUM(X87:X88)</f>
        <v>18</v>
      </c>
      <c r="Y89" s="364"/>
      <c r="Z89" s="364"/>
      <c r="AA89" s="364"/>
      <c r="AB89" s="364"/>
      <c r="AC89" s="364"/>
      <c r="AD89" s="363"/>
    </row>
    <row r="90" spans="1:31" ht="15" thickBot="1" x14ac:dyDescent="0.25">
      <c r="A90" s="745"/>
      <c r="B90" s="371" t="s">
        <v>84</v>
      </c>
      <c r="C90" s="369"/>
      <c r="D90" s="370"/>
      <c r="E90" s="369"/>
      <c r="F90" s="368"/>
      <c r="G90" s="368"/>
      <c r="H90" s="368"/>
      <c r="I90" s="364"/>
      <c r="J90" s="368"/>
      <c r="K90" s="368"/>
      <c r="L90" s="367">
        <v>4294.03</v>
      </c>
      <c r="M90" s="367"/>
      <c r="N90" s="366"/>
      <c r="O90" s="364"/>
      <c r="P90" s="364"/>
      <c r="Q90" s="365"/>
      <c r="R90" s="364"/>
      <c r="S90" s="364"/>
      <c r="T90" s="365"/>
      <c r="U90" s="364"/>
      <c r="V90" s="364"/>
      <c r="W90" s="364"/>
      <c r="X90" s="364"/>
      <c r="Y90" s="364"/>
      <c r="Z90" s="364"/>
      <c r="AA90" s="364"/>
      <c r="AB90" s="364"/>
      <c r="AC90" s="364"/>
      <c r="AD90" s="363"/>
    </row>
    <row r="91" spans="1:31" ht="18" customHeight="1" thickTop="1" x14ac:dyDescent="0.2">
      <c r="A91" s="741" t="s">
        <v>503</v>
      </c>
      <c r="B91" s="362" t="s">
        <v>8</v>
      </c>
      <c r="C91" s="360">
        <f>SUM(C7,C19,C26,C48,C32,C40,C53,C58,C68,C80,C85,C89)</f>
        <v>57</v>
      </c>
      <c r="D91" s="361"/>
      <c r="E91" s="360"/>
      <c r="F91" s="355">
        <f>SUM(F7,F19,F26,F48,F32,F40,F53,F58,F68,F80,F85,F89)</f>
        <v>16</v>
      </c>
      <c r="G91" s="355">
        <f>SUM(G7,G19,G26,G48,G32,G40,G53,G58,G68,G80,G85,G89)</f>
        <v>6</v>
      </c>
      <c r="H91" s="355">
        <f>SUM(H7,H19,H26,H48,H32,H40,H53,H58,H68,H80,H85,H89)</f>
        <v>35</v>
      </c>
      <c r="I91" s="355">
        <f>SUM(I7,I19,I26,I48,I32,I40,I53,I58,I68,I80,I85,I89)</f>
        <v>0</v>
      </c>
      <c r="J91" s="355"/>
      <c r="K91" s="355">
        <f>SUM(K7,K19,K26,K48,K32,K40,K53,K58,K68,K80,K85,K89)</f>
        <v>800</v>
      </c>
      <c r="L91" s="359">
        <f>SUM(L7,L19,L26,L48,L32,L40,L53,L58,L68,L80,L85,L89)</f>
        <v>17438.959999999995</v>
      </c>
      <c r="M91" s="359">
        <f>SUM(M7,M19,M26,M48,M32,M40,M53,M58,M68,M80,M85,M89)</f>
        <v>55005.960000000006</v>
      </c>
      <c r="N91" s="358">
        <f>SUM(N7,N19,N26,N48,N32,N40,N53,N58,N68,N80,N85,N89)</f>
        <v>612</v>
      </c>
      <c r="O91" s="357"/>
      <c r="P91" s="355"/>
      <c r="Q91" s="356">
        <f>SUM(Q89,Q85,Q80,Q68,Q58,Q53,Q48,Q40,Q32,Q26,Q19,Q7)</f>
        <v>253.6</v>
      </c>
      <c r="R91" s="355"/>
      <c r="S91" s="355">
        <f>SUM(S7,S19,S26,S48,S32,S40,S53,S58,S68,S80,S85,S89)</f>
        <v>13</v>
      </c>
      <c r="T91" s="356">
        <f>SUM(T85,T80,T68,T58,T53,T48,T40,T32,T26,T19,T7)</f>
        <v>44.099999999999994</v>
      </c>
      <c r="U91" s="355"/>
      <c r="V91" s="355"/>
      <c r="W91" s="355"/>
      <c r="X91" s="355">
        <f>SUM(X89,X85,X80,X68,X58,X53,X48,X40,X32,X26,X19,X7)</f>
        <v>354</v>
      </c>
      <c r="Y91" s="355">
        <f>SUM(Y7,Y19,Y26,Y48,Y32,Y40,Y53,Y58,Y68,Y80,Y85,Y89)</f>
        <v>225</v>
      </c>
      <c r="Z91" s="355">
        <f>SUM(Z89,Z85,Z80,Z68,Z58,Z53,Z48,Z40,Z32,Z26,Z19,Z7)</f>
        <v>37</v>
      </c>
      <c r="AA91" s="355">
        <f>SUM(AA7,AA19,AA26,AA48,AA32,AA40,AA53,AA58,AA68,AA80,AA85,AA89)</f>
        <v>3</v>
      </c>
      <c r="AB91" s="355"/>
      <c r="AC91" s="355">
        <f>SUM(AC7,AC19,AC26,AC48,AC32,AC40,AC53,AC58,AC68,AC80,AC85,AC89)</f>
        <v>6</v>
      </c>
      <c r="AD91" s="354"/>
    </row>
    <row r="92" spans="1:31" ht="18" customHeight="1" thickBot="1" x14ac:dyDescent="0.25">
      <c r="A92" s="742"/>
      <c r="B92" s="404" t="s">
        <v>84</v>
      </c>
      <c r="C92" s="402"/>
      <c r="D92" s="403"/>
      <c r="E92" s="402"/>
      <c r="F92" s="400"/>
      <c r="G92" s="400"/>
      <c r="H92" s="400"/>
      <c r="I92" s="400"/>
      <c r="J92" s="400"/>
      <c r="K92" s="435"/>
      <c r="L92" s="399">
        <f>SUM(L8,L20,L27,L49,L33,L41,L54,L59,L69,L81,L86,L90)</f>
        <v>85167.76</v>
      </c>
      <c r="M92" s="434"/>
      <c r="N92" s="398"/>
      <c r="O92" s="396"/>
      <c r="P92" s="396"/>
      <c r="Q92" s="397"/>
      <c r="R92" s="396"/>
      <c r="S92" s="396"/>
      <c r="T92" s="397"/>
      <c r="U92" s="396"/>
      <c r="V92" s="396"/>
      <c r="W92" s="396"/>
      <c r="X92" s="396"/>
      <c r="Y92" s="396"/>
      <c r="Z92" s="396"/>
      <c r="AA92" s="396"/>
      <c r="AB92" s="396"/>
      <c r="AC92" s="396"/>
      <c r="AD92" s="395"/>
    </row>
    <row r="93" spans="1:31" x14ac:dyDescent="0.2">
      <c r="A93" s="746" t="s">
        <v>502</v>
      </c>
      <c r="B93" s="394" t="s">
        <v>499</v>
      </c>
      <c r="C93" s="433" t="s">
        <v>501</v>
      </c>
      <c r="D93" s="432" t="s">
        <v>258</v>
      </c>
      <c r="E93" s="392">
        <v>47</v>
      </c>
      <c r="F93" s="388"/>
      <c r="G93" s="388"/>
      <c r="H93" s="385" t="s">
        <v>251</v>
      </c>
      <c r="I93" s="388"/>
      <c r="J93" s="391">
        <v>4</v>
      </c>
      <c r="K93" s="388">
        <v>16</v>
      </c>
      <c r="L93" s="431">
        <v>189.28</v>
      </c>
      <c r="M93" s="431">
        <v>757.12</v>
      </c>
      <c r="N93" s="717"/>
      <c r="O93" s="310" t="s">
        <v>78</v>
      </c>
      <c r="P93" s="722" t="s">
        <v>51</v>
      </c>
      <c r="Q93" s="389">
        <v>6.4</v>
      </c>
      <c r="R93" s="374" t="s">
        <v>447</v>
      </c>
      <c r="S93" s="375" t="s">
        <v>500</v>
      </c>
      <c r="T93" s="375" t="s">
        <v>500</v>
      </c>
      <c r="U93" s="375" t="s">
        <v>500</v>
      </c>
      <c r="V93" s="539" t="s">
        <v>251</v>
      </c>
      <c r="W93" s="388"/>
      <c r="X93" s="388">
        <v>8</v>
      </c>
      <c r="Y93" s="388"/>
      <c r="Z93" s="388"/>
      <c r="AA93" s="388"/>
      <c r="AB93" s="388"/>
      <c r="AC93" s="388"/>
      <c r="AD93" s="777" t="s">
        <v>446</v>
      </c>
    </row>
    <row r="94" spans="1:31" x14ac:dyDescent="0.2">
      <c r="A94" s="744"/>
      <c r="B94" s="382" t="s">
        <v>499</v>
      </c>
      <c r="C94" s="419" t="s">
        <v>498</v>
      </c>
      <c r="D94" s="407" t="s">
        <v>258</v>
      </c>
      <c r="E94" s="380">
        <v>47</v>
      </c>
      <c r="F94" s="374"/>
      <c r="G94" s="374"/>
      <c r="H94" s="375" t="s">
        <v>251</v>
      </c>
      <c r="I94" s="374"/>
      <c r="J94" s="379">
        <v>3</v>
      </c>
      <c r="K94" s="374">
        <v>12</v>
      </c>
      <c r="L94" s="406">
        <v>188.36</v>
      </c>
      <c r="M94" s="406">
        <v>565.08000000000004</v>
      </c>
      <c r="N94" s="743"/>
      <c r="O94" s="82" t="s">
        <v>78</v>
      </c>
      <c r="P94" s="748"/>
      <c r="Q94" s="376"/>
      <c r="R94" s="375"/>
      <c r="S94" s="374"/>
      <c r="T94" s="376"/>
      <c r="U94" s="374"/>
      <c r="V94" s="750"/>
      <c r="W94" s="374"/>
      <c r="X94" s="374">
        <v>6</v>
      </c>
      <c r="Y94" s="374"/>
      <c r="Z94" s="374"/>
      <c r="AA94" s="374"/>
      <c r="AB94" s="374"/>
      <c r="AC94" s="374"/>
      <c r="AD94" s="720"/>
    </row>
    <row r="95" spans="1:31" x14ac:dyDescent="0.2">
      <c r="A95" s="744"/>
      <c r="B95" s="371" t="s">
        <v>8</v>
      </c>
      <c r="C95" s="369">
        <f>SUM(F95:I95)</f>
        <v>2</v>
      </c>
      <c r="D95" s="370"/>
      <c r="E95" s="369"/>
      <c r="F95" s="368" t="str">
        <f>IF(COUNTA(F93:F94)=0,"",COUNTA(F93:F94))</f>
        <v/>
      </c>
      <c r="G95" s="368" t="str">
        <f>IF(COUNTA(G93:G94)=0,"",COUNTA(G93:G94))</f>
        <v/>
      </c>
      <c r="H95" s="368">
        <f>IF(COUNTA(H93:H94)=0,"",COUNTA(H93:H94))</f>
        <v>2</v>
      </c>
      <c r="I95" s="368" t="str">
        <f>IF(COUNTA(I93:I94)=0,"",COUNTA(I93:I94))</f>
        <v/>
      </c>
      <c r="J95" s="368"/>
      <c r="K95" s="368">
        <f>SUM(K93:K94)</f>
        <v>28</v>
      </c>
      <c r="L95" s="367">
        <f>SUM(L93:L94)</f>
        <v>377.64</v>
      </c>
      <c r="M95" s="367">
        <f>SUM(M93:M94)</f>
        <v>1322.2</v>
      </c>
      <c r="N95" s="366">
        <f>SUM(N93:N94)</f>
        <v>0</v>
      </c>
      <c r="O95" s="364"/>
      <c r="P95" s="364"/>
      <c r="Q95" s="365">
        <f>SUM(Q93:Q94)</f>
        <v>6.4</v>
      </c>
      <c r="R95" s="364"/>
      <c r="S95" s="366">
        <f>SUM(S93:S94)</f>
        <v>0</v>
      </c>
      <c r="T95" s="365">
        <f>SUM(T93:T94)</f>
        <v>0</v>
      </c>
      <c r="U95" s="364"/>
      <c r="V95" s="364"/>
      <c r="W95" s="364"/>
      <c r="X95" s="366">
        <f>SUM(X93:X94)</f>
        <v>14</v>
      </c>
      <c r="Y95" s="366">
        <f>SUM(Y93:Y94)</f>
        <v>0</v>
      </c>
      <c r="Z95" s="366">
        <f>SUM(Z93:Z94)</f>
        <v>0</v>
      </c>
      <c r="AA95" s="366">
        <f>SUM(AA93:AA94)</f>
        <v>0</v>
      </c>
      <c r="AB95" s="364"/>
      <c r="AC95" s="366">
        <f>SUM(AC93:AC94)</f>
        <v>0</v>
      </c>
      <c r="AD95" s="363"/>
    </row>
    <row r="96" spans="1:31" x14ac:dyDescent="0.2">
      <c r="A96" s="744"/>
      <c r="B96" s="371" t="s">
        <v>84</v>
      </c>
      <c r="C96" s="369"/>
      <c r="D96" s="370"/>
      <c r="E96" s="369"/>
      <c r="F96" s="368"/>
      <c r="G96" s="368"/>
      <c r="H96" s="368"/>
      <c r="I96" s="364"/>
      <c r="J96" s="368"/>
      <c r="K96" s="368"/>
      <c r="L96" s="367">
        <v>1941.81</v>
      </c>
      <c r="M96" s="367"/>
      <c r="N96" s="366"/>
      <c r="O96" s="364"/>
      <c r="P96" s="364"/>
      <c r="Q96" s="365"/>
      <c r="R96" s="364"/>
      <c r="S96" s="364"/>
      <c r="T96" s="365"/>
      <c r="U96" s="364"/>
      <c r="V96" s="364"/>
      <c r="W96" s="364"/>
      <c r="X96" s="364"/>
      <c r="Y96" s="364"/>
      <c r="Z96" s="364"/>
      <c r="AA96" s="364"/>
      <c r="AB96" s="364"/>
      <c r="AC96" s="364"/>
      <c r="AD96" s="363"/>
    </row>
    <row r="97" spans="1:31" x14ac:dyDescent="0.2">
      <c r="A97" s="744"/>
      <c r="B97" s="382" t="s">
        <v>497</v>
      </c>
      <c r="C97" s="419" t="s">
        <v>341</v>
      </c>
      <c r="D97" s="407" t="s">
        <v>258</v>
      </c>
      <c r="E97" s="380">
        <v>50</v>
      </c>
      <c r="F97" s="374"/>
      <c r="G97" s="374"/>
      <c r="H97" s="375" t="s">
        <v>251</v>
      </c>
      <c r="I97" s="374"/>
      <c r="J97" s="379">
        <v>5</v>
      </c>
      <c r="K97" s="374">
        <v>30</v>
      </c>
      <c r="L97" s="406">
        <v>354.85</v>
      </c>
      <c r="M97" s="406">
        <v>1799.04</v>
      </c>
      <c r="N97" s="743"/>
      <c r="O97" s="82" t="s">
        <v>78</v>
      </c>
      <c r="P97" s="374" t="s">
        <v>50</v>
      </c>
      <c r="Q97" s="376">
        <v>13</v>
      </c>
      <c r="R97" s="374" t="s">
        <v>447</v>
      </c>
      <c r="S97" s="374">
        <v>1</v>
      </c>
      <c r="T97" s="376">
        <v>4</v>
      </c>
      <c r="U97" s="430" t="s">
        <v>496</v>
      </c>
      <c r="V97" s="750" t="s">
        <v>251</v>
      </c>
      <c r="W97" s="374"/>
      <c r="X97" s="374">
        <v>15</v>
      </c>
      <c r="Y97" s="374"/>
      <c r="Z97" s="374"/>
      <c r="AA97" s="374"/>
      <c r="AB97" s="374"/>
      <c r="AC97" s="374"/>
      <c r="AD97" s="718" t="s">
        <v>446</v>
      </c>
    </row>
    <row r="98" spans="1:31" x14ac:dyDescent="0.2">
      <c r="A98" s="744"/>
      <c r="B98" s="382" t="s">
        <v>497</v>
      </c>
      <c r="C98" s="419" t="s">
        <v>344</v>
      </c>
      <c r="D98" s="407" t="s">
        <v>258</v>
      </c>
      <c r="E98" s="380">
        <v>50</v>
      </c>
      <c r="F98" s="374"/>
      <c r="G98" s="374"/>
      <c r="H98" s="375" t="s">
        <v>251</v>
      </c>
      <c r="I98" s="374"/>
      <c r="J98" s="379">
        <v>5</v>
      </c>
      <c r="K98" s="374">
        <v>20</v>
      </c>
      <c r="L98" s="406">
        <v>290.93</v>
      </c>
      <c r="M98" s="406">
        <v>1131.52</v>
      </c>
      <c r="N98" s="743"/>
      <c r="O98" s="82" t="s">
        <v>78</v>
      </c>
      <c r="P98" s="374" t="s">
        <v>51</v>
      </c>
      <c r="Q98" s="376">
        <v>8</v>
      </c>
      <c r="R98" s="374" t="s">
        <v>447</v>
      </c>
      <c r="S98" s="374">
        <v>1</v>
      </c>
      <c r="T98" s="376">
        <v>4</v>
      </c>
      <c r="U98" s="430" t="s">
        <v>496</v>
      </c>
      <c r="V98" s="750"/>
      <c r="W98" s="374"/>
      <c r="X98" s="374">
        <v>10</v>
      </c>
      <c r="Y98" s="374"/>
      <c r="Z98" s="374"/>
      <c r="AA98" s="374"/>
      <c r="AB98" s="374"/>
      <c r="AC98" s="374"/>
      <c r="AD98" s="720"/>
    </row>
    <row r="99" spans="1:31" x14ac:dyDescent="0.2">
      <c r="A99" s="744"/>
      <c r="B99" s="371" t="s">
        <v>8</v>
      </c>
      <c r="C99" s="369">
        <f>SUM(F99:I99)</f>
        <v>2</v>
      </c>
      <c r="D99" s="370"/>
      <c r="E99" s="369"/>
      <c r="F99" s="368" t="str">
        <f>IF(COUNTA(F97:F98)=0,"",COUNTA(F97:F98))</f>
        <v/>
      </c>
      <c r="G99" s="368" t="str">
        <f>IF(COUNTA(G97:G98)=0,"",COUNTA(G97:G98))</f>
        <v/>
      </c>
      <c r="H99" s="368">
        <f>IF(COUNTA(H97:H98)=0,"",COUNTA(H97:H98))</f>
        <v>2</v>
      </c>
      <c r="I99" s="368" t="str">
        <f>IF(COUNTA(I97:I98)=0,"",COUNTA(I97:I98))</f>
        <v/>
      </c>
      <c r="J99" s="368"/>
      <c r="K99" s="368">
        <f>SUM(K97:K98)</f>
        <v>50</v>
      </c>
      <c r="L99" s="367">
        <f>SUM(L97:L98)</f>
        <v>645.78</v>
      </c>
      <c r="M99" s="367">
        <f>SUM(M97:M98)</f>
        <v>2930.56</v>
      </c>
      <c r="N99" s="366">
        <f>SUM(N97:N98)</f>
        <v>0</v>
      </c>
      <c r="O99" s="364"/>
      <c r="P99" s="364"/>
      <c r="Q99" s="365">
        <f>SUM(Q97:Q98)</f>
        <v>21</v>
      </c>
      <c r="R99" s="364"/>
      <c r="S99" s="366">
        <f>SUM(S97:S98)</f>
        <v>2</v>
      </c>
      <c r="T99" s="365">
        <f>SUM(T97:T98)</f>
        <v>8</v>
      </c>
      <c r="U99" s="364"/>
      <c r="V99" s="364"/>
      <c r="W99" s="364"/>
      <c r="X99" s="366">
        <f>SUM(X97:X98)</f>
        <v>25</v>
      </c>
      <c r="Y99" s="366">
        <f>SUM(Y97:Y98)</f>
        <v>0</v>
      </c>
      <c r="Z99" s="366">
        <f>SUM(Z97:Z98)</f>
        <v>0</v>
      </c>
      <c r="AA99" s="366">
        <f>SUM(AA97:AA98)</f>
        <v>0</v>
      </c>
      <c r="AB99" s="364"/>
      <c r="AC99" s="366">
        <f>SUM(AC97:AC98)</f>
        <v>0</v>
      </c>
      <c r="AD99" s="363"/>
    </row>
    <row r="100" spans="1:31" x14ac:dyDescent="0.2">
      <c r="A100" s="744"/>
      <c r="B100" s="371" t="s">
        <v>84</v>
      </c>
      <c r="C100" s="369"/>
      <c r="D100" s="370"/>
      <c r="E100" s="369"/>
      <c r="F100" s="368"/>
      <c r="G100" s="368"/>
      <c r="H100" s="368"/>
      <c r="I100" s="364"/>
      <c r="J100" s="368"/>
      <c r="K100" s="368"/>
      <c r="L100" s="367">
        <v>2662.89</v>
      </c>
      <c r="M100" s="367"/>
      <c r="N100" s="366"/>
      <c r="O100" s="364"/>
      <c r="P100" s="364"/>
      <c r="Q100" s="365"/>
      <c r="R100" s="364"/>
      <c r="S100" s="364"/>
      <c r="T100" s="365"/>
      <c r="U100" s="364"/>
      <c r="V100" s="364"/>
      <c r="W100" s="364"/>
      <c r="X100" s="364"/>
      <c r="Y100" s="364"/>
      <c r="Z100" s="364"/>
      <c r="AA100" s="364"/>
      <c r="AB100" s="364"/>
      <c r="AC100" s="364"/>
      <c r="AD100" s="363"/>
    </row>
    <row r="101" spans="1:31" x14ac:dyDescent="0.2">
      <c r="A101" s="744"/>
      <c r="B101" s="382" t="s">
        <v>494</v>
      </c>
      <c r="C101" s="380">
        <v>1</v>
      </c>
      <c r="D101" s="381" t="s">
        <v>250</v>
      </c>
      <c r="E101" s="380">
        <v>2</v>
      </c>
      <c r="F101" s="374"/>
      <c r="G101" s="374"/>
      <c r="H101" s="375" t="s">
        <v>251</v>
      </c>
      <c r="I101" s="374"/>
      <c r="J101" s="379">
        <v>3</v>
      </c>
      <c r="K101" s="374">
        <v>12</v>
      </c>
      <c r="L101" s="409">
        <f t="shared" ref="L101:L108" si="0">M101/J101</f>
        <v>305.7766666666667</v>
      </c>
      <c r="M101" s="406">
        <v>917.33</v>
      </c>
      <c r="N101" s="743"/>
      <c r="O101" s="644" t="s">
        <v>495</v>
      </c>
      <c r="P101" s="82"/>
      <c r="Q101" s="418"/>
      <c r="R101" s="374"/>
      <c r="S101" s="374"/>
      <c r="T101" s="376"/>
      <c r="U101" s="374"/>
      <c r="V101" s="750" t="s">
        <v>251</v>
      </c>
      <c r="W101" s="374"/>
      <c r="X101" s="374">
        <v>6</v>
      </c>
      <c r="Y101" s="374"/>
      <c r="Z101" s="374"/>
      <c r="AA101" s="374"/>
      <c r="AB101" s="374"/>
      <c r="AC101" s="374"/>
      <c r="AD101" s="718" t="s">
        <v>446</v>
      </c>
      <c r="AE101" s="408"/>
    </row>
    <row r="102" spans="1:31" x14ac:dyDescent="0.2">
      <c r="A102" s="744"/>
      <c r="B102" s="382" t="s">
        <v>494</v>
      </c>
      <c r="C102" s="380">
        <v>2</v>
      </c>
      <c r="D102" s="381" t="s">
        <v>250</v>
      </c>
      <c r="E102" s="380">
        <v>2</v>
      </c>
      <c r="F102" s="374"/>
      <c r="G102" s="374"/>
      <c r="H102" s="375" t="s">
        <v>251</v>
      </c>
      <c r="I102" s="374"/>
      <c r="J102" s="379">
        <v>3</v>
      </c>
      <c r="K102" s="374">
        <v>18</v>
      </c>
      <c r="L102" s="409">
        <f t="shared" si="0"/>
        <v>450.19666666666666</v>
      </c>
      <c r="M102" s="406">
        <v>1350.59</v>
      </c>
      <c r="N102" s="743"/>
      <c r="O102" s="644"/>
      <c r="P102" s="82"/>
      <c r="Q102" s="418"/>
      <c r="R102" s="374"/>
      <c r="S102" s="374"/>
      <c r="T102" s="376"/>
      <c r="U102" s="374"/>
      <c r="V102" s="750"/>
      <c r="W102" s="374"/>
      <c r="X102" s="374">
        <v>9</v>
      </c>
      <c r="Y102" s="374"/>
      <c r="Z102" s="374"/>
      <c r="AA102" s="374"/>
      <c r="AB102" s="374"/>
      <c r="AC102" s="374"/>
      <c r="AD102" s="719"/>
      <c r="AE102" s="408"/>
    </row>
    <row r="103" spans="1:31" x14ac:dyDescent="0.2">
      <c r="A103" s="744"/>
      <c r="B103" s="382" t="s">
        <v>494</v>
      </c>
      <c r="C103" s="380">
        <v>3</v>
      </c>
      <c r="D103" s="381" t="s">
        <v>250</v>
      </c>
      <c r="E103" s="380">
        <v>2</v>
      </c>
      <c r="F103" s="374"/>
      <c r="G103" s="374"/>
      <c r="H103" s="375" t="s">
        <v>251</v>
      </c>
      <c r="I103" s="374"/>
      <c r="J103" s="379">
        <v>3</v>
      </c>
      <c r="K103" s="374">
        <v>12</v>
      </c>
      <c r="L103" s="409">
        <f t="shared" si="0"/>
        <v>295.61333333333334</v>
      </c>
      <c r="M103" s="406">
        <v>886.84</v>
      </c>
      <c r="N103" s="743"/>
      <c r="O103" s="644"/>
      <c r="P103" s="82"/>
      <c r="Q103" s="418"/>
      <c r="R103" s="374"/>
      <c r="S103" s="374"/>
      <c r="T103" s="376"/>
      <c r="U103" s="374"/>
      <c r="V103" s="750"/>
      <c r="W103" s="374"/>
      <c r="X103" s="374">
        <v>6</v>
      </c>
      <c r="Y103" s="374"/>
      <c r="Z103" s="374"/>
      <c r="AA103" s="374"/>
      <c r="AB103" s="374"/>
      <c r="AC103" s="374"/>
      <c r="AD103" s="719"/>
      <c r="AE103" s="408"/>
    </row>
    <row r="104" spans="1:31" x14ac:dyDescent="0.2">
      <c r="A104" s="744"/>
      <c r="B104" s="382" t="s">
        <v>494</v>
      </c>
      <c r="C104" s="380">
        <v>4</v>
      </c>
      <c r="D104" s="381" t="s">
        <v>250</v>
      </c>
      <c r="E104" s="380">
        <v>3</v>
      </c>
      <c r="F104" s="374"/>
      <c r="G104" s="374"/>
      <c r="H104" s="375" t="s">
        <v>251</v>
      </c>
      <c r="I104" s="374"/>
      <c r="J104" s="379">
        <v>3</v>
      </c>
      <c r="K104" s="374">
        <v>12</v>
      </c>
      <c r="L104" s="409">
        <f t="shared" si="0"/>
        <v>295.36333333333334</v>
      </c>
      <c r="M104" s="406">
        <v>886.09</v>
      </c>
      <c r="N104" s="743"/>
      <c r="O104" s="644"/>
      <c r="P104" s="82"/>
      <c r="Q104" s="418"/>
      <c r="R104" s="374"/>
      <c r="S104" s="374"/>
      <c r="T104" s="376"/>
      <c r="U104" s="374"/>
      <c r="V104" s="750"/>
      <c r="W104" s="374"/>
      <c r="X104" s="374">
        <v>6</v>
      </c>
      <c r="Y104" s="374"/>
      <c r="Z104" s="374"/>
      <c r="AA104" s="374"/>
      <c r="AB104" s="374"/>
      <c r="AC104" s="374"/>
      <c r="AD104" s="719"/>
      <c r="AE104" s="408"/>
    </row>
    <row r="105" spans="1:31" x14ac:dyDescent="0.2">
      <c r="A105" s="744"/>
      <c r="B105" s="382" t="s">
        <v>494</v>
      </c>
      <c r="C105" s="380">
        <v>5</v>
      </c>
      <c r="D105" s="381" t="s">
        <v>250</v>
      </c>
      <c r="E105" s="380">
        <v>3</v>
      </c>
      <c r="F105" s="374"/>
      <c r="G105" s="374"/>
      <c r="H105" s="375" t="s">
        <v>251</v>
      </c>
      <c r="I105" s="374"/>
      <c r="J105" s="379">
        <v>3</v>
      </c>
      <c r="K105" s="374">
        <v>18</v>
      </c>
      <c r="L105" s="409">
        <f t="shared" si="0"/>
        <v>438.65333333333336</v>
      </c>
      <c r="M105" s="406">
        <v>1315.96</v>
      </c>
      <c r="N105" s="743"/>
      <c r="O105" s="644"/>
      <c r="P105" s="82"/>
      <c r="Q105" s="418"/>
      <c r="R105" s="374"/>
      <c r="S105" s="374"/>
      <c r="T105" s="376"/>
      <c r="U105" s="374"/>
      <c r="V105" s="750"/>
      <c r="W105" s="374"/>
      <c r="X105" s="374">
        <v>9</v>
      </c>
      <c r="Y105" s="374"/>
      <c r="Z105" s="374"/>
      <c r="AA105" s="374"/>
      <c r="AB105" s="374"/>
      <c r="AC105" s="374"/>
      <c r="AD105" s="719"/>
      <c r="AE105" s="408"/>
    </row>
    <row r="106" spans="1:31" x14ac:dyDescent="0.2">
      <c r="A106" s="744"/>
      <c r="B106" s="382" t="s">
        <v>494</v>
      </c>
      <c r="C106" s="380">
        <v>6</v>
      </c>
      <c r="D106" s="381" t="s">
        <v>250</v>
      </c>
      <c r="E106" s="380">
        <v>3</v>
      </c>
      <c r="F106" s="374"/>
      <c r="G106" s="374"/>
      <c r="H106" s="375" t="s">
        <v>251</v>
      </c>
      <c r="I106" s="374"/>
      <c r="J106" s="379">
        <v>3</v>
      </c>
      <c r="K106" s="374">
        <v>18</v>
      </c>
      <c r="L106" s="409">
        <f t="shared" si="0"/>
        <v>453.49666666666667</v>
      </c>
      <c r="M106" s="406">
        <v>1360.49</v>
      </c>
      <c r="N106" s="743"/>
      <c r="O106" s="644"/>
      <c r="P106" s="82"/>
      <c r="Q106" s="418"/>
      <c r="R106" s="374"/>
      <c r="S106" s="374"/>
      <c r="T106" s="376"/>
      <c r="U106" s="374"/>
      <c r="V106" s="750"/>
      <c r="W106" s="374"/>
      <c r="X106" s="374">
        <v>9</v>
      </c>
      <c r="Y106" s="374"/>
      <c r="Z106" s="374"/>
      <c r="AA106" s="374"/>
      <c r="AB106" s="374"/>
      <c r="AC106" s="374"/>
      <c r="AD106" s="719"/>
      <c r="AE106" s="408"/>
    </row>
    <row r="107" spans="1:31" x14ac:dyDescent="0.2">
      <c r="A107" s="744"/>
      <c r="B107" s="382" t="s">
        <v>494</v>
      </c>
      <c r="C107" s="380">
        <v>7</v>
      </c>
      <c r="D107" s="381" t="s">
        <v>250</v>
      </c>
      <c r="E107" s="380">
        <v>4</v>
      </c>
      <c r="F107" s="374"/>
      <c r="G107" s="374"/>
      <c r="H107" s="375" t="s">
        <v>251</v>
      </c>
      <c r="I107" s="374"/>
      <c r="J107" s="379">
        <v>3</v>
      </c>
      <c r="K107" s="374">
        <v>9</v>
      </c>
      <c r="L107" s="409">
        <f t="shared" si="0"/>
        <v>225.61333333333334</v>
      </c>
      <c r="M107" s="406">
        <v>676.84</v>
      </c>
      <c r="N107" s="743"/>
      <c r="O107" s="644"/>
      <c r="P107" s="82"/>
      <c r="Q107" s="418"/>
      <c r="R107" s="374"/>
      <c r="S107" s="374"/>
      <c r="T107" s="376"/>
      <c r="U107" s="374"/>
      <c r="V107" s="750"/>
      <c r="W107" s="374"/>
      <c r="X107" s="374">
        <v>6</v>
      </c>
      <c r="Y107" s="374"/>
      <c r="Z107" s="374"/>
      <c r="AA107" s="374"/>
      <c r="AB107" s="374"/>
      <c r="AC107" s="374"/>
      <c r="AD107" s="719"/>
      <c r="AE107" s="408"/>
    </row>
    <row r="108" spans="1:31" x14ac:dyDescent="0.2">
      <c r="A108" s="744"/>
      <c r="B108" s="382" t="s">
        <v>494</v>
      </c>
      <c r="C108" s="380">
        <v>8</v>
      </c>
      <c r="D108" s="381" t="s">
        <v>250</v>
      </c>
      <c r="E108" s="380">
        <v>4</v>
      </c>
      <c r="F108" s="374"/>
      <c r="G108" s="374"/>
      <c r="H108" s="375" t="s">
        <v>251</v>
      </c>
      <c r="I108" s="374"/>
      <c r="J108" s="379">
        <v>3</v>
      </c>
      <c r="K108" s="374">
        <v>12</v>
      </c>
      <c r="L108" s="409">
        <f t="shared" si="0"/>
        <v>302.03333333333336</v>
      </c>
      <c r="M108" s="406">
        <v>906.1</v>
      </c>
      <c r="N108" s="743"/>
      <c r="O108" s="644"/>
      <c r="P108" s="82"/>
      <c r="Q108" s="418"/>
      <c r="R108" s="374"/>
      <c r="S108" s="374"/>
      <c r="T108" s="376"/>
      <c r="U108" s="374"/>
      <c r="V108" s="750"/>
      <c r="W108" s="374"/>
      <c r="X108" s="374">
        <v>6</v>
      </c>
      <c r="Y108" s="374"/>
      <c r="Z108" s="374"/>
      <c r="AA108" s="374"/>
      <c r="AB108" s="374"/>
      <c r="AC108" s="374"/>
      <c r="AD108" s="719"/>
      <c r="AE108" s="408"/>
    </row>
    <row r="109" spans="1:31" x14ac:dyDescent="0.2">
      <c r="A109" s="744"/>
      <c r="B109" s="382" t="s">
        <v>454</v>
      </c>
      <c r="C109" s="380"/>
      <c r="D109" s="381"/>
      <c r="E109" s="380"/>
      <c r="F109" s="374"/>
      <c r="G109" s="374"/>
      <c r="H109" s="375"/>
      <c r="I109" s="374"/>
      <c r="J109" s="379"/>
      <c r="K109" s="374"/>
      <c r="L109" s="406"/>
      <c r="M109" s="406"/>
      <c r="N109" s="377"/>
      <c r="O109" s="311"/>
      <c r="P109" s="82"/>
      <c r="Q109" s="418"/>
      <c r="R109" s="374"/>
      <c r="S109" s="374"/>
      <c r="T109" s="376"/>
      <c r="U109" s="374"/>
      <c r="V109" s="82"/>
      <c r="W109" s="374"/>
      <c r="X109" s="374">
        <v>1</v>
      </c>
      <c r="Y109" s="374"/>
      <c r="Z109" s="374"/>
      <c r="AA109" s="374"/>
      <c r="AB109" s="374"/>
      <c r="AC109" s="374"/>
      <c r="AD109" s="720"/>
    </row>
    <row r="110" spans="1:31" x14ac:dyDescent="0.2">
      <c r="A110" s="744"/>
      <c r="B110" s="371" t="s">
        <v>8</v>
      </c>
      <c r="C110" s="369">
        <f>SUM(F110:I110)</f>
        <v>8</v>
      </c>
      <c r="D110" s="370"/>
      <c r="E110" s="369"/>
      <c r="F110" s="368" t="str">
        <f>IF(COUNTA(F101:F109)=0,"",COUNTA(F101:F109))</f>
        <v/>
      </c>
      <c r="G110" s="368" t="str">
        <f>IF(COUNTA(G101:G109)=0,"",COUNTA(G101:G109))</f>
        <v/>
      </c>
      <c r="H110" s="368">
        <f>IF(COUNTA(H101:H109)=0,"",COUNTA(H101:H109))</f>
        <v>8</v>
      </c>
      <c r="I110" s="368" t="str">
        <f>IF(COUNTA(I101:I109)=0,"",COUNTA(I101:I109))</f>
        <v/>
      </c>
      <c r="J110" s="368"/>
      <c r="K110" s="368">
        <f>SUM(K101:K109)</f>
        <v>111</v>
      </c>
      <c r="L110" s="367">
        <f>SUM(L101:L109)</f>
        <v>2766.7466666666664</v>
      </c>
      <c r="M110" s="367">
        <f>SUM(M101:M109)</f>
        <v>8300.24</v>
      </c>
      <c r="N110" s="366">
        <f>SUM(N101:N109)</f>
        <v>0</v>
      </c>
      <c r="O110" s="364"/>
      <c r="P110" s="364"/>
      <c r="Q110" s="372">
        <f>SUM(Q101:Q109)</f>
        <v>0</v>
      </c>
      <c r="R110" s="364"/>
      <c r="S110" s="366">
        <f>SUM(S101:S109)</f>
        <v>0</v>
      </c>
      <c r="T110" s="372">
        <f>SUM(T101:T109)</f>
        <v>0</v>
      </c>
      <c r="U110" s="364"/>
      <c r="V110" s="364"/>
      <c r="W110" s="364"/>
      <c r="X110" s="366">
        <f>SUM(X101:X109)</f>
        <v>58</v>
      </c>
      <c r="Y110" s="366">
        <f>SUM(Y101:Y109)</f>
        <v>0</v>
      </c>
      <c r="Z110" s="366">
        <f>SUM(Z101:Z109)</f>
        <v>0</v>
      </c>
      <c r="AA110" s="366">
        <f>SUM(AA101:AA109)</f>
        <v>0</v>
      </c>
      <c r="AB110" s="364"/>
      <c r="AC110" s="366">
        <f>SUM(AC101:AC109)</f>
        <v>0</v>
      </c>
      <c r="AD110" s="363"/>
    </row>
    <row r="111" spans="1:31" x14ac:dyDescent="0.2">
      <c r="A111" s="744"/>
      <c r="B111" s="371" t="s">
        <v>84</v>
      </c>
      <c r="C111" s="369"/>
      <c r="D111" s="370"/>
      <c r="E111" s="369"/>
      <c r="F111" s="368"/>
      <c r="G111" s="368"/>
      <c r="H111" s="368"/>
      <c r="I111" s="364"/>
      <c r="J111" s="368"/>
      <c r="K111" s="368"/>
      <c r="L111" s="367">
        <v>11997.36</v>
      </c>
      <c r="M111" s="367"/>
      <c r="N111" s="366"/>
      <c r="O111" s="364"/>
      <c r="P111" s="364"/>
      <c r="Q111" s="365"/>
      <c r="R111" s="364"/>
      <c r="S111" s="364"/>
      <c r="T111" s="365"/>
      <c r="U111" s="364"/>
      <c r="V111" s="364"/>
      <c r="W111" s="364"/>
      <c r="X111" s="364"/>
      <c r="Y111" s="364"/>
      <c r="Z111" s="364"/>
      <c r="AA111" s="364"/>
      <c r="AB111" s="364"/>
      <c r="AC111" s="364"/>
      <c r="AD111" s="363"/>
    </row>
    <row r="112" spans="1:31" x14ac:dyDescent="0.2">
      <c r="A112" s="744"/>
      <c r="B112" s="429" t="s">
        <v>493</v>
      </c>
      <c r="C112" s="428">
        <v>1</v>
      </c>
      <c r="D112" s="427" t="s">
        <v>258</v>
      </c>
      <c r="E112" s="417">
        <v>41</v>
      </c>
      <c r="F112" s="375" t="s">
        <v>251</v>
      </c>
      <c r="G112" s="426"/>
      <c r="H112" s="426"/>
      <c r="I112" s="374"/>
      <c r="J112" s="426">
        <v>1</v>
      </c>
      <c r="K112" s="384">
        <v>4</v>
      </c>
      <c r="L112" s="406">
        <v>126.8</v>
      </c>
      <c r="M112" s="406">
        <v>126.8</v>
      </c>
      <c r="N112" s="377"/>
      <c r="O112" s="82" t="s">
        <v>252</v>
      </c>
      <c r="P112" s="82"/>
      <c r="Q112" s="376"/>
      <c r="R112" s="374"/>
      <c r="S112" s="374"/>
      <c r="T112" s="376"/>
      <c r="U112" s="374"/>
      <c r="V112" s="786"/>
      <c r="W112" s="425" t="s">
        <v>66</v>
      </c>
      <c r="X112" s="374"/>
      <c r="Y112" s="374"/>
      <c r="Z112" s="374"/>
      <c r="AA112" s="374"/>
      <c r="AB112" s="374"/>
      <c r="AC112" s="374"/>
      <c r="AD112" s="424"/>
    </row>
    <row r="113" spans="1:30" x14ac:dyDescent="0.2">
      <c r="A113" s="744"/>
      <c r="B113" s="429" t="s">
        <v>493</v>
      </c>
      <c r="C113" s="428">
        <v>2</v>
      </c>
      <c r="D113" s="427" t="s">
        <v>258</v>
      </c>
      <c r="E113" s="417">
        <v>41</v>
      </c>
      <c r="F113" s="375" t="s">
        <v>251</v>
      </c>
      <c r="G113" s="426"/>
      <c r="H113" s="426"/>
      <c r="I113" s="374"/>
      <c r="J113" s="426">
        <v>1</v>
      </c>
      <c r="K113" s="384">
        <v>4</v>
      </c>
      <c r="L113" s="406">
        <v>126.8</v>
      </c>
      <c r="M113" s="406">
        <v>126.8</v>
      </c>
      <c r="N113" s="377"/>
      <c r="O113" s="82" t="s">
        <v>252</v>
      </c>
      <c r="P113" s="82"/>
      <c r="Q113" s="376"/>
      <c r="R113" s="374"/>
      <c r="S113" s="374"/>
      <c r="T113" s="376"/>
      <c r="U113" s="374"/>
      <c r="V113" s="786"/>
      <c r="W113" s="425" t="s">
        <v>66</v>
      </c>
      <c r="X113" s="374"/>
      <c r="Y113" s="374"/>
      <c r="Z113" s="374"/>
      <c r="AA113" s="374"/>
      <c r="AB113" s="374"/>
      <c r="AC113" s="374"/>
      <c r="AD113" s="424"/>
    </row>
    <row r="114" spans="1:30" x14ac:dyDescent="0.2">
      <c r="A114" s="744"/>
      <c r="B114" s="429" t="s">
        <v>493</v>
      </c>
      <c r="C114" s="428">
        <v>3</v>
      </c>
      <c r="D114" s="427" t="s">
        <v>258</v>
      </c>
      <c r="E114" s="417">
        <v>41</v>
      </c>
      <c r="F114" s="375" t="s">
        <v>251</v>
      </c>
      <c r="G114" s="426"/>
      <c r="H114" s="426"/>
      <c r="I114" s="374"/>
      <c r="J114" s="426">
        <v>1</v>
      </c>
      <c r="K114" s="384">
        <v>4</v>
      </c>
      <c r="L114" s="406">
        <v>126.8</v>
      </c>
      <c r="M114" s="406">
        <v>126.8</v>
      </c>
      <c r="N114" s="377"/>
      <c r="O114" s="82" t="s">
        <v>252</v>
      </c>
      <c r="P114" s="82"/>
      <c r="Q114" s="376"/>
      <c r="R114" s="374"/>
      <c r="S114" s="374"/>
      <c r="T114" s="376"/>
      <c r="U114" s="374"/>
      <c r="V114" s="786"/>
      <c r="W114" s="425" t="s">
        <v>66</v>
      </c>
      <c r="X114" s="374"/>
      <c r="Y114" s="374"/>
      <c r="Z114" s="374"/>
      <c r="AA114" s="374"/>
      <c r="AB114" s="374"/>
      <c r="AC114" s="374"/>
      <c r="AD114" s="424"/>
    </row>
    <row r="115" spans="1:30" x14ac:dyDescent="0.2">
      <c r="A115" s="744"/>
      <c r="B115" s="429" t="s">
        <v>493</v>
      </c>
      <c r="C115" s="428">
        <v>4</v>
      </c>
      <c r="D115" s="427" t="s">
        <v>258</v>
      </c>
      <c r="E115" s="417">
        <v>41</v>
      </c>
      <c r="F115" s="375" t="s">
        <v>251</v>
      </c>
      <c r="G115" s="426"/>
      <c r="H115" s="426"/>
      <c r="I115" s="374"/>
      <c r="J115" s="426">
        <v>1</v>
      </c>
      <c r="K115" s="384">
        <v>2</v>
      </c>
      <c r="L115" s="406">
        <v>63.4</v>
      </c>
      <c r="M115" s="406">
        <v>63.4</v>
      </c>
      <c r="N115" s="377"/>
      <c r="O115" s="82" t="s">
        <v>252</v>
      </c>
      <c r="P115" s="82"/>
      <c r="Q115" s="376"/>
      <c r="R115" s="374"/>
      <c r="S115" s="374"/>
      <c r="T115" s="376"/>
      <c r="U115" s="374"/>
      <c r="V115" s="786"/>
      <c r="W115" s="425" t="s">
        <v>66</v>
      </c>
      <c r="X115" s="374"/>
      <c r="Y115" s="374"/>
      <c r="Z115" s="374"/>
      <c r="AA115" s="374"/>
      <c r="AB115" s="374"/>
      <c r="AC115" s="374"/>
      <c r="AD115" s="424"/>
    </row>
    <row r="116" spans="1:30" x14ac:dyDescent="0.2">
      <c r="A116" s="744"/>
      <c r="B116" s="429" t="s">
        <v>493</v>
      </c>
      <c r="C116" s="428">
        <v>5</v>
      </c>
      <c r="D116" s="427" t="s">
        <v>258</v>
      </c>
      <c r="E116" s="417">
        <v>41</v>
      </c>
      <c r="F116" s="375" t="s">
        <v>251</v>
      </c>
      <c r="G116" s="426"/>
      <c r="H116" s="426"/>
      <c r="I116" s="374"/>
      <c r="J116" s="426">
        <v>1</v>
      </c>
      <c r="K116" s="384">
        <v>2</v>
      </c>
      <c r="L116" s="406">
        <v>63.4</v>
      </c>
      <c r="M116" s="406">
        <v>63.4</v>
      </c>
      <c r="N116" s="377"/>
      <c r="O116" s="82" t="s">
        <v>252</v>
      </c>
      <c r="P116" s="82"/>
      <c r="Q116" s="376"/>
      <c r="R116" s="374"/>
      <c r="S116" s="374"/>
      <c r="T116" s="376"/>
      <c r="U116" s="374"/>
      <c r="V116" s="786"/>
      <c r="W116" s="425" t="s">
        <v>66</v>
      </c>
      <c r="X116" s="374"/>
      <c r="Y116" s="374"/>
      <c r="Z116" s="374"/>
      <c r="AA116" s="374"/>
      <c r="AB116" s="374"/>
      <c r="AC116" s="374"/>
      <c r="AD116" s="424"/>
    </row>
    <row r="117" spans="1:30" x14ac:dyDescent="0.2">
      <c r="A117" s="744"/>
      <c r="B117" s="371" t="s">
        <v>8</v>
      </c>
      <c r="C117" s="369">
        <f>SUM(F117:I117)</f>
        <v>5</v>
      </c>
      <c r="D117" s="370"/>
      <c r="E117" s="369"/>
      <c r="F117" s="368">
        <f>IF(COUNTA(F112:F116)=0,"",COUNTA(F112:F116))</f>
        <v>5</v>
      </c>
      <c r="G117" s="368" t="str">
        <f>IF(COUNTA(G112:G116)=0,"",COUNTA(G112:G116))</f>
        <v/>
      </c>
      <c r="H117" s="368" t="str">
        <f>IF(COUNTA(H112:H116)=0,"",COUNTA(H112:H116))</f>
        <v/>
      </c>
      <c r="I117" s="368" t="str">
        <f>IF(COUNTA(I112:I116)=0,"",COUNTA(I112:I116))</f>
        <v/>
      </c>
      <c r="J117" s="368"/>
      <c r="K117" s="368">
        <f>SUM(K112:K116)</f>
        <v>16</v>
      </c>
      <c r="L117" s="367">
        <f>SUM(L112:L116)</f>
        <v>507.19999999999993</v>
      </c>
      <c r="M117" s="367">
        <f>SUM(M112:M116)</f>
        <v>507.19999999999993</v>
      </c>
      <c r="N117" s="366">
        <f>SUM(N112:N116)</f>
        <v>0</v>
      </c>
      <c r="O117" s="364"/>
      <c r="P117" s="364"/>
      <c r="Q117" s="372">
        <f>SUM(Q112:Q116)</f>
        <v>0</v>
      </c>
      <c r="R117" s="364"/>
      <c r="S117" s="366">
        <f>SUM(S112:S116)</f>
        <v>0</v>
      </c>
      <c r="T117" s="372">
        <f>SUM(T112:T116)</f>
        <v>0</v>
      </c>
      <c r="U117" s="364"/>
      <c r="V117" s="364"/>
      <c r="W117" s="364"/>
      <c r="X117" s="366">
        <f>SUM(X112:X116)</f>
        <v>0</v>
      </c>
      <c r="Y117" s="366">
        <f>SUM(Y112:Y116)</f>
        <v>0</v>
      </c>
      <c r="Z117" s="366">
        <f>SUM(Z112:Z116)</f>
        <v>0</v>
      </c>
      <c r="AA117" s="366">
        <f>SUM(AA112:AA116)</f>
        <v>0</v>
      </c>
      <c r="AB117" s="364"/>
      <c r="AC117" s="366">
        <f>SUM(AC112:AC116)</f>
        <v>0</v>
      </c>
      <c r="AD117" s="363"/>
    </row>
    <row r="118" spans="1:30" x14ac:dyDescent="0.2">
      <c r="A118" s="744"/>
      <c r="B118" s="371" t="s">
        <v>84</v>
      </c>
      <c r="C118" s="369"/>
      <c r="D118" s="370"/>
      <c r="E118" s="369"/>
      <c r="F118" s="368"/>
      <c r="G118" s="368"/>
      <c r="H118" s="368"/>
      <c r="I118" s="364"/>
      <c r="J118" s="368"/>
      <c r="K118" s="368"/>
      <c r="L118" s="367">
        <v>2330.9299999999998</v>
      </c>
      <c r="M118" s="367"/>
      <c r="N118" s="366"/>
      <c r="O118" s="364"/>
      <c r="P118" s="364"/>
      <c r="Q118" s="423"/>
      <c r="R118" s="422"/>
      <c r="S118" s="364"/>
      <c r="T118" s="365"/>
      <c r="U118" s="364"/>
      <c r="V118" s="364"/>
      <c r="W118" s="364"/>
      <c r="X118" s="364"/>
      <c r="Y118" s="364"/>
      <c r="Z118" s="364"/>
      <c r="AA118" s="364"/>
      <c r="AB118" s="364"/>
      <c r="AC118" s="364"/>
      <c r="AD118" s="363"/>
    </row>
    <row r="119" spans="1:30" ht="36" x14ac:dyDescent="0.2">
      <c r="A119" s="744"/>
      <c r="B119" s="382" t="s">
        <v>472</v>
      </c>
      <c r="C119" s="380">
        <v>201</v>
      </c>
      <c r="D119" s="381" t="s">
        <v>250</v>
      </c>
      <c r="E119" s="380">
        <v>8</v>
      </c>
      <c r="F119" s="374"/>
      <c r="G119" s="374"/>
      <c r="H119" s="375" t="s">
        <v>251</v>
      </c>
      <c r="I119" s="374"/>
      <c r="J119" s="379">
        <v>6</v>
      </c>
      <c r="K119" s="374">
        <v>42</v>
      </c>
      <c r="L119" s="406">
        <v>678.59</v>
      </c>
      <c r="M119" s="406">
        <v>3305.05</v>
      </c>
      <c r="N119" s="377">
        <v>46</v>
      </c>
      <c r="O119" s="311" t="s">
        <v>492</v>
      </c>
      <c r="P119" s="778" t="s">
        <v>50</v>
      </c>
      <c r="Q119" s="796">
        <v>34.200000000000003</v>
      </c>
      <c r="R119" s="795" t="s">
        <v>491</v>
      </c>
      <c r="S119" s="420" t="s">
        <v>252</v>
      </c>
      <c r="T119" s="421" t="s">
        <v>252</v>
      </c>
      <c r="U119" s="375" t="s">
        <v>252</v>
      </c>
      <c r="V119" s="750" t="s">
        <v>251</v>
      </c>
      <c r="W119" s="374"/>
      <c r="X119" s="374">
        <v>25</v>
      </c>
      <c r="Y119" s="374">
        <v>281</v>
      </c>
      <c r="Z119" s="374">
        <v>24</v>
      </c>
      <c r="AA119" s="82">
        <v>1</v>
      </c>
      <c r="AB119" s="82" t="s">
        <v>65</v>
      </c>
      <c r="AC119" s="374"/>
      <c r="AD119" s="718" t="s">
        <v>446</v>
      </c>
    </row>
    <row r="120" spans="1:30" ht="36" x14ac:dyDescent="0.2">
      <c r="A120" s="744"/>
      <c r="B120" s="382" t="s">
        <v>472</v>
      </c>
      <c r="C120" s="380">
        <v>202</v>
      </c>
      <c r="D120" s="381" t="s">
        <v>250</v>
      </c>
      <c r="E120" s="380">
        <v>8</v>
      </c>
      <c r="F120" s="374"/>
      <c r="G120" s="374"/>
      <c r="H120" s="375" t="s">
        <v>251</v>
      </c>
      <c r="I120" s="374"/>
      <c r="J120" s="379">
        <v>6</v>
      </c>
      <c r="K120" s="374">
        <v>42</v>
      </c>
      <c r="L120" s="406">
        <v>678.59</v>
      </c>
      <c r="M120" s="406">
        <v>3305.05</v>
      </c>
      <c r="N120" s="377">
        <v>42</v>
      </c>
      <c r="O120" s="311" t="s">
        <v>492</v>
      </c>
      <c r="P120" s="778"/>
      <c r="Q120" s="794"/>
      <c r="R120" s="791"/>
      <c r="S120" s="420" t="s">
        <v>252</v>
      </c>
      <c r="T120" s="420" t="s">
        <v>252</v>
      </c>
      <c r="U120" s="420" t="s">
        <v>252</v>
      </c>
      <c r="V120" s="750"/>
      <c r="W120" s="374"/>
      <c r="X120" s="374">
        <v>25</v>
      </c>
      <c r="Y120" s="374">
        <v>281</v>
      </c>
      <c r="Z120" s="374">
        <v>24</v>
      </c>
      <c r="AA120" s="82">
        <v>1</v>
      </c>
      <c r="AB120" s="82" t="s">
        <v>65</v>
      </c>
      <c r="AC120" s="374"/>
      <c r="AD120" s="719"/>
    </row>
    <row r="121" spans="1:30" ht="36" x14ac:dyDescent="0.2">
      <c r="A121" s="744"/>
      <c r="B121" s="382" t="s">
        <v>472</v>
      </c>
      <c r="C121" s="380">
        <v>203</v>
      </c>
      <c r="D121" s="381" t="s">
        <v>250</v>
      </c>
      <c r="E121" s="380">
        <v>10</v>
      </c>
      <c r="F121" s="374"/>
      <c r="G121" s="374"/>
      <c r="H121" s="375" t="s">
        <v>251</v>
      </c>
      <c r="I121" s="374"/>
      <c r="J121" s="379">
        <v>6</v>
      </c>
      <c r="K121" s="374">
        <v>42</v>
      </c>
      <c r="L121" s="406">
        <v>678.59</v>
      </c>
      <c r="M121" s="406">
        <v>3305.02</v>
      </c>
      <c r="N121" s="377">
        <v>44</v>
      </c>
      <c r="O121" s="311" t="s">
        <v>492</v>
      </c>
      <c r="P121" s="374" t="s">
        <v>50</v>
      </c>
      <c r="Q121" s="389">
        <v>24</v>
      </c>
      <c r="R121" s="386" t="s">
        <v>491</v>
      </c>
      <c r="S121" s="375" t="s">
        <v>252</v>
      </c>
      <c r="T121" s="420" t="s">
        <v>252</v>
      </c>
      <c r="U121" s="375" t="s">
        <v>252</v>
      </c>
      <c r="V121" s="750"/>
      <c r="W121" s="374"/>
      <c r="X121" s="374">
        <v>25</v>
      </c>
      <c r="Y121" s="374">
        <v>281</v>
      </c>
      <c r="Z121" s="374">
        <v>24</v>
      </c>
      <c r="AA121" s="82">
        <v>1</v>
      </c>
      <c r="AB121" s="82" t="s">
        <v>65</v>
      </c>
      <c r="AC121" s="374"/>
      <c r="AD121" s="719"/>
    </row>
    <row r="122" spans="1:30" ht="36" x14ac:dyDescent="0.2">
      <c r="A122" s="744"/>
      <c r="B122" s="382" t="s">
        <v>472</v>
      </c>
      <c r="C122" s="380">
        <v>204</v>
      </c>
      <c r="D122" s="381" t="s">
        <v>250</v>
      </c>
      <c r="E122" s="380">
        <v>10</v>
      </c>
      <c r="F122" s="374"/>
      <c r="G122" s="374"/>
      <c r="H122" s="375" t="s">
        <v>251</v>
      </c>
      <c r="I122" s="374"/>
      <c r="J122" s="379">
        <v>3</v>
      </c>
      <c r="K122" s="374">
        <v>18</v>
      </c>
      <c r="L122" s="406">
        <v>537.30999999999995</v>
      </c>
      <c r="M122" s="406">
        <v>1327.46</v>
      </c>
      <c r="N122" s="377">
        <v>18</v>
      </c>
      <c r="O122" s="311" t="s">
        <v>490</v>
      </c>
      <c r="P122" s="375" t="s">
        <v>252</v>
      </c>
      <c r="Q122" s="418"/>
      <c r="R122" s="374"/>
      <c r="S122" s="374"/>
      <c r="T122" s="376"/>
      <c r="U122" s="374"/>
      <c r="V122" s="750"/>
      <c r="W122" s="374"/>
      <c r="X122" s="374">
        <v>6</v>
      </c>
      <c r="Y122" s="374"/>
      <c r="Z122" s="374">
        <v>9</v>
      </c>
      <c r="AA122" s="374"/>
      <c r="AB122" s="374"/>
      <c r="AC122" s="374"/>
      <c r="AD122" s="719"/>
    </row>
    <row r="123" spans="1:30" ht="36" x14ac:dyDescent="0.2">
      <c r="A123" s="744"/>
      <c r="B123" s="382" t="s">
        <v>472</v>
      </c>
      <c r="C123" s="380">
        <v>205</v>
      </c>
      <c r="D123" s="381" t="s">
        <v>250</v>
      </c>
      <c r="E123" s="380">
        <v>11</v>
      </c>
      <c r="F123" s="374"/>
      <c r="G123" s="374"/>
      <c r="H123" s="375" t="s">
        <v>251</v>
      </c>
      <c r="I123" s="374"/>
      <c r="J123" s="379">
        <v>3</v>
      </c>
      <c r="K123" s="374">
        <v>18</v>
      </c>
      <c r="L123" s="406">
        <v>537.30999999999995</v>
      </c>
      <c r="M123" s="406">
        <v>1327.46</v>
      </c>
      <c r="N123" s="377">
        <v>18</v>
      </c>
      <c r="O123" s="311" t="s">
        <v>490</v>
      </c>
      <c r="P123" s="375" t="s">
        <v>252</v>
      </c>
      <c r="Q123" s="418"/>
      <c r="R123" s="374"/>
      <c r="S123" s="374"/>
      <c r="T123" s="376"/>
      <c r="U123" s="374"/>
      <c r="V123" s="750"/>
      <c r="W123" s="374"/>
      <c r="X123" s="374">
        <v>6</v>
      </c>
      <c r="Y123" s="374"/>
      <c r="Z123" s="374">
        <v>9</v>
      </c>
      <c r="AA123" s="374"/>
      <c r="AB123" s="374"/>
      <c r="AC123" s="374"/>
      <c r="AD123" s="719"/>
    </row>
    <row r="124" spans="1:30" ht="36" x14ac:dyDescent="0.2">
      <c r="A124" s="744"/>
      <c r="B124" s="382" t="s">
        <v>472</v>
      </c>
      <c r="C124" s="417">
        <v>206</v>
      </c>
      <c r="D124" s="381" t="s">
        <v>250</v>
      </c>
      <c r="E124" s="380">
        <v>11</v>
      </c>
      <c r="F124" s="374"/>
      <c r="G124" s="374"/>
      <c r="H124" s="375" t="s">
        <v>251</v>
      </c>
      <c r="I124" s="374"/>
      <c r="J124" s="379">
        <v>3</v>
      </c>
      <c r="K124" s="384">
        <v>18</v>
      </c>
      <c r="L124" s="406">
        <v>537.71</v>
      </c>
      <c r="M124" s="406">
        <v>1327.46</v>
      </c>
      <c r="N124" s="377">
        <v>18</v>
      </c>
      <c r="O124" s="311" t="s">
        <v>490</v>
      </c>
      <c r="P124" s="375" t="s">
        <v>252</v>
      </c>
      <c r="Q124" s="418"/>
      <c r="R124" s="374"/>
      <c r="S124" s="374"/>
      <c r="T124" s="376"/>
      <c r="U124" s="374"/>
      <c r="V124" s="750"/>
      <c r="W124" s="374"/>
      <c r="X124" s="374">
        <v>6</v>
      </c>
      <c r="Y124" s="374"/>
      <c r="Z124" s="374">
        <v>9</v>
      </c>
      <c r="AA124" s="374"/>
      <c r="AB124" s="374"/>
      <c r="AC124" s="374"/>
      <c r="AD124" s="719"/>
    </row>
    <row r="125" spans="1:30" ht="36" x14ac:dyDescent="0.2">
      <c r="A125" s="744"/>
      <c r="B125" s="382" t="s">
        <v>472</v>
      </c>
      <c r="C125" s="417">
        <v>207</v>
      </c>
      <c r="D125" s="381" t="s">
        <v>250</v>
      </c>
      <c r="E125" s="380">
        <v>11</v>
      </c>
      <c r="F125" s="374"/>
      <c r="G125" s="374"/>
      <c r="H125" s="375" t="s">
        <v>251</v>
      </c>
      <c r="I125" s="374"/>
      <c r="J125" s="379">
        <v>3</v>
      </c>
      <c r="K125" s="384">
        <v>12</v>
      </c>
      <c r="L125" s="406">
        <v>362.67</v>
      </c>
      <c r="M125" s="406">
        <v>875.12</v>
      </c>
      <c r="N125" s="377">
        <v>14</v>
      </c>
      <c r="O125" s="311" t="s">
        <v>490</v>
      </c>
      <c r="P125" s="375" t="s">
        <v>252</v>
      </c>
      <c r="Q125" s="418"/>
      <c r="R125" s="374"/>
      <c r="S125" s="374"/>
      <c r="T125" s="376"/>
      <c r="U125" s="374"/>
      <c r="V125" s="750"/>
      <c r="W125" s="374"/>
      <c r="X125" s="374">
        <v>6</v>
      </c>
      <c r="Y125" s="374"/>
      <c r="Z125" s="374">
        <v>6</v>
      </c>
      <c r="AA125" s="374"/>
      <c r="AB125" s="374"/>
      <c r="AC125" s="374"/>
      <c r="AD125" s="719"/>
    </row>
    <row r="126" spans="1:30" ht="36" x14ac:dyDescent="0.2">
      <c r="A126" s="744"/>
      <c r="B126" s="382" t="s">
        <v>472</v>
      </c>
      <c r="C126" s="380">
        <v>208</v>
      </c>
      <c r="D126" s="381" t="s">
        <v>250</v>
      </c>
      <c r="E126" s="380">
        <v>12</v>
      </c>
      <c r="F126" s="374"/>
      <c r="G126" s="374"/>
      <c r="H126" s="375" t="s">
        <v>251</v>
      </c>
      <c r="I126" s="374"/>
      <c r="J126" s="379">
        <v>3</v>
      </c>
      <c r="K126" s="374">
        <v>9</v>
      </c>
      <c r="L126" s="406">
        <v>280.61</v>
      </c>
      <c r="M126" s="406">
        <v>677.86</v>
      </c>
      <c r="N126" s="377">
        <v>9</v>
      </c>
      <c r="O126" s="311" t="s">
        <v>489</v>
      </c>
      <c r="P126" s="375" t="s">
        <v>252</v>
      </c>
      <c r="Q126" s="418"/>
      <c r="R126" s="374"/>
      <c r="S126" s="374"/>
      <c r="T126" s="376"/>
      <c r="U126" s="374"/>
      <c r="V126" s="750"/>
      <c r="W126" s="374"/>
      <c r="X126" s="374">
        <v>3</v>
      </c>
      <c r="Y126" s="374"/>
      <c r="Z126" s="374">
        <v>3</v>
      </c>
      <c r="AA126" s="374"/>
      <c r="AB126" s="374"/>
      <c r="AC126" s="374"/>
      <c r="AD126" s="719"/>
    </row>
    <row r="127" spans="1:30" x14ac:dyDescent="0.2">
      <c r="A127" s="744"/>
      <c r="B127" s="382" t="s">
        <v>454</v>
      </c>
      <c r="C127" s="380"/>
      <c r="D127" s="381"/>
      <c r="E127" s="380"/>
      <c r="F127" s="374"/>
      <c r="G127" s="374"/>
      <c r="H127" s="375"/>
      <c r="I127" s="374"/>
      <c r="J127" s="379"/>
      <c r="K127" s="374"/>
      <c r="L127" s="406"/>
      <c r="M127" s="406"/>
      <c r="N127" s="377"/>
      <c r="O127" s="311"/>
      <c r="P127" s="375"/>
      <c r="Q127" s="418"/>
      <c r="R127" s="374"/>
      <c r="S127" s="374"/>
      <c r="T127" s="376"/>
      <c r="U127" s="374"/>
      <c r="V127" s="750"/>
      <c r="W127" s="374"/>
      <c r="X127" s="374">
        <v>2</v>
      </c>
      <c r="Y127" s="374"/>
      <c r="Z127" s="374"/>
      <c r="AA127" s="374"/>
      <c r="AB127" s="374"/>
      <c r="AC127" s="384">
        <v>1</v>
      </c>
      <c r="AD127" s="719"/>
    </row>
    <row r="128" spans="1:30" x14ac:dyDescent="0.2">
      <c r="A128" s="744"/>
      <c r="B128" s="382" t="s">
        <v>472</v>
      </c>
      <c r="C128" s="419" t="s">
        <v>488</v>
      </c>
      <c r="D128" s="407" t="s">
        <v>258</v>
      </c>
      <c r="E128" s="380">
        <v>47</v>
      </c>
      <c r="F128" s="374"/>
      <c r="G128" s="374"/>
      <c r="H128" s="375" t="s">
        <v>251</v>
      </c>
      <c r="I128" s="374"/>
      <c r="J128" s="379">
        <v>4</v>
      </c>
      <c r="K128" s="374">
        <v>16</v>
      </c>
      <c r="L128" s="406">
        <v>204.44</v>
      </c>
      <c r="M128" s="406">
        <v>817.76</v>
      </c>
      <c r="N128" s="377">
        <v>17</v>
      </c>
      <c r="O128" s="644" t="s">
        <v>487</v>
      </c>
      <c r="P128" s="374" t="s">
        <v>51</v>
      </c>
      <c r="Q128" s="376">
        <v>6.4</v>
      </c>
      <c r="R128" s="374" t="s">
        <v>447</v>
      </c>
      <c r="S128" s="374">
        <v>1</v>
      </c>
      <c r="T128" s="376">
        <v>3</v>
      </c>
      <c r="U128" s="374" t="s">
        <v>447</v>
      </c>
      <c r="V128" s="750"/>
      <c r="W128" s="374"/>
      <c r="X128" s="374">
        <v>8</v>
      </c>
      <c r="Y128" s="374"/>
      <c r="Z128" s="374"/>
      <c r="AA128" s="374"/>
      <c r="AB128" s="374"/>
      <c r="AC128" s="374"/>
      <c r="AD128" s="719"/>
    </row>
    <row r="129" spans="1:30" x14ac:dyDescent="0.2">
      <c r="A129" s="744"/>
      <c r="B129" s="382" t="s">
        <v>472</v>
      </c>
      <c r="C129" s="419" t="s">
        <v>486</v>
      </c>
      <c r="D129" s="407" t="s">
        <v>258</v>
      </c>
      <c r="E129" s="380">
        <v>45</v>
      </c>
      <c r="F129" s="374"/>
      <c r="G129" s="374"/>
      <c r="H129" s="375" t="s">
        <v>251</v>
      </c>
      <c r="I129" s="374"/>
      <c r="J129" s="379">
        <v>4</v>
      </c>
      <c r="K129" s="374">
        <v>24</v>
      </c>
      <c r="L129" s="406">
        <v>277.05</v>
      </c>
      <c r="M129" s="406">
        <v>1109.74</v>
      </c>
      <c r="N129" s="377">
        <v>24</v>
      </c>
      <c r="O129" s="750"/>
      <c r="P129" s="374" t="s">
        <v>51</v>
      </c>
      <c r="Q129" s="376">
        <v>9.8000000000000007</v>
      </c>
      <c r="R129" s="374" t="s">
        <v>447</v>
      </c>
      <c r="S129" s="374">
        <v>1</v>
      </c>
      <c r="T129" s="376">
        <v>4</v>
      </c>
      <c r="U129" s="374" t="s">
        <v>447</v>
      </c>
      <c r="V129" s="750"/>
      <c r="W129" s="374"/>
      <c r="X129" s="374">
        <v>12</v>
      </c>
      <c r="Y129" s="374"/>
      <c r="Z129" s="374"/>
      <c r="AA129" s="374"/>
      <c r="AB129" s="374"/>
      <c r="AC129" s="374"/>
      <c r="AD129" s="719"/>
    </row>
    <row r="130" spans="1:30" x14ac:dyDescent="0.2">
      <c r="A130" s="744"/>
      <c r="B130" s="382" t="s">
        <v>472</v>
      </c>
      <c r="C130" s="419" t="s">
        <v>485</v>
      </c>
      <c r="D130" s="407" t="s">
        <v>258</v>
      </c>
      <c r="E130" s="380">
        <v>43</v>
      </c>
      <c r="F130" s="374"/>
      <c r="G130" s="374"/>
      <c r="H130" s="375" t="s">
        <v>251</v>
      </c>
      <c r="I130" s="374"/>
      <c r="J130" s="379">
        <v>4</v>
      </c>
      <c r="K130" s="374">
        <v>24</v>
      </c>
      <c r="L130" s="406">
        <v>268.32</v>
      </c>
      <c r="M130" s="406">
        <v>1073.28</v>
      </c>
      <c r="N130" s="377">
        <v>25</v>
      </c>
      <c r="O130" s="750"/>
      <c r="P130" s="374" t="s">
        <v>51</v>
      </c>
      <c r="Q130" s="376">
        <v>9.8000000000000007</v>
      </c>
      <c r="R130" s="374" t="s">
        <v>447</v>
      </c>
      <c r="S130" s="374">
        <v>1</v>
      </c>
      <c r="T130" s="376">
        <v>4.5</v>
      </c>
      <c r="U130" s="374" t="s">
        <v>447</v>
      </c>
      <c r="V130" s="750"/>
      <c r="W130" s="374"/>
      <c r="X130" s="374">
        <v>12</v>
      </c>
      <c r="Y130" s="374"/>
      <c r="Z130" s="374"/>
      <c r="AA130" s="374"/>
      <c r="AB130" s="374"/>
      <c r="AC130" s="374"/>
      <c r="AD130" s="719"/>
    </row>
    <row r="131" spans="1:30" x14ac:dyDescent="0.2">
      <c r="A131" s="744"/>
      <c r="B131" s="382" t="s">
        <v>472</v>
      </c>
      <c r="C131" s="419" t="s">
        <v>484</v>
      </c>
      <c r="D131" s="407" t="s">
        <v>258</v>
      </c>
      <c r="E131" s="380">
        <v>44</v>
      </c>
      <c r="F131" s="374"/>
      <c r="G131" s="374"/>
      <c r="H131" s="375" t="s">
        <v>251</v>
      </c>
      <c r="I131" s="374"/>
      <c r="J131" s="379">
        <v>4</v>
      </c>
      <c r="K131" s="374">
        <v>24</v>
      </c>
      <c r="L131" s="406">
        <v>268.32</v>
      </c>
      <c r="M131" s="406">
        <v>1073.27</v>
      </c>
      <c r="N131" s="377">
        <v>42</v>
      </c>
      <c r="O131" s="750"/>
      <c r="P131" s="374" t="s">
        <v>51</v>
      </c>
      <c r="Q131" s="376">
        <v>9.8000000000000007</v>
      </c>
      <c r="R131" s="374" t="s">
        <v>447</v>
      </c>
      <c r="S131" s="374">
        <v>1</v>
      </c>
      <c r="T131" s="376">
        <v>4.5</v>
      </c>
      <c r="U131" s="374" t="s">
        <v>447</v>
      </c>
      <c r="V131" s="750"/>
      <c r="W131" s="374"/>
      <c r="X131" s="374">
        <v>12</v>
      </c>
      <c r="Y131" s="374"/>
      <c r="Z131" s="374"/>
      <c r="AA131" s="374"/>
      <c r="AB131" s="374"/>
      <c r="AC131" s="374"/>
      <c r="AD131" s="719"/>
    </row>
    <row r="132" spans="1:30" x14ac:dyDescent="0.2">
      <c r="A132" s="744"/>
      <c r="B132" s="382" t="s">
        <v>472</v>
      </c>
      <c r="C132" s="419" t="s">
        <v>483</v>
      </c>
      <c r="D132" s="407" t="s">
        <v>258</v>
      </c>
      <c r="E132" s="380">
        <v>46</v>
      </c>
      <c r="F132" s="374"/>
      <c r="G132" s="374"/>
      <c r="H132" s="375" t="s">
        <v>251</v>
      </c>
      <c r="I132" s="374"/>
      <c r="J132" s="379">
        <v>4</v>
      </c>
      <c r="K132" s="374">
        <v>24</v>
      </c>
      <c r="L132" s="406">
        <v>294.60000000000002</v>
      </c>
      <c r="M132" s="406">
        <v>1178.4000000000001</v>
      </c>
      <c r="N132" s="377">
        <v>25</v>
      </c>
      <c r="O132" s="750"/>
      <c r="P132" s="374" t="s">
        <v>51</v>
      </c>
      <c r="Q132" s="376">
        <v>9.8000000000000007</v>
      </c>
      <c r="R132" s="374" t="s">
        <v>447</v>
      </c>
      <c r="S132" s="374">
        <v>1</v>
      </c>
      <c r="T132" s="376">
        <v>4</v>
      </c>
      <c r="U132" s="374" t="s">
        <v>447</v>
      </c>
      <c r="V132" s="750"/>
      <c r="W132" s="374"/>
      <c r="X132" s="374">
        <v>12</v>
      </c>
      <c r="Y132" s="374"/>
      <c r="Z132" s="374"/>
      <c r="AA132" s="374"/>
      <c r="AB132" s="374"/>
      <c r="AC132" s="374"/>
      <c r="AD132" s="719"/>
    </row>
    <row r="133" spans="1:30" x14ac:dyDescent="0.2">
      <c r="A133" s="744"/>
      <c r="B133" s="382" t="s">
        <v>472</v>
      </c>
      <c r="C133" s="419" t="s">
        <v>482</v>
      </c>
      <c r="D133" s="407" t="s">
        <v>258</v>
      </c>
      <c r="E133" s="380">
        <v>47</v>
      </c>
      <c r="F133" s="374"/>
      <c r="G133" s="374"/>
      <c r="H133" s="375" t="s">
        <v>251</v>
      </c>
      <c r="I133" s="374"/>
      <c r="J133" s="379">
        <v>4</v>
      </c>
      <c r="K133" s="374">
        <v>16</v>
      </c>
      <c r="L133" s="406">
        <v>204.44</v>
      </c>
      <c r="M133" s="406">
        <v>817.76</v>
      </c>
      <c r="N133" s="377">
        <v>16</v>
      </c>
      <c r="O133" s="750"/>
      <c r="P133" s="374" t="s">
        <v>51</v>
      </c>
      <c r="Q133" s="376">
        <v>6.4</v>
      </c>
      <c r="R133" s="374" t="s">
        <v>447</v>
      </c>
      <c r="S133" s="374">
        <v>1</v>
      </c>
      <c r="T133" s="376">
        <v>3</v>
      </c>
      <c r="U133" s="374" t="s">
        <v>447</v>
      </c>
      <c r="V133" s="750"/>
      <c r="W133" s="374"/>
      <c r="X133" s="374">
        <v>8</v>
      </c>
      <c r="Y133" s="374"/>
      <c r="Z133" s="374"/>
      <c r="AA133" s="374"/>
      <c r="AB133" s="374"/>
      <c r="AC133" s="374"/>
      <c r="AD133" s="719"/>
    </row>
    <row r="134" spans="1:30" x14ac:dyDescent="0.2">
      <c r="A134" s="744"/>
      <c r="B134" s="382" t="s">
        <v>472</v>
      </c>
      <c r="C134" s="419" t="s">
        <v>481</v>
      </c>
      <c r="D134" s="407" t="s">
        <v>258</v>
      </c>
      <c r="E134" s="380">
        <v>46</v>
      </c>
      <c r="F134" s="374"/>
      <c r="G134" s="374"/>
      <c r="H134" s="375" t="s">
        <v>251</v>
      </c>
      <c r="I134" s="374"/>
      <c r="J134" s="379">
        <v>4</v>
      </c>
      <c r="K134" s="374">
        <v>16</v>
      </c>
      <c r="L134" s="406">
        <v>196.4</v>
      </c>
      <c r="M134" s="406">
        <v>785.6</v>
      </c>
      <c r="N134" s="377">
        <v>16</v>
      </c>
      <c r="O134" s="750"/>
      <c r="P134" s="374" t="s">
        <v>51</v>
      </c>
      <c r="Q134" s="376">
        <v>6.4</v>
      </c>
      <c r="R134" s="374" t="s">
        <v>447</v>
      </c>
      <c r="S134" s="374">
        <v>1</v>
      </c>
      <c r="T134" s="376">
        <v>3</v>
      </c>
      <c r="U134" s="374" t="s">
        <v>447</v>
      </c>
      <c r="V134" s="750"/>
      <c r="W134" s="374"/>
      <c r="X134" s="374">
        <v>8</v>
      </c>
      <c r="Y134" s="374"/>
      <c r="Z134" s="374"/>
      <c r="AA134" s="374"/>
      <c r="AB134" s="374"/>
      <c r="AC134" s="374"/>
      <c r="AD134" s="719"/>
    </row>
    <row r="135" spans="1:30" x14ac:dyDescent="0.2">
      <c r="A135" s="744"/>
      <c r="B135" s="382" t="s">
        <v>454</v>
      </c>
      <c r="C135" s="419"/>
      <c r="D135" s="407"/>
      <c r="E135" s="380"/>
      <c r="F135" s="374"/>
      <c r="G135" s="374"/>
      <c r="H135" s="375"/>
      <c r="I135" s="374"/>
      <c r="J135" s="379"/>
      <c r="K135" s="374"/>
      <c r="L135" s="406"/>
      <c r="M135" s="406"/>
      <c r="N135" s="377"/>
      <c r="O135" s="82"/>
      <c r="P135" s="374"/>
      <c r="Q135" s="376"/>
      <c r="R135" s="375"/>
      <c r="S135" s="374"/>
      <c r="T135" s="376"/>
      <c r="U135" s="375"/>
      <c r="V135" s="750"/>
      <c r="W135" s="374"/>
      <c r="X135" s="374">
        <v>1</v>
      </c>
      <c r="Y135" s="374"/>
      <c r="Z135" s="374"/>
      <c r="AA135" s="374"/>
      <c r="AB135" s="374"/>
      <c r="AC135" s="384">
        <v>1</v>
      </c>
      <c r="AD135" s="719"/>
    </row>
    <row r="136" spans="1:30" x14ac:dyDescent="0.2">
      <c r="A136" s="744"/>
      <c r="B136" s="382" t="s">
        <v>472</v>
      </c>
      <c r="C136" s="419" t="s">
        <v>480</v>
      </c>
      <c r="D136" s="407" t="s">
        <v>258</v>
      </c>
      <c r="E136" s="380">
        <v>50</v>
      </c>
      <c r="F136" s="374"/>
      <c r="G136" s="374"/>
      <c r="H136" s="375" t="s">
        <v>251</v>
      </c>
      <c r="I136" s="374"/>
      <c r="J136" s="379">
        <v>5</v>
      </c>
      <c r="K136" s="374">
        <v>20</v>
      </c>
      <c r="L136" s="406">
        <v>290.93</v>
      </c>
      <c r="M136" s="406">
        <v>1131.52</v>
      </c>
      <c r="N136" s="377">
        <v>22</v>
      </c>
      <c r="O136" s="644" t="s">
        <v>479</v>
      </c>
      <c r="P136" s="374" t="s">
        <v>51</v>
      </c>
      <c r="Q136" s="376">
        <v>8</v>
      </c>
      <c r="R136" s="374" t="s">
        <v>447</v>
      </c>
      <c r="S136" s="374">
        <v>1</v>
      </c>
      <c r="T136" s="376">
        <v>3</v>
      </c>
      <c r="U136" s="374" t="s">
        <v>447</v>
      </c>
      <c r="V136" s="750"/>
      <c r="W136" s="374"/>
      <c r="X136" s="374">
        <v>10</v>
      </c>
      <c r="Y136" s="374"/>
      <c r="Z136" s="374"/>
      <c r="AA136" s="374"/>
      <c r="AB136" s="374"/>
      <c r="AC136" s="374"/>
      <c r="AD136" s="719"/>
    </row>
    <row r="137" spans="1:30" x14ac:dyDescent="0.2">
      <c r="A137" s="744"/>
      <c r="B137" s="382" t="s">
        <v>472</v>
      </c>
      <c r="C137" s="419" t="s">
        <v>478</v>
      </c>
      <c r="D137" s="407" t="s">
        <v>258</v>
      </c>
      <c r="E137" s="380">
        <v>50</v>
      </c>
      <c r="F137" s="374"/>
      <c r="G137" s="374"/>
      <c r="H137" s="375" t="s">
        <v>251</v>
      </c>
      <c r="I137" s="374"/>
      <c r="J137" s="379">
        <v>5</v>
      </c>
      <c r="K137" s="374">
        <v>20</v>
      </c>
      <c r="L137" s="406">
        <v>290.93</v>
      </c>
      <c r="M137" s="406">
        <v>1131.52</v>
      </c>
      <c r="N137" s="377">
        <v>20</v>
      </c>
      <c r="O137" s="750"/>
      <c r="P137" s="374" t="s">
        <v>51</v>
      </c>
      <c r="Q137" s="376">
        <v>8</v>
      </c>
      <c r="R137" s="374" t="s">
        <v>447</v>
      </c>
      <c r="S137" s="374">
        <v>1</v>
      </c>
      <c r="T137" s="376">
        <v>3</v>
      </c>
      <c r="U137" s="374" t="s">
        <v>447</v>
      </c>
      <c r="V137" s="750"/>
      <c r="W137" s="374"/>
      <c r="X137" s="374">
        <v>10</v>
      </c>
      <c r="Y137" s="374"/>
      <c r="Z137" s="374"/>
      <c r="AA137" s="374"/>
      <c r="AB137" s="374"/>
      <c r="AC137" s="374"/>
      <c r="AD137" s="719"/>
    </row>
    <row r="138" spans="1:30" x14ac:dyDescent="0.2">
      <c r="A138" s="744"/>
      <c r="B138" s="382" t="s">
        <v>472</v>
      </c>
      <c r="C138" s="419" t="s">
        <v>477</v>
      </c>
      <c r="D138" s="407" t="s">
        <v>258</v>
      </c>
      <c r="E138" s="380">
        <v>49</v>
      </c>
      <c r="F138" s="374"/>
      <c r="G138" s="374"/>
      <c r="H138" s="375" t="s">
        <v>251</v>
      </c>
      <c r="I138" s="374"/>
      <c r="J138" s="379">
        <v>5</v>
      </c>
      <c r="K138" s="374">
        <v>20</v>
      </c>
      <c r="L138" s="406">
        <v>223.09</v>
      </c>
      <c r="M138" s="406">
        <v>1081.52</v>
      </c>
      <c r="N138" s="377">
        <v>20</v>
      </c>
      <c r="O138" s="750"/>
      <c r="P138" s="374" t="s">
        <v>51</v>
      </c>
      <c r="Q138" s="376">
        <v>8</v>
      </c>
      <c r="R138" s="374" t="s">
        <v>447</v>
      </c>
      <c r="S138" s="374">
        <v>1</v>
      </c>
      <c r="T138" s="376">
        <v>5</v>
      </c>
      <c r="U138" s="374" t="s">
        <v>447</v>
      </c>
      <c r="V138" s="750"/>
      <c r="W138" s="374"/>
      <c r="X138" s="374">
        <v>10</v>
      </c>
      <c r="Y138" s="374"/>
      <c r="Z138" s="374"/>
      <c r="AA138" s="374"/>
      <c r="AB138" s="374"/>
      <c r="AC138" s="374"/>
      <c r="AD138" s="719"/>
    </row>
    <row r="139" spans="1:30" x14ac:dyDescent="0.2">
      <c r="A139" s="744"/>
      <c r="B139" s="382" t="s">
        <v>472</v>
      </c>
      <c r="C139" s="419" t="s">
        <v>476</v>
      </c>
      <c r="D139" s="407" t="s">
        <v>258</v>
      </c>
      <c r="E139" s="380">
        <v>48</v>
      </c>
      <c r="F139" s="374"/>
      <c r="G139" s="374"/>
      <c r="H139" s="375" t="s">
        <v>251</v>
      </c>
      <c r="I139" s="374"/>
      <c r="J139" s="379">
        <v>5</v>
      </c>
      <c r="K139" s="374">
        <v>30</v>
      </c>
      <c r="L139" s="406">
        <v>311.44</v>
      </c>
      <c r="M139" s="406">
        <v>1520.15</v>
      </c>
      <c r="N139" s="377">
        <v>41</v>
      </c>
      <c r="O139" s="750"/>
      <c r="P139" s="374" t="s">
        <v>50</v>
      </c>
      <c r="Q139" s="376">
        <v>12</v>
      </c>
      <c r="R139" s="374" t="s">
        <v>447</v>
      </c>
      <c r="S139" s="374">
        <v>1</v>
      </c>
      <c r="T139" s="376">
        <v>5</v>
      </c>
      <c r="U139" s="374" t="s">
        <v>447</v>
      </c>
      <c r="V139" s="750"/>
      <c r="W139" s="374"/>
      <c r="X139" s="374">
        <v>15</v>
      </c>
      <c r="Y139" s="374"/>
      <c r="Z139" s="374"/>
      <c r="AA139" s="374"/>
      <c r="AB139" s="374"/>
      <c r="AC139" s="374"/>
      <c r="AD139" s="719"/>
    </row>
    <row r="140" spans="1:30" x14ac:dyDescent="0.2">
      <c r="A140" s="744"/>
      <c r="B140" s="382" t="s">
        <v>472</v>
      </c>
      <c r="C140" s="419" t="s">
        <v>475</v>
      </c>
      <c r="D140" s="407" t="s">
        <v>258</v>
      </c>
      <c r="E140" s="380">
        <v>49</v>
      </c>
      <c r="F140" s="374"/>
      <c r="G140" s="374"/>
      <c r="H140" s="375" t="s">
        <v>251</v>
      </c>
      <c r="I140" s="374"/>
      <c r="J140" s="379">
        <v>5</v>
      </c>
      <c r="K140" s="374">
        <v>30</v>
      </c>
      <c r="L140" s="406">
        <v>354.85</v>
      </c>
      <c r="M140" s="406">
        <v>1724.04</v>
      </c>
      <c r="N140" s="377">
        <v>32</v>
      </c>
      <c r="O140" s="750"/>
      <c r="P140" s="374" t="s">
        <v>50</v>
      </c>
      <c r="Q140" s="376">
        <v>12</v>
      </c>
      <c r="R140" s="374" t="s">
        <v>447</v>
      </c>
      <c r="S140" s="374">
        <v>1</v>
      </c>
      <c r="T140" s="376">
        <v>5</v>
      </c>
      <c r="U140" s="374" t="s">
        <v>447</v>
      </c>
      <c r="V140" s="750"/>
      <c r="W140" s="374"/>
      <c r="X140" s="374">
        <v>15</v>
      </c>
      <c r="Y140" s="374"/>
      <c r="Z140" s="374"/>
      <c r="AA140" s="374"/>
      <c r="AB140" s="374"/>
      <c r="AC140" s="374"/>
      <c r="AD140" s="719"/>
    </row>
    <row r="141" spans="1:30" x14ac:dyDescent="0.2">
      <c r="A141" s="744"/>
      <c r="B141" s="382" t="s">
        <v>472</v>
      </c>
      <c r="C141" s="419" t="s">
        <v>474</v>
      </c>
      <c r="D141" s="407" t="s">
        <v>258</v>
      </c>
      <c r="E141" s="380">
        <v>48</v>
      </c>
      <c r="F141" s="374"/>
      <c r="G141" s="374"/>
      <c r="H141" s="375" t="s">
        <v>251</v>
      </c>
      <c r="I141" s="374"/>
      <c r="J141" s="379">
        <v>5</v>
      </c>
      <c r="K141" s="374">
        <v>30</v>
      </c>
      <c r="L141" s="406">
        <v>334.45</v>
      </c>
      <c r="M141" s="406">
        <v>1622.08</v>
      </c>
      <c r="N141" s="377">
        <v>31</v>
      </c>
      <c r="O141" s="750"/>
      <c r="P141" s="374" t="s">
        <v>50</v>
      </c>
      <c r="Q141" s="376">
        <v>12</v>
      </c>
      <c r="R141" s="374" t="s">
        <v>447</v>
      </c>
      <c r="S141" s="374">
        <v>1</v>
      </c>
      <c r="T141" s="376">
        <v>5</v>
      </c>
      <c r="U141" s="374" t="s">
        <v>447</v>
      </c>
      <c r="V141" s="750"/>
      <c r="W141" s="374"/>
      <c r="X141" s="374">
        <v>15</v>
      </c>
      <c r="Y141" s="374"/>
      <c r="Z141" s="374"/>
      <c r="AA141" s="374"/>
      <c r="AB141" s="374"/>
      <c r="AC141" s="374"/>
      <c r="AD141" s="719"/>
    </row>
    <row r="142" spans="1:30" x14ac:dyDescent="0.2">
      <c r="A142" s="744"/>
      <c r="B142" s="382" t="s">
        <v>472</v>
      </c>
      <c r="C142" s="419" t="s">
        <v>473</v>
      </c>
      <c r="D142" s="407" t="s">
        <v>258</v>
      </c>
      <c r="E142" s="380">
        <v>48</v>
      </c>
      <c r="F142" s="374"/>
      <c r="G142" s="374"/>
      <c r="H142" s="375" t="s">
        <v>251</v>
      </c>
      <c r="I142" s="374"/>
      <c r="J142" s="379">
        <v>5</v>
      </c>
      <c r="K142" s="374">
        <v>30</v>
      </c>
      <c r="L142" s="406">
        <v>334.45</v>
      </c>
      <c r="M142" s="406">
        <v>1622.08</v>
      </c>
      <c r="N142" s="377">
        <v>30</v>
      </c>
      <c r="O142" s="750"/>
      <c r="P142" s="374" t="s">
        <v>50</v>
      </c>
      <c r="Q142" s="376">
        <v>12</v>
      </c>
      <c r="R142" s="374" t="s">
        <v>447</v>
      </c>
      <c r="S142" s="374">
        <v>1</v>
      </c>
      <c r="T142" s="376">
        <v>5</v>
      </c>
      <c r="U142" s="374" t="s">
        <v>447</v>
      </c>
      <c r="V142" s="750"/>
      <c r="W142" s="374"/>
      <c r="X142" s="374">
        <v>15</v>
      </c>
      <c r="Y142" s="374"/>
      <c r="Z142" s="374"/>
      <c r="AA142" s="374"/>
      <c r="AB142" s="374"/>
      <c r="AC142" s="374"/>
      <c r="AD142" s="719"/>
    </row>
    <row r="143" spans="1:30" x14ac:dyDescent="0.2">
      <c r="A143" s="744"/>
      <c r="B143" s="382" t="s">
        <v>472</v>
      </c>
      <c r="C143" s="419" t="s">
        <v>471</v>
      </c>
      <c r="D143" s="407" t="s">
        <v>258</v>
      </c>
      <c r="E143" s="380">
        <v>49</v>
      </c>
      <c r="F143" s="374"/>
      <c r="G143" s="374"/>
      <c r="H143" s="375" t="s">
        <v>251</v>
      </c>
      <c r="I143" s="374"/>
      <c r="J143" s="379">
        <v>5</v>
      </c>
      <c r="K143" s="374">
        <v>30</v>
      </c>
      <c r="L143" s="406">
        <v>354.85</v>
      </c>
      <c r="M143" s="406">
        <v>1724.04</v>
      </c>
      <c r="N143" s="377">
        <v>37</v>
      </c>
      <c r="O143" s="750"/>
      <c r="P143" s="374" t="s">
        <v>50</v>
      </c>
      <c r="Q143" s="376">
        <v>12</v>
      </c>
      <c r="R143" s="374" t="s">
        <v>447</v>
      </c>
      <c r="S143" s="374">
        <v>1</v>
      </c>
      <c r="T143" s="376">
        <v>5</v>
      </c>
      <c r="U143" s="374" t="s">
        <v>447</v>
      </c>
      <c r="V143" s="750"/>
      <c r="W143" s="374"/>
      <c r="X143" s="374">
        <v>15</v>
      </c>
      <c r="Y143" s="374"/>
      <c r="Z143" s="374"/>
      <c r="AA143" s="374"/>
      <c r="AB143" s="374"/>
      <c r="AC143" s="374"/>
      <c r="AD143" s="719"/>
    </row>
    <row r="144" spans="1:30" x14ac:dyDescent="0.2">
      <c r="A144" s="744"/>
      <c r="B144" s="382" t="s">
        <v>454</v>
      </c>
      <c r="C144" s="419"/>
      <c r="D144" s="407"/>
      <c r="E144" s="380"/>
      <c r="F144" s="374"/>
      <c r="G144" s="374"/>
      <c r="H144" s="375"/>
      <c r="I144" s="374"/>
      <c r="J144" s="379"/>
      <c r="K144" s="374"/>
      <c r="L144" s="406"/>
      <c r="M144" s="406"/>
      <c r="N144" s="377"/>
      <c r="O144" s="82"/>
      <c r="P144" s="374"/>
      <c r="Q144" s="376"/>
      <c r="R144" s="375"/>
      <c r="S144" s="374"/>
      <c r="T144" s="376"/>
      <c r="U144" s="375"/>
      <c r="V144" s="82"/>
      <c r="W144" s="374"/>
      <c r="X144" s="374">
        <v>1</v>
      </c>
      <c r="Y144" s="374"/>
      <c r="Z144" s="374"/>
      <c r="AA144" s="374"/>
      <c r="AB144" s="374"/>
      <c r="AC144" s="384">
        <v>1</v>
      </c>
      <c r="AD144" s="720"/>
    </row>
    <row r="145" spans="1:30" x14ac:dyDescent="0.2">
      <c r="A145" s="744"/>
      <c r="B145" s="371" t="s">
        <v>8</v>
      </c>
      <c r="C145" s="369">
        <f>SUM(F145:I145)</f>
        <v>23</v>
      </c>
      <c r="D145" s="370"/>
      <c r="E145" s="369"/>
      <c r="F145" s="368" t="str">
        <f>IF(COUNTA(F119:F144)=0,"",COUNTA(F119:F144))</f>
        <v/>
      </c>
      <c r="G145" s="368" t="str">
        <f>IF(COUNTA(G119:G144)=0,"",COUNTA(G119:G144))</f>
        <v/>
      </c>
      <c r="H145" s="368">
        <f>IF(COUNTA(H119:H144)=0,"",COUNTA(H119:H144))</f>
        <v>23</v>
      </c>
      <c r="I145" s="368" t="str">
        <f>IF(COUNTA(I119:I144)=0,"",COUNTA(I119:I144))</f>
        <v/>
      </c>
      <c r="J145" s="368"/>
      <c r="K145" s="368">
        <f>SUM(K119:K144)</f>
        <v>555</v>
      </c>
      <c r="L145" s="367">
        <f>SUM(L119:L144)</f>
        <v>8499.9399999999987</v>
      </c>
      <c r="M145" s="367">
        <f>SUM(M119:M144)</f>
        <v>33863.240000000005</v>
      </c>
      <c r="N145" s="366">
        <f>SUM(N119:N144)</f>
        <v>607</v>
      </c>
      <c r="O145" s="364"/>
      <c r="P145" s="364"/>
      <c r="Q145" s="372">
        <f>SUM(Q119:Q121,Q128:Q134,Q136:Q143)</f>
        <v>200.60000000000002</v>
      </c>
      <c r="R145" s="364"/>
      <c r="S145" s="366">
        <f>SUM(S119:S144)</f>
        <v>15</v>
      </c>
      <c r="T145" s="372">
        <f>SUM(T128:T144)</f>
        <v>62</v>
      </c>
      <c r="U145" s="364"/>
      <c r="V145" s="364"/>
      <c r="W145" s="364"/>
      <c r="X145" s="366">
        <f>SUM(X119:X144)</f>
        <v>283</v>
      </c>
      <c r="Y145" s="366">
        <f>SUM(Y119:Y144)</f>
        <v>843</v>
      </c>
      <c r="Z145" s="366">
        <f>SUM(Z119:Z144)</f>
        <v>108</v>
      </c>
      <c r="AA145" s="366">
        <f>SUM(AA119:AA144)</f>
        <v>3</v>
      </c>
      <c r="AB145" s="364"/>
      <c r="AC145" s="366">
        <f>SUM(AC119:AC144)</f>
        <v>3</v>
      </c>
      <c r="AD145" s="363"/>
    </row>
    <row r="146" spans="1:30" x14ac:dyDescent="0.2">
      <c r="A146" s="747"/>
      <c r="B146" s="371" t="s">
        <v>84</v>
      </c>
      <c r="C146" s="369"/>
      <c r="D146" s="370"/>
      <c r="E146" s="369"/>
      <c r="F146" s="368"/>
      <c r="G146" s="368"/>
      <c r="H146" s="368"/>
      <c r="I146" s="364"/>
      <c r="J146" s="368"/>
      <c r="K146" s="368"/>
      <c r="L146" s="367">
        <v>42895.41</v>
      </c>
      <c r="M146" s="367"/>
      <c r="N146" s="366"/>
      <c r="O146" s="364"/>
      <c r="P146" s="364"/>
      <c r="Q146" s="365"/>
      <c r="R146" s="364"/>
      <c r="S146" s="364"/>
      <c r="T146" s="365"/>
      <c r="U146" s="364"/>
      <c r="V146" s="364"/>
      <c r="W146" s="364"/>
      <c r="X146" s="364"/>
      <c r="Y146" s="364"/>
      <c r="Z146" s="364"/>
      <c r="AA146" s="364"/>
      <c r="AB146" s="364"/>
      <c r="AC146" s="364"/>
      <c r="AD146" s="363"/>
    </row>
    <row r="147" spans="1:30" x14ac:dyDescent="0.2">
      <c r="A147" s="744" t="s">
        <v>470</v>
      </c>
      <c r="B147" s="382" t="s">
        <v>469</v>
      </c>
      <c r="C147" s="380">
        <v>101</v>
      </c>
      <c r="D147" s="407" t="s">
        <v>258</v>
      </c>
      <c r="E147" s="380">
        <v>52</v>
      </c>
      <c r="F147" s="374"/>
      <c r="G147" s="374"/>
      <c r="H147" s="375" t="s">
        <v>251</v>
      </c>
      <c r="I147" s="374"/>
      <c r="J147" s="379">
        <v>4</v>
      </c>
      <c r="K147" s="374">
        <v>16</v>
      </c>
      <c r="L147" s="406">
        <v>274.83999999999997</v>
      </c>
      <c r="M147" s="406">
        <v>1099.3599999999999</v>
      </c>
      <c r="N147" s="377">
        <v>16</v>
      </c>
      <c r="O147" s="82" t="s">
        <v>75</v>
      </c>
      <c r="P147" s="375" t="s">
        <v>252</v>
      </c>
      <c r="Q147" s="418"/>
      <c r="R147" s="374"/>
      <c r="S147" s="374"/>
      <c r="T147" s="376"/>
      <c r="U147" s="374"/>
      <c r="V147" s="735" t="s">
        <v>446</v>
      </c>
      <c r="W147" s="374"/>
      <c r="X147" s="374">
        <v>8</v>
      </c>
      <c r="Y147" s="374"/>
      <c r="Z147" s="374"/>
      <c r="AA147" s="374"/>
      <c r="AB147" s="374"/>
      <c r="AC147" s="374"/>
      <c r="AD147" s="718" t="s">
        <v>446</v>
      </c>
    </row>
    <row r="148" spans="1:30" x14ac:dyDescent="0.2">
      <c r="A148" s="744"/>
      <c r="B148" s="382" t="s">
        <v>469</v>
      </c>
      <c r="C148" s="380">
        <v>102</v>
      </c>
      <c r="D148" s="407" t="s">
        <v>258</v>
      </c>
      <c r="E148" s="380">
        <v>52</v>
      </c>
      <c r="F148" s="374"/>
      <c r="G148" s="374"/>
      <c r="H148" s="375" t="s">
        <v>251</v>
      </c>
      <c r="I148" s="374"/>
      <c r="J148" s="379">
        <v>4</v>
      </c>
      <c r="K148" s="374">
        <v>16</v>
      </c>
      <c r="L148" s="406">
        <v>274.83999999999997</v>
      </c>
      <c r="M148" s="406">
        <v>1099.3599999999999</v>
      </c>
      <c r="N148" s="377">
        <v>16</v>
      </c>
      <c r="O148" s="82" t="s">
        <v>75</v>
      </c>
      <c r="P148" s="375" t="s">
        <v>252</v>
      </c>
      <c r="Q148" s="418"/>
      <c r="R148" s="374"/>
      <c r="S148" s="374"/>
      <c r="T148" s="376"/>
      <c r="U148" s="374"/>
      <c r="V148" s="483"/>
      <c r="W148" s="374"/>
      <c r="X148" s="374">
        <v>8</v>
      </c>
      <c r="Y148" s="374"/>
      <c r="Z148" s="374"/>
      <c r="AA148" s="374"/>
      <c r="AB148" s="374"/>
      <c r="AC148" s="374"/>
      <c r="AD148" s="719"/>
    </row>
    <row r="149" spans="1:30" x14ac:dyDescent="0.2">
      <c r="A149" s="744"/>
      <c r="B149" s="382" t="s">
        <v>469</v>
      </c>
      <c r="C149" s="380">
        <v>201</v>
      </c>
      <c r="D149" s="407" t="s">
        <v>258</v>
      </c>
      <c r="E149" s="380">
        <v>52</v>
      </c>
      <c r="F149" s="374"/>
      <c r="G149" s="374"/>
      <c r="H149" s="375" t="s">
        <v>251</v>
      </c>
      <c r="I149" s="374"/>
      <c r="J149" s="379">
        <v>4</v>
      </c>
      <c r="K149" s="374">
        <v>16</v>
      </c>
      <c r="L149" s="406">
        <v>252.32</v>
      </c>
      <c r="M149" s="406">
        <v>1011.32</v>
      </c>
      <c r="N149" s="377">
        <v>16</v>
      </c>
      <c r="O149" s="82" t="s">
        <v>75</v>
      </c>
      <c r="P149" s="375" t="s">
        <v>252</v>
      </c>
      <c r="Q149" s="418"/>
      <c r="R149" s="374"/>
      <c r="S149" s="374"/>
      <c r="T149" s="376"/>
      <c r="U149" s="374"/>
      <c r="V149" s="483"/>
      <c r="W149" s="374"/>
      <c r="X149" s="374">
        <v>8</v>
      </c>
      <c r="Y149" s="374"/>
      <c r="Z149" s="374"/>
      <c r="AA149" s="374"/>
      <c r="AB149" s="374"/>
      <c r="AC149" s="374"/>
      <c r="AD149" s="719"/>
    </row>
    <row r="150" spans="1:30" x14ac:dyDescent="0.2">
      <c r="A150" s="744"/>
      <c r="B150" s="382" t="s">
        <v>469</v>
      </c>
      <c r="C150" s="380">
        <v>202</v>
      </c>
      <c r="D150" s="407" t="s">
        <v>258</v>
      </c>
      <c r="E150" s="380">
        <v>52</v>
      </c>
      <c r="F150" s="374"/>
      <c r="G150" s="374"/>
      <c r="H150" s="375" t="s">
        <v>251</v>
      </c>
      <c r="I150" s="374"/>
      <c r="J150" s="379">
        <v>4</v>
      </c>
      <c r="K150" s="374">
        <v>16</v>
      </c>
      <c r="L150" s="406">
        <v>252.32</v>
      </c>
      <c r="M150" s="406">
        <v>1011.32</v>
      </c>
      <c r="N150" s="377">
        <v>16</v>
      </c>
      <c r="O150" s="82" t="s">
        <v>75</v>
      </c>
      <c r="P150" s="375" t="s">
        <v>252</v>
      </c>
      <c r="Q150" s="418"/>
      <c r="R150" s="374"/>
      <c r="S150" s="374"/>
      <c r="T150" s="376"/>
      <c r="U150" s="374"/>
      <c r="V150" s="484"/>
      <c r="W150" s="374"/>
      <c r="X150" s="374">
        <v>8</v>
      </c>
      <c r="Y150" s="374"/>
      <c r="Z150" s="374"/>
      <c r="AA150" s="374"/>
      <c r="AB150" s="374"/>
      <c r="AC150" s="374"/>
      <c r="AD150" s="719"/>
    </row>
    <row r="151" spans="1:30" x14ac:dyDescent="0.2">
      <c r="A151" s="744"/>
      <c r="B151" s="382" t="s">
        <v>454</v>
      </c>
      <c r="C151" s="380"/>
      <c r="D151" s="407"/>
      <c r="E151" s="380"/>
      <c r="F151" s="374"/>
      <c r="G151" s="374"/>
      <c r="H151" s="375"/>
      <c r="I151" s="374"/>
      <c r="J151" s="379"/>
      <c r="K151" s="374"/>
      <c r="L151" s="406"/>
      <c r="M151" s="406"/>
      <c r="N151" s="377"/>
      <c r="O151" s="82"/>
      <c r="P151" s="375"/>
      <c r="Q151" s="418"/>
      <c r="R151" s="374"/>
      <c r="S151" s="374"/>
      <c r="T151" s="376"/>
      <c r="U151" s="374"/>
      <c r="V151" s="82"/>
      <c r="W151" s="374"/>
      <c r="X151" s="374">
        <v>2</v>
      </c>
      <c r="Y151" s="374"/>
      <c r="Z151" s="374"/>
      <c r="AA151" s="374"/>
      <c r="AB151" s="374"/>
      <c r="AC151" s="384">
        <v>1</v>
      </c>
      <c r="AD151" s="720"/>
    </row>
    <row r="152" spans="1:30" x14ac:dyDescent="0.2">
      <c r="A152" s="744"/>
      <c r="B152" s="371" t="s">
        <v>8</v>
      </c>
      <c r="C152" s="369">
        <f>SUM(F152:I152)</f>
        <v>4</v>
      </c>
      <c r="D152" s="370"/>
      <c r="E152" s="369"/>
      <c r="F152" s="368" t="str">
        <f>IF(COUNTA(F147:F151)=0,"",COUNTA(F147:F151))</f>
        <v/>
      </c>
      <c r="G152" s="368" t="str">
        <f>IF(COUNTA(G147:G151)=0,"",COUNTA(G147:G151))</f>
        <v/>
      </c>
      <c r="H152" s="368">
        <f>IF(COUNTA(H147:H151)=0,"",COUNTA(H147:H151))</f>
        <v>4</v>
      </c>
      <c r="I152" s="368" t="str">
        <f>IF(COUNTA(I147:I151)=0,"",COUNTA(I147:I151))</f>
        <v/>
      </c>
      <c r="J152" s="368"/>
      <c r="K152" s="368">
        <f>SUM(K147:K151)</f>
        <v>64</v>
      </c>
      <c r="L152" s="367">
        <f>SUM(L147:L151)</f>
        <v>1054.32</v>
      </c>
      <c r="M152" s="367">
        <f>SUM(M147:M151)</f>
        <v>4221.3599999999997</v>
      </c>
      <c r="N152" s="366">
        <f>SUM(N147:N151)</f>
        <v>64</v>
      </c>
      <c r="O152" s="364"/>
      <c r="P152" s="364"/>
      <c r="Q152" s="372">
        <f>SUM(Q147:Q151)</f>
        <v>0</v>
      </c>
      <c r="R152" s="364"/>
      <c r="S152" s="366">
        <f>SUM(S147:S151)</f>
        <v>0</v>
      </c>
      <c r="T152" s="372">
        <f>SUM(T147:T151)</f>
        <v>0</v>
      </c>
      <c r="U152" s="364"/>
      <c r="V152" s="364"/>
      <c r="W152" s="364"/>
      <c r="X152" s="366">
        <f>SUM(X147:X151)</f>
        <v>34</v>
      </c>
      <c r="Y152" s="366">
        <f>SUM(Y147:Y151)</f>
        <v>0</v>
      </c>
      <c r="Z152" s="366">
        <f>SUM(Z147:Z151)</f>
        <v>0</v>
      </c>
      <c r="AA152" s="366">
        <f>SUM(AA147:AA151)</f>
        <v>0</v>
      </c>
      <c r="AB152" s="364"/>
      <c r="AC152" s="366">
        <f>SUM(AC147:AC151)</f>
        <v>1</v>
      </c>
      <c r="AD152" s="363"/>
    </row>
    <row r="153" spans="1:30" x14ac:dyDescent="0.2">
      <c r="A153" s="744"/>
      <c r="B153" s="371" t="s">
        <v>84</v>
      </c>
      <c r="C153" s="369"/>
      <c r="D153" s="370"/>
      <c r="E153" s="369"/>
      <c r="F153" s="368"/>
      <c r="G153" s="368"/>
      <c r="H153" s="368"/>
      <c r="I153" s="364"/>
      <c r="J153" s="368"/>
      <c r="K153" s="368"/>
      <c r="L153" s="367">
        <v>7499.99</v>
      </c>
      <c r="M153" s="367"/>
      <c r="N153" s="366"/>
      <c r="O153" s="364"/>
      <c r="P153" s="364"/>
      <c r="Q153" s="365"/>
      <c r="R153" s="364"/>
      <c r="S153" s="364"/>
      <c r="T153" s="365"/>
      <c r="U153" s="364"/>
      <c r="V153" s="364"/>
      <c r="W153" s="364"/>
      <c r="X153" s="364"/>
      <c r="Y153" s="364"/>
      <c r="Z153" s="364"/>
      <c r="AA153" s="364"/>
      <c r="AB153" s="364"/>
      <c r="AC153" s="364"/>
      <c r="AD153" s="363"/>
    </row>
    <row r="154" spans="1:30" ht="24" customHeight="1" x14ac:dyDescent="0.2">
      <c r="A154" s="744"/>
      <c r="B154" s="382" t="s">
        <v>467</v>
      </c>
      <c r="C154" s="417">
        <v>1</v>
      </c>
      <c r="D154" s="407" t="s">
        <v>258</v>
      </c>
      <c r="E154" s="380">
        <v>53</v>
      </c>
      <c r="F154" s="374"/>
      <c r="G154" s="374"/>
      <c r="H154" s="375" t="s">
        <v>251</v>
      </c>
      <c r="I154" s="374"/>
      <c r="J154" s="379">
        <v>5</v>
      </c>
      <c r="K154" s="374">
        <v>10</v>
      </c>
      <c r="L154" s="406">
        <v>126.16</v>
      </c>
      <c r="M154" s="406">
        <v>630.79999999999995</v>
      </c>
      <c r="N154" s="743"/>
      <c r="O154" s="311" t="s">
        <v>468</v>
      </c>
      <c r="P154" s="748"/>
      <c r="Q154" s="376"/>
      <c r="R154" s="405"/>
      <c r="S154" s="374"/>
      <c r="T154" s="376"/>
      <c r="U154" s="375"/>
      <c r="V154" s="537" t="s">
        <v>446</v>
      </c>
      <c r="W154" s="82"/>
      <c r="X154" s="374">
        <v>5</v>
      </c>
      <c r="Y154" s="374"/>
      <c r="Z154" s="374"/>
      <c r="AA154" s="374"/>
      <c r="AB154" s="374"/>
      <c r="AC154" s="374"/>
      <c r="AD154" s="718" t="s">
        <v>446</v>
      </c>
    </row>
    <row r="155" spans="1:30" x14ac:dyDescent="0.2">
      <c r="A155" s="744"/>
      <c r="B155" s="382" t="s">
        <v>467</v>
      </c>
      <c r="C155" s="417">
        <v>2</v>
      </c>
      <c r="D155" s="407" t="s">
        <v>258</v>
      </c>
      <c r="E155" s="380">
        <v>53</v>
      </c>
      <c r="F155" s="374"/>
      <c r="G155" s="374"/>
      <c r="H155" s="375" t="s">
        <v>251</v>
      </c>
      <c r="I155" s="374"/>
      <c r="J155" s="379">
        <v>5</v>
      </c>
      <c r="K155" s="374">
        <v>20</v>
      </c>
      <c r="L155" s="406">
        <v>252.32</v>
      </c>
      <c r="M155" s="406">
        <v>1261.5999999999999</v>
      </c>
      <c r="N155" s="743"/>
      <c r="O155" s="82" t="s">
        <v>75</v>
      </c>
      <c r="P155" s="748"/>
      <c r="Q155" s="376"/>
      <c r="R155" s="405"/>
      <c r="S155" s="374"/>
      <c r="T155" s="376"/>
      <c r="U155" s="375"/>
      <c r="V155" s="483"/>
      <c r="W155" s="82"/>
      <c r="X155" s="374">
        <v>10</v>
      </c>
      <c r="Y155" s="374"/>
      <c r="Z155" s="374"/>
      <c r="AA155" s="374"/>
      <c r="AB155" s="374"/>
      <c r="AC155" s="374"/>
      <c r="AD155" s="719"/>
    </row>
    <row r="156" spans="1:30" x14ac:dyDescent="0.2">
      <c r="A156" s="744"/>
      <c r="B156" s="382" t="s">
        <v>467</v>
      </c>
      <c r="C156" s="417">
        <v>3</v>
      </c>
      <c r="D156" s="407" t="s">
        <v>258</v>
      </c>
      <c r="E156" s="380">
        <v>53</v>
      </c>
      <c r="F156" s="374"/>
      <c r="G156" s="374"/>
      <c r="H156" s="375" t="s">
        <v>251</v>
      </c>
      <c r="I156" s="374"/>
      <c r="J156" s="379">
        <v>5</v>
      </c>
      <c r="K156" s="374">
        <v>30</v>
      </c>
      <c r="L156" s="406">
        <v>412.25</v>
      </c>
      <c r="M156" s="406">
        <v>2069.4</v>
      </c>
      <c r="N156" s="743"/>
      <c r="O156" s="82" t="s">
        <v>78</v>
      </c>
      <c r="P156" s="374"/>
      <c r="Q156" s="376"/>
      <c r="R156" s="405"/>
      <c r="S156" s="374"/>
      <c r="T156" s="376"/>
      <c r="U156" s="375"/>
      <c r="V156" s="483"/>
      <c r="W156" s="82"/>
      <c r="X156" s="374">
        <v>15</v>
      </c>
      <c r="Y156" s="374"/>
      <c r="Z156" s="374"/>
      <c r="AA156" s="374"/>
      <c r="AB156" s="374"/>
      <c r="AC156" s="374"/>
      <c r="AD156" s="719"/>
    </row>
    <row r="157" spans="1:30" x14ac:dyDescent="0.2">
      <c r="A157" s="744"/>
      <c r="B157" s="371" t="s">
        <v>8</v>
      </c>
      <c r="C157" s="369">
        <f>SUM(F157:I157)</f>
        <v>3</v>
      </c>
      <c r="D157" s="370"/>
      <c r="E157" s="369"/>
      <c r="F157" s="368" t="str">
        <f>IF(COUNTA(F154:F156)=0,"",COUNTA(F154:F156))</f>
        <v/>
      </c>
      <c r="G157" s="368" t="str">
        <f>IF(COUNTA(G154:G156)=0,"",COUNTA(G154:G156))</f>
        <v/>
      </c>
      <c r="H157" s="368">
        <f>IF(COUNTA(H154:H156)=0,"",COUNTA(H154:H156))</f>
        <v>3</v>
      </c>
      <c r="I157" s="368" t="str">
        <f>IF(COUNTA(I154:I156)=0,"",COUNTA(I154:I156))</f>
        <v/>
      </c>
      <c r="J157" s="368"/>
      <c r="K157" s="368">
        <f>SUM(K154:K156)</f>
        <v>60</v>
      </c>
      <c r="L157" s="367">
        <f>SUM(L154:L156)</f>
        <v>790.73</v>
      </c>
      <c r="M157" s="367">
        <f>SUM(M154:M156)</f>
        <v>3961.8</v>
      </c>
      <c r="N157" s="366">
        <f>SUM(N154:N156)</f>
        <v>0</v>
      </c>
      <c r="O157" s="364"/>
      <c r="P157" s="364"/>
      <c r="Q157" s="372">
        <f>SUM(Q154:Q156)</f>
        <v>0</v>
      </c>
      <c r="R157" s="364"/>
      <c r="S157" s="366">
        <f>SUM(S154:S156)</f>
        <v>0</v>
      </c>
      <c r="T157" s="372">
        <f>SUM(T154:T156)</f>
        <v>0</v>
      </c>
      <c r="U157" s="364"/>
      <c r="V157" s="364"/>
      <c r="W157" s="364"/>
      <c r="X157" s="366">
        <f>SUM(X154:X156)</f>
        <v>30</v>
      </c>
      <c r="Y157" s="366">
        <f>SUM(Y154:Y156)</f>
        <v>0</v>
      </c>
      <c r="Z157" s="366">
        <f>SUM(Z154:Z156)</f>
        <v>0</v>
      </c>
      <c r="AA157" s="366">
        <f>SUM(AA154:AA156)</f>
        <v>0</v>
      </c>
      <c r="AB157" s="364"/>
      <c r="AC157" s="366">
        <f>SUM(AC154:AC156)</f>
        <v>0</v>
      </c>
      <c r="AD157" s="363"/>
    </row>
    <row r="158" spans="1:30" x14ac:dyDescent="0.2">
      <c r="A158" s="744"/>
      <c r="B158" s="371" t="s">
        <v>84</v>
      </c>
      <c r="C158" s="369"/>
      <c r="D158" s="370"/>
      <c r="E158" s="369"/>
      <c r="F158" s="368"/>
      <c r="G158" s="368"/>
      <c r="H158" s="368"/>
      <c r="I158" s="364"/>
      <c r="J158" s="368"/>
      <c r="K158" s="368"/>
      <c r="L158" s="367">
        <v>4555.09</v>
      </c>
      <c r="M158" s="367"/>
      <c r="N158" s="366"/>
      <c r="O158" s="364"/>
      <c r="P158" s="364"/>
      <c r="Q158" s="365"/>
      <c r="R158" s="364"/>
      <c r="S158" s="364"/>
      <c r="T158" s="365"/>
      <c r="U158" s="364"/>
      <c r="V158" s="364"/>
      <c r="W158" s="364"/>
      <c r="X158" s="364"/>
      <c r="Y158" s="364"/>
      <c r="Z158" s="364"/>
      <c r="AA158" s="364"/>
      <c r="AB158" s="364"/>
      <c r="AC158" s="364"/>
      <c r="AD158" s="363"/>
    </row>
    <row r="159" spans="1:30" ht="24" x14ac:dyDescent="0.2">
      <c r="A159" s="744"/>
      <c r="B159" s="382" t="s">
        <v>465</v>
      </c>
      <c r="C159" s="380">
        <v>1</v>
      </c>
      <c r="D159" s="407" t="s">
        <v>258</v>
      </c>
      <c r="E159" s="380">
        <v>54</v>
      </c>
      <c r="F159" s="374"/>
      <c r="G159" s="374"/>
      <c r="H159" s="375" t="s">
        <v>251</v>
      </c>
      <c r="I159" s="374"/>
      <c r="J159" s="379">
        <v>5</v>
      </c>
      <c r="K159" s="374">
        <v>30</v>
      </c>
      <c r="L159" s="406">
        <v>400.33</v>
      </c>
      <c r="M159" s="406">
        <v>1895.27</v>
      </c>
      <c r="N159" s="743"/>
      <c r="O159" s="311" t="s">
        <v>459</v>
      </c>
      <c r="P159" s="384"/>
      <c r="Q159" s="415"/>
      <c r="R159" s="414"/>
      <c r="S159" s="384"/>
      <c r="T159" s="415"/>
      <c r="U159" s="416"/>
      <c r="V159" s="786"/>
      <c r="W159" s="795" t="s">
        <v>466</v>
      </c>
      <c r="X159" s="374">
        <v>15</v>
      </c>
      <c r="Y159" s="374"/>
      <c r="Z159" s="374"/>
      <c r="AA159" s="374"/>
      <c r="AB159" s="374"/>
      <c r="AC159" s="374"/>
      <c r="AD159" s="718" t="s">
        <v>446</v>
      </c>
    </row>
    <row r="160" spans="1:30" x14ac:dyDescent="0.2">
      <c r="A160" s="744"/>
      <c r="B160" s="382" t="s">
        <v>465</v>
      </c>
      <c r="C160" s="380">
        <v>2</v>
      </c>
      <c r="D160" s="407" t="s">
        <v>258</v>
      </c>
      <c r="E160" s="380">
        <v>54</v>
      </c>
      <c r="F160" s="374"/>
      <c r="G160" s="374"/>
      <c r="H160" s="375" t="s">
        <v>251</v>
      </c>
      <c r="I160" s="374"/>
      <c r="J160" s="379">
        <v>5</v>
      </c>
      <c r="K160" s="374">
        <v>30</v>
      </c>
      <c r="L160" s="406">
        <v>434.07</v>
      </c>
      <c r="M160" s="406">
        <v>2061.25</v>
      </c>
      <c r="N160" s="743"/>
      <c r="O160" s="311" t="s">
        <v>75</v>
      </c>
      <c r="P160" s="384"/>
      <c r="Q160" s="415"/>
      <c r="R160" s="414"/>
      <c r="S160" s="384"/>
      <c r="T160" s="415"/>
      <c r="U160" s="416"/>
      <c r="V160" s="786"/>
      <c r="W160" s="790"/>
      <c r="X160" s="374">
        <v>15</v>
      </c>
      <c r="Y160" s="374"/>
      <c r="Z160" s="374"/>
      <c r="AA160" s="374"/>
      <c r="AB160" s="374"/>
      <c r="AC160" s="374"/>
      <c r="AD160" s="719"/>
    </row>
    <row r="161" spans="1:30" x14ac:dyDescent="0.2">
      <c r="A161" s="744"/>
      <c r="B161" s="382" t="s">
        <v>465</v>
      </c>
      <c r="C161" s="380">
        <v>3</v>
      </c>
      <c r="D161" s="407" t="s">
        <v>258</v>
      </c>
      <c r="E161" s="417">
        <v>55</v>
      </c>
      <c r="F161" s="374"/>
      <c r="G161" s="374"/>
      <c r="H161" s="375" t="s">
        <v>251</v>
      </c>
      <c r="I161" s="374"/>
      <c r="J161" s="379">
        <v>5</v>
      </c>
      <c r="K161" s="374">
        <v>30</v>
      </c>
      <c r="L161" s="406">
        <v>410.53</v>
      </c>
      <c r="M161" s="406">
        <v>1911.46</v>
      </c>
      <c r="N161" s="743"/>
      <c r="O161" s="311" t="s">
        <v>75</v>
      </c>
      <c r="P161" s="384"/>
      <c r="Q161" s="415"/>
      <c r="R161" s="414"/>
      <c r="S161" s="384"/>
      <c r="T161" s="415"/>
      <c r="U161" s="416"/>
      <c r="V161" s="786"/>
      <c r="W161" s="790"/>
      <c r="X161" s="374">
        <v>15</v>
      </c>
      <c r="Y161" s="374"/>
      <c r="Z161" s="374"/>
      <c r="AA161" s="374"/>
      <c r="AB161" s="374"/>
      <c r="AC161" s="374"/>
      <c r="AD161" s="719"/>
    </row>
    <row r="162" spans="1:30" x14ac:dyDescent="0.2">
      <c r="A162" s="744"/>
      <c r="B162" s="382" t="s">
        <v>465</v>
      </c>
      <c r="C162" s="380">
        <v>4</v>
      </c>
      <c r="D162" s="407" t="s">
        <v>258</v>
      </c>
      <c r="E162" s="417">
        <v>55</v>
      </c>
      <c r="F162" s="374"/>
      <c r="G162" s="374"/>
      <c r="H162" s="375" t="s">
        <v>251</v>
      </c>
      <c r="I162" s="374"/>
      <c r="J162" s="379">
        <v>5</v>
      </c>
      <c r="K162" s="374">
        <v>30</v>
      </c>
      <c r="L162" s="406">
        <v>434.07</v>
      </c>
      <c r="M162" s="406">
        <v>2061.25</v>
      </c>
      <c r="N162" s="743"/>
      <c r="O162" s="311" t="s">
        <v>75</v>
      </c>
      <c r="P162" s="384"/>
      <c r="Q162" s="415"/>
      <c r="R162" s="414"/>
      <c r="S162" s="384"/>
      <c r="T162" s="415"/>
      <c r="U162" s="416"/>
      <c r="V162" s="786"/>
      <c r="W162" s="790"/>
      <c r="X162" s="374">
        <v>15</v>
      </c>
      <c r="Y162" s="374"/>
      <c r="Z162" s="374"/>
      <c r="AA162" s="374"/>
      <c r="AB162" s="374"/>
      <c r="AC162" s="374"/>
      <c r="AD162" s="719"/>
    </row>
    <row r="163" spans="1:30" x14ac:dyDescent="0.2">
      <c r="A163" s="744"/>
      <c r="B163" s="382" t="s">
        <v>465</v>
      </c>
      <c r="C163" s="380">
        <v>5</v>
      </c>
      <c r="D163" s="407" t="s">
        <v>258</v>
      </c>
      <c r="E163" s="380">
        <v>54</v>
      </c>
      <c r="F163" s="374"/>
      <c r="G163" s="374"/>
      <c r="H163" s="375" t="s">
        <v>251</v>
      </c>
      <c r="I163" s="374"/>
      <c r="J163" s="379">
        <v>4</v>
      </c>
      <c r="K163" s="374">
        <v>16</v>
      </c>
      <c r="L163" s="406">
        <v>267.95</v>
      </c>
      <c r="M163" s="406">
        <v>1011.32</v>
      </c>
      <c r="N163" s="743"/>
      <c r="O163" s="311" t="s">
        <v>75</v>
      </c>
      <c r="P163" s="384"/>
      <c r="Q163" s="415"/>
      <c r="R163" s="414"/>
      <c r="S163" s="384"/>
      <c r="T163" s="415"/>
      <c r="U163" s="416"/>
      <c r="V163" s="786"/>
      <c r="W163" s="791"/>
      <c r="X163" s="374">
        <v>8</v>
      </c>
      <c r="Y163" s="374"/>
      <c r="Z163" s="374"/>
      <c r="AA163" s="374"/>
      <c r="AB163" s="374"/>
      <c r="AC163" s="374"/>
      <c r="AD163" s="719"/>
    </row>
    <row r="164" spans="1:30" x14ac:dyDescent="0.2">
      <c r="A164" s="744"/>
      <c r="B164" s="382" t="s">
        <v>454</v>
      </c>
      <c r="C164" s="380"/>
      <c r="D164" s="407"/>
      <c r="E164" s="380"/>
      <c r="F164" s="374"/>
      <c r="G164" s="374"/>
      <c r="H164" s="375"/>
      <c r="I164" s="374"/>
      <c r="J164" s="379"/>
      <c r="K164" s="374"/>
      <c r="L164" s="406"/>
      <c r="M164" s="406"/>
      <c r="N164" s="377"/>
      <c r="O164" s="311"/>
      <c r="P164" s="374"/>
      <c r="Q164" s="376"/>
      <c r="R164" s="405"/>
      <c r="S164" s="374"/>
      <c r="T164" s="376"/>
      <c r="U164" s="375"/>
      <c r="V164" s="82"/>
      <c r="W164" s="374"/>
      <c r="X164" s="374">
        <v>1</v>
      </c>
      <c r="Y164" s="374"/>
      <c r="Z164" s="374"/>
      <c r="AA164" s="374"/>
      <c r="AB164" s="374"/>
      <c r="AC164" s="384">
        <v>1</v>
      </c>
      <c r="AD164" s="720"/>
    </row>
    <row r="165" spans="1:30" x14ac:dyDescent="0.2">
      <c r="A165" s="744"/>
      <c r="B165" s="371" t="s">
        <v>8</v>
      </c>
      <c r="C165" s="369">
        <f>SUM(F165:I165)</f>
        <v>5</v>
      </c>
      <c r="D165" s="370"/>
      <c r="E165" s="369"/>
      <c r="F165" s="368" t="str">
        <f>IF(COUNTA(F159:F164)=0,"",COUNTA(F159:F164))</f>
        <v/>
      </c>
      <c r="G165" s="368" t="str">
        <f>IF(COUNTA(G159:G164)=0,"",COUNTA(G159:G164))</f>
        <v/>
      </c>
      <c r="H165" s="368">
        <f>IF(COUNTA(H159:H164)=0,"",COUNTA(H159:H164))</f>
        <v>5</v>
      </c>
      <c r="I165" s="368" t="str">
        <f>IF(COUNTA(I159:I164)=0,"",COUNTA(I159:I164))</f>
        <v/>
      </c>
      <c r="J165" s="368"/>
      <c r="K165" s="368">
        <f>SUM(K159:K164)</f>
        <v>136</v>
      </c>
      <c r="L165" s="367">
        <f>SUM(L159:L164)</f>
        <v>1946.9499999999998</v>
      </c>
      <c r="M165" s="367">
        <f>SUM(M159:M164)</f>
        <v>8940.5499999999993</v>
      </c>
      <c r="N165" s="366">
        <f>SUM(N159:N164)</f>
        <v>0</v>
      </c>
      <c r="O165" s="364"/>
      <c r="P165" s="364"/>
      <c r="Q165" s="372">
        <f>SUM(Q159:Q164)</f>
        <v>0</v>
      </c>
      <c r="R165" s="364"/>
      <c r="S165" s="366">
        <f>SUM(S159:S164)</f>
        <v>0</v>
      </c>
      <c r="T165" s="372">
        <f>SUM(T159:T164)</f>
        <v>0</v>
      </c>
      <c r="U165" s="364"/>
      <c r="V165" s="364"/>
      <c r="W165" s="364"/>
      <c r="X165" s="366">
        <f>SUM(X159:X164)</f>
        <v>69</v>
      </c>
      <c r="Y165" s="366">
        <f>SUM(Y159:Y164)</f>
        <v>0</v>
      </c>
      <c r="Z165" s="366">
        <f>SUM(Z159:Z164)</f>
        <v>0</v>
      </c>
      <c r="AA165" s="366">
        <f>SUM(AA159:AA164)</f>
        <v>0</v>
      </c>
      <c r="AB165" s="364"/>
      <c r="AC165" s="366">
        <f>SUM(AC159:AC164)</f>
        <v>1</v>
      </c>
      <c r="AD165" s="363"/>
    </row>
    <row r="166" spans="1:30" x14ac:dyDescent="0.2">
      <c r="A166" s="744"/>
      <c r="B166" s="371" t="s">
        <v>84</v>
      </c>
      <c r="C166" s="369"/>
      <c r="D166" s="370"/>
      <c r="E166" s="369"/>
      <c r="F166" s="368"/>
      <c r="G166" s="368"/>
      <c r="H166" s="368"/>
      <c r="I166" s="364"/>
      <c r="J166" s="368"/>
      <c r="K166" s="368"/>
      <c r="L166" s="367">
        <v>10768.25</v>
      </c>
      <c r="M166" s="367"/>
      <c r="N166" s="366"/>
      <c r="O166" s="364"/>
      <c r="P166" s="364"/>
      <c r="Q166" s="365"/>
      <c r="R166" s="364"/>
      <c r="S166" s="364"/>
      <c r="T166" s="365"/>
      <c r="U166" s="364"/>
      <c r="V166" s="364"/>
      <c r="W166" s="364"/>
      <c r="X166" s="364"/>
      <c r="Y166" s="364"/>
      <c r="Z166" s="364"/>
      <c r="AA166" s="364"/>
      <c r="AB166" s="364"/>
      <c r="AC166" s="364"/>
      <c r="AD166" s="363"/>
    </row>
    <row r="167" spans="1:30" x14ac:dyDescent="0.2">
      <c r="A167" s="744"/>
      <c r="B167" s="382" t="s">
        <v>464</v>
      </c>
      <c r="C167" s="380">
        <v>101</v>
      </c>
      <c r="D167" s="407" t="s">
        <v>258</v>
      </c>
      <c r="E167" s="380">
        <v>56</v>
      </c>
      <c r="F167" s="374"/>
      <c r="G167" s="374"/>
      <c r="H167" s="375" t="s">
        <v>251</v>
      </c>
      <c r="I167" s="374"/>
      <c r="J167" s="379">
        <v>5</v>
      </c>
      <c r="K167" s="374">
        <v>30</v>
      </c>
      <c r="L167" s="406">
        <v>434.07</v>
      </c>
      <c r="M167" s="406">
        <v>2061.25</v>
      </c>
      <c r="N167" s="743"/>
      <c r="O167" s="82" t="s">
        <v>75</v>
      </c>
      <c r="P167" s="384"/>
      <c r="Q167" s="415"/>
      <c r="R167" s="414"/>
      <c r="S167" s="384"/>
      <c r="T167" s="415"/>
      <c r="U167" s="416"/>
      <c r="V167" s="750" t="s">
        <v>251</v>
      </c>
      <c r="W167" s="374"/>
      <c r="X167" s="374">
        <v>15</v>
      </c>
      <c r="Y167" s="374"/>
      <c r="Z167" s="374"/>
      <c r="AA167" s="374"/>
      <c r="AB167" s="374"/>
      <c r="AC167" s="374"/>
      <c r="AD167" s="718" t="s">
        <v>446</v>
      </c>
    </row>
    <row r="168" spans="1:30" x14ac:dyDescent="0.2">
      <c r="A168" s="744"/>
      <c r="B168" s="382" t="s">
        <v>464</v>
      </c>
      <c r="C168" s="380">
        <v>102</v>
      </c>
      <c r="D168" s="407" t="s">
        <v>258</v>
      </c>
      <c r="E168" s="417">
        <v>57</v>
      </c>
      <c r="F168" s="374"/>
      <c r="G168" s="374"/>
      <c r="H168" s="375" t="s">
        <v>251</v>
      </c>
      <c r="I168" s="374"/>
      <c r="J168" s="379">
        <v>5</v>
      </c>
      <c r="K168" s="374">
        <v>30</v>
      </c>
      <c r="L168" s="406">
        <v>434.07</v>
      </c>
      <c r="M168" s="406">
        <v>2061.25</v>
      </c>
      <c r="N168" s="743"/>
      <c r="O168" s="82" t="s">
        <v>75</v>
      </c>
      <c r="P168" s="384"/>
      <c r="Q168" s="415"/>
      <c r="R168" s="414"/>
      <c r="S168" s="384"/>
      <c r="T168" s="415"/>
      <c r="U168" s="416"/>
      <c r="V168" s="750"/>
      <c r="W168" s="374"/>
      <c r="X168" s="374">
        <v>15</v>
      </c>
      <c r="Y168" s="374"/>
      <c r="Z168" s="374"/>
      <c r="AA168" s="374"/>
      <c r="AB168" s="374"/>
      <c r="AC168" s="374"/>
      <c r="AD168" s="719"/>
    </row>
    <row r="169" spans="1:30" x14ac:dyDescent="0.2">
      <c r="A169" s="744"/>
      <c r="B169" s="382" t="s">
        <v>464</v>
      </c>
      <c r="C169" s="380">
        <v>201</v>
      </c>
      <c r="D169" s="407" t="s">
        <v>258</v>
      </c>
      <c r="E169" s="380">
        <v>56</v>
      </c>
      <c r="F169" s="374"/>
      <c r="G169" s="374"/>
      <c r="H169" s="375" t="s">
        <v>251</v>
      </c>
      <c r="I169" s="374"/>
      <c r="J169" s="379">
        <v>5</v>
      </c>
      <c r="K169" s="374">
        <v>30</v>
      </c>
      <c r="L169" s="406">
        <v>410.52</v>
      </c>
      <c r="M169" s="406">
        <v>1911.46</v>
      </c>
      <c r="N169" s="743"/>
      <c r="O169" s="82" t="s">
        <v>75</v>
      </c>
      <c r="P169" s="384"/>
      <c r="Q169" s="415"/>
      <c r="R169" s="414"/>
      <c r="S169" s="384"/>
      <c r="T169" s="415"/>
      <c r="U169" s="416"/>
      <c r="V169" s="750"/>
      <c r="W169" s="374"/>
      <c r="X169" s="374">
        <v>15</v>
      </c>
      <c r="Y169" s="374"/>
      <c r="Z169" s="374"/>
      <c r="AA169" s="374"/>
      <c r="AB169" s="374"/>
      <c r="AC169" s="374"/>
      <c r="AD169" s="719"/>
    </row>
    <row r="170" spans="1:30" x14ac:dyDescent="0.2">
      <c r="A170" s="744"/>
      <c r="B170" s="382" t="s">
        <v>464</v>
      </c>
      <c r="C170" s="380">
        <v>202</v>
      </c>
      <c r="D170" s="407" t="s">
        <v>258</v>
      </c>
      <c r="E170" s="380">
        <v>57</v>
      </c>
      <c r="F170" s="374"/>
      <c r="G170" s="374"/>
      <c r="H170" s="375" t="s">
        <v>251</v>
      </c>
      <c r="I170" s="374"/>
      <c r="J170" s="379">
        <v>3</v>
      </c>
      <c r="K170" s="374">
        <v>12</v>
      </c>
      <c r="L170" s="406">
        <v>280.52</v>
      </c>
      <c r="M170" s="406">
        <v>797.72</v>
      </c>
      <c r="N170" s="743"/>
      <c r="O170" s="82" t="s">
        <v>78</v>
      </c>
      <c r="P170" s="384"/>
      <c r="Q170" s="415"/>
      <c r="R170" s="414"/>
      <c r="S170" s="384"/>
      <c r="T170" s="415"/>
      <c r="U170" s="416"/>
      <c r="V170" s="750"/>
      <c r="W170" s="374"/>
      <c r="X170" s="374">
        <v>6</v>
      </c>
      <c r="Y170" s="374"/>
      <c r="Z170" s="374"/>
      <c r="AA170" s="374"/>
      <c r="AB170" s="374"/>
      <c r="AC170" s="374"/>
      <c r="AD170" s="719"/>
    </row>
    <row r="171" spans="1:30" x14ac:dyDescent="0.2">
      <c r="A171" s="744"/>
      <c r="B171" s="382" t="s">
        <v>464</v>
      </c>
      <c r="C171" s="380">
        <v>203</v>
      </c>
      <c r="D171" s="407" t="s">
        <v>258</v>
      </c>
      <c r="E171" s="380">
        <v>57</v>
      </c>
      <c r="F171" s="374"/>
      <c r="G171" s="374"/>
      <c r="H171" s="375" t="s">
        <v>251</v>
      </c>
      <c r="I171" s="374"/>
      <c r="J171" s="379">
        <v>3</v>
      </c>
      <c r="K171" s="374">
        <v>12</v>
      </c>
      <c r="L171" s="406">
        <v>280.52</v>
      </c>
      <c r="M171" s="406">
        <v>797.72</v>
      </c>
      <c r="N171" s="743"/>
      <c r="O171" s="82" t="s">
        <v>75</v>
      </c>
      <c r="P171" s="384"/>
      <c r="Q171" s="415"/>
      <c r="R171" s="414"/>
      <c r="S171" s="384"/>
      <c r="T171" s="415"/>
      <c r="U171" s="416"/>
      <c r="V171" s="750"/>
      <c r="W171" s="374"/>
      <c r="X171" s="374">
        <v>6</v>
      </c>
      <c r="Y171" s="374"/>
      <c r="Z171" s="374"/>
      <c r="AA171" s="374"/>
      <c r="AB171" s="374"/>
      <c r="AC171" s="374"/>
      <c r="AD171" s="719"/>
    </row>
    <row r="172" spans="1:30" x14ac:dyDescent="0.2">
      <c r="A172" s="744"/>
      <c r="B172" s="382" t="s">
        <v>454</v>
      </c>
      <c r="C172" s="380"/>
      <c r="D172" s="407"/>
      <c r="E172" s="380"/>
      <c r="F172" s="374"/>
      <c r="G172" s="374"/>
      <c r="H172" s="375"/>
      <c r="I172" s="374"/>
      <c r="J172" s="379"/>
      <c r="K172" s="374"/>
      <c r="L172" s="406"/>
      <c r="M172" s="406"/>
      <c r="N172" s="377"/>
      <c r="O172" s="82"/>
      <c r="P172" s="374"/>
      <c r="Q172" s="376"/>
      <c r="R172" s="405"/>
      <c r="S172" s="374"/>
      <c r="T172" s="376"/>
      <c r="U172" s="375"/>
      <c r="V172" s="82"/>
      <c r="W172" s="374"/>
      <c r="X172" s="374">
        <v>1</v>
      </c>
      <c r="Y172" s="374"/>
      <c r="Z172" s="374"/>
      <c r="AA172" s="374"/>
      <c r="AB172" s="374"/>
      <c r="AC172" s="384">
        <v>1</v>
      </c>
      <c r="AD172" s="720"/>
    </row>
    <row r="173" spans="1:30" x14ac:dyDescent="0.2">
      <c r="A173" s="744"/>
      <c r="B173" s="371" t="s">
        <v>8</v>
      </c>
      <c r="C173" s="369">
        <f>SUM(F173:I173)</f>
        <v>5</v>
      </c>
      <c r="D173" s="370"/>
      <c r="E173" s="369"/>
      <c r="F173" s="368" t="str">
        <f>IF(COUNTA(F167:F172)=0,"",COUNTA(F167:F172))</f>
        <v/>
      </c>
      <c r="G173" s="368" t="str">
        <f>IF(COUNTA(G167:G172)=0,"",COUNTA(G167:G172))</f>
        <v/>
      </c>
      <c r="H173" s="368">
        <f>IF(COUNTA(H167:H172)=0,"",COUNTA(H167:H172))</f>
        <v>5</v>
      </c>
      <c r="I173" s="368" t="str">
        <f>IF(COUNTA(I167:I172)=0,"",COUNTA(I167:I172))</f>
        <v/>
      </c>
      <c r="J173" s="368"/>
      <c r="K173" s="368">
        <f>SUM(K167:K172)</f>
        <v>114</v>
      </c>
      <c r="L173" s="367">
        <f>SUM(L167:L172)</f>
        <v>1839.6999999999998</v>
      </c>
      <c r="M173" s="367">
        <f>SUM(M167:M172)</f>
        <v>7629.4000000000005</v>
      </c>
      <c r="N173" s="366">
        <f>SUM(N167:N172)</f>
        <v>0</v>
      </c>
      <c r="O173" s="364"/>
      <c r="P173" s="364"/>
      <c r="Q173" s="372">
        <f>SUM(Q167:Q172)</f>
        <v>0</v>
      </c>
      <c r="R173" s="364"/>
      <c r="S173" s="366">
        <f>SUM(S167:S172)</f>
        <v>0</v>
      </c>
      <c r="T173" s="372">
        <f>SUM(T167:T172)</f>
        <v>0</v>
      </c>
      <c r="U173" s="364"/>
      <c r="V173" s="364"/>
      <c r="W173" s="364"/>
      <c r="X173" s="366">
        <f>SUM(X167:X172)</f>
        <v>58</v>
      </c>
      <c r="Y173" s="366">
        <f>SUM(Y167:Y172)</f>
        <v>0</v>
      </c>
      <c r="Z173" s="366">
        <f>SUM(Z167:Z172)</f>
        <v>0</v>
      </c>
      <c r="AA173" s="366">
        <f>SUM(AA167:AA172)</f>
        <v>0</v>
      </c>
      <c r="AB173" s="364"/>
      <c r="AC173" s="366">
        <f>SUM(AC167:AC172)</f>
        <v>1</v>
      </c>
      <c r="AD173" s="363"/>
    </row>
    <row r="174" spans="1:30" x14ac:dyDescent="0.2">
      <c r="A174" s="744"/>
      <c r="B174" s="371" t="s">
        <v>84</v>
      </c>
      <c r="C174" s="369"/>
      <c r="D174" s="370"/>
      <c r="E174" s="369"/>
      <c r="F174" s="368"/>
      <c r="G174" s="368"/>
      <c r="H174" s="368"/>
      <c r="I174" s="364"/>
      <c r="J174" s="368"/>
      <c r="K174" s="368"/>
      <c r="L174" s="367">
        <v>11407.79</v>
      </c>
      <c r="M174" s="367"/>
      <c r="N174" s="366"/>
      <c r="O174" s="364"/>
      <c r="P174" s="364"/>
      <c r="Q174" s="365"/>
      <c r="R174" s="364"/>
      <c r="S174" s="364"/>
      <c r="T174" s="365"/>
      <c r="U174" s="364"/>
      <c r="V174" s="364"/>
      <c r="W174" s="364"/>
      <c r="X174" s="364"/>
      <c r="Y174" s="364"/>
      <c r="Z174" s="364"/>
      <c r="AA174" s="364"/>
      <c r="AB174" s="364"/>
      <c r="AC174" s="364"/>
      <c r="AD174" s="363"/>
    </row>
    <row r="175" spans="1:30" ht="24" customHeight="1" x14ac:dyDescent="0.2">
      <c r="A175" s="744"/>
      <c r="B175" s="382" t="s">
        <v>462</v>
      </c>
      <c r="C175" s="380">
        <v>101</v>
      </c>
      <c r="D175" s="407" t="s">
        <v>258</v>
      </c>
      <c r="E175" s="380">
        <v>58</v>
      </c>
      <c r="F175" s="374"/>
      <c r="G175" s="374"/>
      <c r="H175" s="375" t="s">
        <v>251</v>
      </c>
      <c r="I175" s="374"/>
      <c r="J175" s="379">
        <v>4</v>
      </c>
      <c r="K175" s="374">
        <v>16</v>
      </c>
      <c r="L175" s="406">
        <v>316.12</v>
      </c>
      <c r="M175" s="406">
        <v>1149.23</v>
      </c>
      <c r="N175" s="377">
        <v>16</v>
      </c>
      <c r="O175" s="779" t="s">
        <v>463</v>
      </c>
      <c r="P175" s="384"/>
      <c r="Q175" s="415"/>
      <c r="R175" s="414"/>
      <c r="S175" s="384"/>
      <c r="T175" s="415"/>
      <c r="U175" s="416"/>
      <c r="V175" s="750" t="s">
        <v>251</v>
      </c>
      <c r="W175" s="374"/>
      <c r="X175" s="374">
        <v>8</v>
      </c>
      <c r="Y175" s="374"/>
      <c r="Z175" s="374"/>
      <c r="AA175" s="374"/>
      <c r="AB175" s="374"/>
      <c r="AC175" s="374"/>
      <c r="AD175" s="718" t="s">
        <v>446</v>
      </c>
    </row>
    <row r="176" spans="1:30" ht="24" customHeight="1" x14ac:dyDescent="0.2">
      <c r="A176" s="744"/>
      <c r="B176" s="382" t="s">
        <v>462</v>
      </c>
      <c r="C176" s="380">
        <v>201</v>
      </c>
      <c r="D176" s="407" t="s">
        <v>258</v>
      </c>
      <c r="E176" s="380">
        <v>58</v>
      </c>
      <c r="F176" s="374"/>
      <c r="G176" s="374"/>
      <c r="H176" s="375" t="s">
        <v>251</v>
      </c>
      <c r="I176" s="374"/>
      <c r="J176" s="379">
        <v>4</v>
      </c>
      <c r="K176" s="374">
        <v>16</v>
      </c>
      <c r="L176" s="406">
        <v>300.61</v>
      </c>
      <c r="M176" s="406">
        <v>1113.8</v>
      </c>
      <c r="N176" s="377">
        <v>16</v>
      </c>
      <c r="O176" s="780"/>
      <c r="P176" s="384"/>
      <c r="Q176" s="415"/>
      <c r="R176" s="414"/>
      <c r="S176" s="384"/>
      <c r="T176" s="415"/>
      <c r="U176" s="416"/>
      <c r="V176" s="750"/>
      <c r="W176" s="374"/>
      <c r="X176" s="374">
        <v>8</v>
      </c>
      <c r="Y176" s="374"/>
      <c r="Z176" s="374"/>
      <c r="AA176" s="374"/>
      <c r="AB176" s="374"/>
      <c r="AC176" s="374"/>
      <c r="AD176" s="719"/>
    </row>
    <row r="177" spans="1:31" x14ac:dyDescent="0.2">
      <c r="A177" s="744"/>
      <c r="B177" s="382" t="s">
        <v>454</v>
      </c>
      <c r="C177" s="380"/>
      <c r="D177" s="407"/>
      <c r="E177" s="380"/>
      <c r="F177" s="374"/>
      <c r="G177" s="374"/>
      <c r="H177" s="375"/>
      <c r="I177" s="374"/>
      <c r="J177" s="379"/>
      <c r="K177" s="374"/>
      <c r="L177" s="406"/>
      <c r="M177" s="406"/>
      <c r="N177" s="377"/>
      <c r="O177" s="82"/>
      <c r="P177" s="374"/>
      <c r="Q177" s="376"/>
      <c r="R177" s="405"/>
      <c r="S177" s="374"/>
      <c r="T177" s="376"/>
      <c r="U177" s="375"/>
      <c r="V177" s="82"/>
      <c r="W177" s="374"/>
      <c r="X177" s="374">
        <v>1</v>
      </c>
      <c r="Y177" s="374"/>
      <c r="Z177" s="374"/>
      <c r="AA177" s="374"/>
      <c r="AB177" s="374"/>
      <c r="AC177" s="384">
        <v>1</v>
      </c>
      <c r="AD177" s="720"/>
    </row>
    <row r="178" spans="1:31" x14ac:dyDescent="0.2">
      <c r="A178" s="744"/>
      <c r="B178" s="371" t="s">
        <v>8</v>
      </c>
      <c r="C178" s="369">
        <f>SUM(F178:I178)</f>
        <v>2</v>
      </c>
      <c r="D178" s="370"/>
      <c r="E178" s="369"/>
      <c r="F178" s="368" t="str">
        <f>IF(COUNTA(F175:F177)=0,"",COUNTA(F175:F177))</f>
        <v/>
      </c>
      <c r="G178" s="368" t="str">
        <f>IF(COUNTA(G175:G177)=0,"",COUNTA(G175:G177))</f>
        <v/>
      </c>
      <c r="H178" s="368">
        <f>IF(COUNTA(H175:H177)=0,"",COUNTA(H175:H177))</f>
        <v>2</v>
      </c>
      <c r="I178" s="368" t="str">
        <f>IF(COUNTA(I175:I177)=0,"",COUNTA(I175:I177))</f>
        <v/>
      </c>
      <c r="J178" s="368"/>
      <c r="K178" s="368">
        <f>SUM(K175:K177)</f>
        <v>32</v>
      </c>
      <c r="L178" s="367">
        <f>SUM(L175:L177)</f>
        <v>616.73</v>
      </c>
      <c r="M178" s="367">
        <f>SUM(M175:M177)</f>
        <v>2263.0299999999997</v>
      </c>
      <c r="N178" s="366">
        <f>SUM(N175:N177)</f>
        <v>32</v>
      </c>
      <c r="O178" s="364"/>
      <c r="P178" s="364"/>
      <c r="Q178" s="372">
        <f>SUM(Q175:Q177)</f>
        <v>0</v>
      </c>
      <c r="R178" s="364"/>
      <c r="S178" s="366">
        <f>SUM(S175:S177)</f>
        <v>0</v>
      </c>
      <c r="T178" s="372">
        <f>SUM(T175:T177)</f>
        <v>0</v>
      </c>
      <c r="U178" s="364"/>
      <c r="V178" s="364"/>
      <c r="W178" s="364"/>
      <c r="X178" s="366">
        <f>SUM(X175:X177)</f>
        <v>17</v>
      </c>
      <c r="Y178" s="366">
        <f>SUM(Y175:Y177)</f>
        <v>0</v>
      </c>
      <c r="Z178" s="366">
        <f>SUM(Z175:Z177)</f>
        <v>0</v>
      </c>
      <c r="AA178" s="366">
        <f>SUM(AA175:AA177)</f>
        <v>0</v>
      </c>
      <c r="AB178" s="364"/>
      <c r="AC178" s="366">
        <f>SUM(AC175:AC177)</f>
        <v>1</v>
      </c>
      <c r="AD178" s="363"/>
    </row>
    <row r="179" spans="1:31" x14ac:dyDescent="0.2">
      <c r="A179" s="744"/>
      <c r="B179" s="371" t="s">
        <v>84</v>
      </c>
      <c r="C179" s="369"/>
      <c r="D179" s="370"/>
      <c r="E179" s="369"/>
      <c r="F179" s="368"/>
      <c r="G179" s="368"/>
      <c r="H179" s="368"/>
      <c r="I179" s="364"/>
      <c r="J179" s="368"/>
      <c r="K179" s="368"/>
      <c r="L179" s="367">
        <v>3780.19</v>
      </c>
      <c r="M179" s="367"/>
      <c r="N179" s="366"/>
      <c r="O179" s="364"/>
      <c r="P179" s="364"/>
      <c r="Q179" s="365"/>
      <c r="R179" s="364"/>
      <c r="S179" s="364"/>
      <c r="T179" s="365"/>
      <c r="U179" s="364"/>
      <c r="V179" s="364"/>
      <c r="W179" s="364"/>
      <c r="X179" s="364"/>
      <c r="Y179" s="364"/>
      <c r="Z179" s="364"/>
      <c r="AA179" s="364"/>
      <c r="AB179" s="364"/>
      <c r="AC179" s="364"/>
      <c r="AD179" s="363"/>
    </row>
    <row r="180" spans="1:31" ht="24" x14ac:dyDescent="0.2">
      <c r="A180" s="744"/>
      <c r="B180" s="382" t="s">
        <v>460</v>
      </c>
      <c r="C180" s="380">
        <v>101</v>
      </c>
      <c r="D180" s="407" t="s">
        <v>258</v>
      </c>
      <c r="E180" s="380">
        <v>59</v>
      </c>
      <c r="F180" s="374"/>
      <c r="G180" s="374"/>
      <c r="H180" s="375" t="s">
        <v>251</v>
      </c>
      <c r="I180" s="374"/>
      <c r="J180" s="379">
        <v>4</v>
      </c>
      <c r="K180" s="374">
        <v>24</v>
      </c>
      <c r="L180" s="406">
        <v>430.32</v>
      </c>
      <c r="M180" s="406">
        <v>1652.6</v>
      </c>
      <c r="N180" s="377">
        <v>24</v>
      </c>
      <c r="O180" s="311" t="s">
        <v>461</v>
      </c>
      <c r="P180" s="384"/>
      <c r="Q180" s="415"/>
      <c r="R180" s="414"/>
      <c r="S180" s="384"/>
      <c r="T180" s="415"/>
      <c r="U180" s="416"/>
      <c r="V180" s="750" t="s">
        <v>251</v>
      </c>
      <c r="W180" s="374"/>
      <c r="X180" s="374">
        <v>12</v>
      </c>
      <c r="Y180" s="374"/>
      <c r="Z180" s="374"/>
      <c r="AA180" s="374"/>
      <c r="AB180" s="374"/>
      <c r="AC180" s="374"/>
      <c r="AD180" s="718" t="s">
        <v>446</v>
      </c>
    </row>
    <row r="181" spans="1:31" x14ac:dyDescent="0.2">
      <c r="A181" s="744"/>
      <c r="B181" s="382" t="s">
        <v>460</v>
      </c>
      <c r="C181" s="380">
        <v>201</v>
      </c>
      <c r="D181" s="407" t="s">
        <v>258</v>
      </c>
      <c r="E181" s="380">
        <v>59</v>
      </c>
      <c r="F181" s="374"/>
      <c r="G181" s="374"/>
      <c r="H181" s="375" t="s">
        <v>251</v>
      </c>
      <c r="I181" s="374"/>
      <c r="J181" s="379">
        <v>4</v>
      </c>
      <c r="K181" s="374">
        <v>16</v>
      </c>
      <c r="L181" s="406">
        <v>274.44</v>
      </c>
      <c r="M181" s="406">
        <v>1073</v>
      </c>
      <c r="N181" s="377">
        <v>16</v>
      </c>
      <c r="O181" s="311" t="s">
        <v>76</v>
      </c>
      <c r="P181" s="384"/>
      <c r="Q181" s="415"/>
      <c r="R181" s="414"/>
      <c r="S181" s="384"/>
      <c r="T181" s="415"/>
      <c r="U181" s="416"/>
      <c r="V181" s="750"/>
      <c r="W181" s="374"/>
      <c r="X181" s="374">
        <v>8</v>
      </c>
      <c r="Y181" s="374"/>
      <c r="Z181" s="374"/>
      <c r="AA181" s="374"/>
      <c r="AB181" s="374"/>
      <c r="AC181" s="374"/>
      <c r="AD181" s="719"/>
    </row>
    <row r="182" spans="1:31" ht="24" x14ac:dyDescent="0.2">
      <c r="A182" s="744"/>
      <c r="B182" s="382" t="s">
        <v>460</v>
      </c>
      <c r="C182" s="380">
        <v>202</v>
      </c>
      <c r="D182" s="407" t="s">
        <v>258</v>
      </c>
      <c r="E182" s="380">
        <v>60</v>
      </c>
      <c r="F182" s="374"/>
      <c r="G182" s="374"/>
      <c r="H182" s="375" t="s">
        <v>251</v>
      </c>
      <c r="I182" s="374"/>
      <c r="J182" s="379">
        <v>3</v>
      </c>
      <c r="K182" s="374">
        <v>18</v>
      </c>
      <c r="L182" s="406">
        <v>418.97</v>
      </c>
      <c r="M182" s="406">
        <v>1208</v>
      </c>
      <c r="N182" s="377">
        <v>18</v>
      </c>
      <c r="O182" s="311" t="s">
        <v>459</v>
      </c>
      <c r="P182" s="384"/>
      <c r="Q182" s="415"/>
      <c r="R182" s="414"/>
      <c r="S182" s="384"/>
      <c r="T182" s="415"/>
      <c r="U182" s="416"/>
      <c r="V182" s="750"/>
      <c r="W182" s="374"/>
      <c r="X182" s="374">
        <v>9</v>
      </c>
      <c r="Y182" s="374"/>
      <c r="Z182" s="374"/>
      <c r="AA182" s="374"/>
      <c r="AB182" s="374"/>
      <c r="AC182" s="374"/>
      <c r="AD182" s="719"/>
    </row>
    <row r="183" spans="1:31" x14ac:dyDescent="0.2">
      <c r="A183" s="744"/>
      <c r="B183" s="382" t="s">
        <v>454</v>
      </c>
      <c r="C183" s="380"/>
      <c r="D183" s="407"/>
      <c r="E183" s="380"/>
      <c r="F183" s="374"/>
      <c r="G183" s="374"/>
      <c r="H183" s="375"/>
      <c r="I183" s="374"/>
      <c r="J183" s="379"/>
      <c r="K183" s="374"/>
      <c r="L183" s="406"/>
      <c r="M183" s="406"/>
      <c r="N183" s="377"/>
      <c r="O183" s="311"/>
      <c r="P183" s="374"/>
      <c r="Q183" s="376"/>
      <c r="R183" s="405"/>
      <c r="S183" s="374"/>
      <c r="T183" s="376"/>
      <c r="U183" s="375"/>
      <c r="V183" s="82"/>
      <c r="W183" s="374"/>
      <c r="X183" s="374">
        <v>1</v>
      </c>
      <c r="Y183" s="374"/>
      <c r="Z183" s="374"/>
      <c r="AA183" s="374"/>
      <c r="AB183" s="374"/>
      <c r="AC183" s="384">
        <v>1</v>
      </c>
      <c r="AD183" s="720"/>
    </row>
    <row r="184" spans="1:31" x14ac:dyDescent="0.2">
      <c r="A184" s="744"/>
      <c r="B184" s="371" t="s">
        <v>8</v>
      </c>
      <c r="C184" s="369">
        <f>SUM(F184:I184)</f>
        <v>3</v>
      </c>
      <c r="D184" s="370"/>
      <c r="E184" s="369"/>
      <c r="F184" s="368" t="str">
        <f>IF(COUNTA(F180:F183)=0,"",COUNTA(F180:F183))</f>
        <v/>
      </c>
      <c r="G184" s="368" t="str">
        <f>IF(COUNTA(G180:G183)=0,"",COUNTA(G180:G183))</f>
        <v/>
      </c>
      <c r="H184" s="368">
        <f>IF(COUNTA(H180:H183)=0,"",COUNTA(H180:H183))</f>
        <v>3</v>
      </c>
      <c r="I184" s="368" t="str">
        <f>IF(COUNTA(I180:I183)=0,"",COUNTA(I180:I183))</f>
        <v/>
      </c>
      <c r="J184" s="368"/>
      <c r="K184" s="368">
        <f>SUM(K180:K183)</f>
        <v>58</v>
      </c>
      <c r="L184" s="367">
        <f>SUM(L180:L183)</f>
        <v>1123.73</v>
      </c>
      <c r="M184" s="367">
        <f>SUM(M180:M183)</f>
        <v>3933.6</v>
      </c>
      <c r="N184" s="366">
        <f>SUM(N180:N183)</f>
        <v>58</v>
      </c>
      <c r="O184" s="364"/>
      <c r="P184" s="364"/>
      <c r="Q184" s="372">
        <f>SUM(Q180:Q183)</f>
        <v>0</v>
      </c>
      <c r="R184" s="364"/>
      <c r="S184" s="366">
        <f>SUM(S180:S183)</f>
        <v>0</v>
      </c>
      <c r="T184" s="372">
        <f>SUM(T180:T183)</f>
        <v>0</v>
      </c>
      <c r="U184" s="364"/>
      <c r="V184" s="364"/>
      <c r="W184" s="364"/>
      <c r="X184" s="366">
        <f>SUM(X180:X183)</f>
        <v>30</v>
      </c>
      <c r="Y184" s="366">
        <f>SUM(Y180:Y183)</f>
        <v>0</v>
      </c>
      <c r="Z184" s="366">
        <f>SUM(Z180:Z183)</f>
        <v>0</v>
      </c>
      <c r="AA184" s="366">
        <f>SUM(AA180:AA183)</f>
        <v>0</v>
      </c>
      <c r="AB184" s="364"/>
      <c r="AC184" s="366">
        <f>SUM(AC180:AC183)</f>
        <v>1</v>
      </c>
      <c r="AD184" s="363"/>
    </row>
    <row r="185" spans="1:31" x14ac:dyDescent="0.2">
      <c r="A185" s="744"/>
      <c r="B185" s="371" t="s">
        <v>84</v>
      </c>
      <c r="C185" s="369"/>
      <c r="D185" s="370"/>
      <c r="E185" s="369"/>
      <c r="F185" s="368"/>
      <c r="G185" s="368"/>
      <c r="H185" s="368"/>
      <c r="I185" s="364"/>
      <c r="J185" s="368"/>
      <c r="K185" s="368"/>
      <c r="L185" s="367">
        <v>7096</v>
      </c>
      <c r="M185" s="367"/>
      <c r="N185" s="366"/>
      <c r="O185" s="364"/>
      <c r="P185" s="364"/>
      <c r="Q185" s="365"/>
      <c r="R185" s="364"/>
      <c r="S185" s="364"/>
      <c r="T185" s="365"/>
      <c r="U185" s="364"/>
      <c r="V185" s="364"/>
      <c r="W185" s="364"/>
      <c r="X185" s="364"/>
      <c r="Y185" s="364"/>
      <c r="Z185" s="364"/>
      <c r="AA185" s="364"/>
      <c r="AB185" s="364"/>
      <c r="AC185" s="364"/>
      <c r="AD185" s="363"/>
    </row>
    <row r="186" spans="1:31" x14ac:dyDescent="0.2">
      <c r="A186" s="744"/>
      <c r="B186" s="382" t="s">
        <v>458</v>
      </c>
      <c r="C186" s="380">
        <v>201</v>
      </c>
      <c r="D186" s="407" t="s">
        <v>258</v>
      </c>
      <c r="E186" s="380">
        <v>61</v>
      </c>
      <c r="F186" s="374"/>
      <c r="G186" s="374"/>
      <c r="H186" s="375" t="s">
        <v>251</v>
      </c>
      <c r="I186" s="374"/>
      <c r="J186" s="379">
        <v>3</v>
      </c>
      <c r="K186" s="374">
        <v>12</v>
      </c>
      <c r="L186" s="409">
        <f>M186/J186</f>
        <v>268.25333333333333</v>
      </c>
      <c r="M186" s="406">
        <v>804.76</v>
      </c>
      <c r="N186" s="377">
        <v>12</v>
      </c>
      <c r="O186" s="82" t="s">
        <v>75</v>
      </c>
      <c r="P186" s="749"/>
      <c r="Q186" s="415"/>
      <c r="R186" s="414"/>
      <c r="S186" s="375" t="s">
        <v>252</v>
      </c>
      <c r="T186" s="410" t="s">
        <v>252</v>
      </c>
      <c r="U186" s="375" t="s">
        <v>252</v>
      </c>
      <c r="V186" s="750" t="s">
        <v>251</v>
      </c>
      <c r="W186" s="374"/>
      <c r="X186" s="374">
        <v>6</v>
      </c>
      <c r="Y186" s="374"/>
      <c r="Z186" s="374"/>
      <c r="AA186" s="374"/>
      <c r="AB186" s="374"/>
      <c r="AC186" s="374"/>
      <c r="AD186" s="718" t="s">
        <v>446</v>
      </c>
      <c r="AE186" s="408"/>
    </row>
    <row r="187" spans="1:31" x14ac:dyDescent="0.2">
      <c r="A187" s="744"/>
      <c r="B187" s="382" t="s">
        <v>458</v>
      </c>
      <c r="C187" s="380">
        <v>202</v>
      </c>
      <c r="D187" s="407" t="s">
        <v>258</v>
      </c>
      <c r="E187" s="380">
        <v>61</v>
      </c>
      <c r="F187" s="374"/>
      <c r="G187" s="374"/>
      <c r="H187" s="375" t="s">
        <v>251</v>
      </c>
      <c r="I187" s="374"/>
      <c r="J187" s="379">
        <v>3</v>
      </c>
      <c r="K187" s="374">
        <v>12</v>
      </c>
      <c r="L187" s="409">
        <f>M187/J187</f>
        <v>273.06666666666666</v>
      </c>
      <c r="M187" s="406">
        <v>819.2</v>
      </c>
      <c r="N187" s="377">
        <v>12</v>
      </c>
      <c r="O187" s="82" t="s">
        <v>75</v>
      </c>
      <c r="P187" s="749"/>
      <c r="Q187" s="415"/>
      <c r="R187" s="414"/>
      <c r="S187" s="375" t="s">
        <v>252</v>
      </c>
      <c r="T187" s="410" t="s">
        <v>252</v>
      </c>
      <c r="U187" s="375" t="s">
        <v>252</v>
      </c>
      <c r="V187" s="750"/>
      <c r="W187" s="374"/>
      <c r="X187" s="374">
        <v>6</v>
      </c>
      <c r="Y187" s="374"/>
      <c r="Z187" s="374"/>
      <c r="AA187" s="374"/>
      <c r="AB187" s="374"/>
      <c r="AC187" s="374"/>
      <c r="AD187" s="720"/>
      <c r="AE187" s="408"/>
    </row>
    <row r="188" spans="1:31" x14ac:dyDescent="0.2">
      <c r="A188" s="744"/>
      <c r="B188" s="371" t="s">
        <v>8</v>
      </c>
      <c r="C188" s="369">
        <f>SUM(F188:I188)</f>
        <v>2</v>
      </c>
      <c r="D188" s="370"/>
      <c r="E188" s="369"/>
      <c r="F188" s="368" t="str">
        <f>IF(COUNTA(F186:F187)=0,"",COUNTA(F186:F187))</f>
        <v/>
      </c>
      <c r="G188" s="368" t="str">
        <f>IF(COUNTA(G186:G187)=0,"",COUNTA(G186:G187))</f>
        <v/>
      </c>
      <c r="H188" s="368">
        <f>IF(COUNTA(H186:H187)=0,"",COUNTA(H186:H187))</f>
        <v>2</v>
      </c>
      <c r="I188" s="368" t="str">
        <f>IF(COUNTA(I186:I187)=0,"",COUNTA(I186:I187))</f>
        <v/>
      </c>
      <c r="J188" s="368"/>
      <c r="K188" s="368">
        <f>SUM(K186:K187)</f>
        <v>24</v>
      </c>
      <c r="L188" s="367">
        <f>SUM(L186:L187)</f>
        <v>541.31999999999994</v>
      </c>
      <c r="M188" s="367">
        <f>SUM(M186:M187)</f>
        <v>1623.96</v>
      </c>
      <c r="N188" s="366">
        <f>SUM(N186:N187)</f>
        <v>24</v>
      </c>
      <c r="O188" s="364"/>
      <c r="P188" s="364"/>
      <c r="Q188" s="372">
        <f>SUM(Q186:Q187)</f>
        <v>0</v>
      </c>
      <c r="R188" s="364"/>
      <c r="S188" s="366">
        <f>SUM(S186:S187)</f>
        <v>0</v>
      </c>
      <c r="T188" s="372">
        <f>SUM(T186:T187)</f>
        <v>0</v>
      </c>
      <c r="U188" s="364"/>
      <c r="V188" s="364"/>
      <c r="W188" s="364"/>
      <c r="X188" s="366">
        <f>SUM(X186:X187)</f>
        <v>12</v>
      </c>
      <c r="Y188" s="366">
        <f>SUM(Y186:Y187)</f>
        <v>0</v>
      </c>
      <c r="Z188" s="366">
        <f>SUM(Z186:Z187)</f>
        <v>0</v>
      </c>
      <c r="AA188" s="366">
        <f>SUM(AA186:AA187)</f>
        <v>0</v>
      </c>
      <c r="AB188" s="364"/>
      <c r="AC188" s="366">
        <f>SUM(AC186:AC187)</f>
        <v>0</v>
      </c>
      <c r="AD188" s="363"/>
    </row>
    <row r="189" spans="1:31" x14ac:dyDescent="0.2">
      <c r="A189" s="744"/>
      <c r="B189" s="371" t="s">
        <v>84</v>
      </c>
      <c r="C189" s="369"/>
      <c r="D189" s="370"/>
      <c r="E189" s="369"/>
      <c r="F189" s="368"/>
      <c r="G189" s="368"/>
      <c r="H189" s="368"/>
      <c r="I189" s="364"/>
      <c r="J189" s="368"/>
      <c r="K189" s="368"/>
      <c r="L189" s="367">
        <v>3391.84</v>
      </c>
      <c r="M189" s="367"/>
      <c r="N189" s="366"/>
      <c r="O189" s="364"/>
      <c r="P189" s="364"/>
      <c r="Q189" s="365"/>
      <c r="R189" s="364"/>
      <c r="S189" s="364"/>
      <c r="T189" s="413"/>
      <c r="U189" s="364"/>
      <c r="V189" s="364"/>
      <c r="W189" s="364"/>
      <c r="X189" s="364"/>
      <c r="Y189" s="364"/>
      <c r="Z189" s="364"/>
      <c r="AA189" s="364"/>
      <c r="AB189" s="364"/>
      <c r="AC189" s="364"/>
      <c r="AD189" s="363"/>
    </row>
    <row r="190" spans="1:31" x14ac:dyDescent="0.2">
      <c r="A190" s="744"/>
      <c r="B190" s="382" t="s">
        <v>456</v>
      </c>
      <c r="C190" s="380">
        <v>101</v>
      </c>
      <c r="D190" s="407" t="s">
        <v>258</v>
      </c>
      <c r="E190" s="380">
        <v>61</v>
      </c>
      <c r="F190" s="374"/>
      <c r="G190" s="374"/>
      <c r="H190" s="375" t="s">
        <v>251</v>
      </c>
      <c r="I190" s="374"/>
      <c r="J190" s="379">
        <v>3</v>
      </c>
      <c r="K190" s="374">
        <v>18</v>
      </c>
      <c r="L190" s="409">
        <f>M190/J190</f>
        <v>430.99666666666667</v>
      </c>
      <c r="M190" s="406">
        <v>1292.99</v>
      </c>
      <c r="N190" s="377">
        <v>18</v>
      </c>
      <c r="O190" s="82" t="s">
        <v>75</v>
      </c>
      <c r="P190" s="749"/>
      <c r="Q190" s="376"/>
      <c r="R190" s="405"/>
      <c r="S190" s="375"/>
      <c r="T190" s="410"/>
      <c r="U190" s="375"/>
      <c r="V190" s="750" t="s">
        <v>251</v>
      </c>
      <c r="W190" s="374"/>
      <c r="X190" s="374">
        <v>9</v>
      </c>
      <c r="Y190" s="374"/>
      <c r="Z190" s="374"/>
      <c r="AA190" s="374"/>
      <c r="AB190" s="374"/>
      <c r="AC190" s="374"/>
      <c r="AD190" s="718" t="s">
        <v>446</v>
      </c>
      <c r="AE190" s="408"/>
    </row>
    <row r="191" spans="1:31" ht="21.6" x14ac:dyDescent="0.2">
      <c r="A191" s="744"/>
      <c r="B191" s="382" t="s">
        <v>456</v>
      </c>
      <c r="C191" s="380">
        <v>202</v>
      </c>
      <c r="D191" s="407" t="s">
        <v>258</v>
      </c>
      <c r="E191" s="380">
        <v>61</v>
      </c>
      <c r="F191" s="374"/>
      <c r="G191" s="374"/>
      <c r="H191" s="375" t="s">
        <v>251</v>
      </c>
      <c r="I191" s="374"/>
      <c r="J191" s="379">
        <v>3</v>
      </c>
      <c r="K191" s="374">
        <v>12</v>
      </c>
      <c r="L191" s="412">
        <v>301.56</v>
      </c>
      <c r="M191" s="406">
        <v>835.28</v>
      </c>
      <c r="N191" s="377">
        <v>12</v>
      </c>
      <c r="O191" s="411" t="s">
        <v>457</v>
      </c>
      <c r="P191" s="749"/>
      <c r="Q191" s="376"/>
      <c r="R191" s="405"/>
      <c r="S191" s="375"/>
      <c r="T191" s="410"/>
      <c r="U191" s="375"/>
      <c r="V191" s="750"/>
      <c r="W191" s="374"/>
      <c r="X191" s="374">
        <v>6</v>
      </c>
      <c r="Y191" s="374"/>
      <c r="Z191" s="374"/>
      <c r="AA191" s="374"/>
      <c r="AB191" s="374"/>
      <c r="AC191" s="374"/>
      <c r="AD191" s="719"/>
    </row>
    <row r="192" spans="1:31" ht="21.6" x14ac:dyDescent="0.2">
      <c r="A192" s="744"/>
      <c r="B192" s="382" t="s">
        <v>456</v>
      </c>
      <c r="C192" s="380">
        <v>203</v>
      </c>
      <c r="D192" s="407" t="s">
        <v>258</v>
      </c>
      <c r="E192" s="380">
        <v>62</v>
      </c>
      <c r="F192" s="374"/>
      <c r="G192" s="374"/>
      <c r="H192" s="375" t="s">
        <v>251</v>
      </c>
      <c r="I192" s="374"/>
      <c r="J192" s="379">
        <v>3</v>
      </c>
      <c r="K192" s="374">
        <v>12</v>
      </c>
      <c r="L192" s="412">
        <v>301.56</v>
      </c>
      <c r="M192" s="406">
        <v>835.28</v>
      </c>
      <c r="N192" s="377">
        <v>12</v>
      </c>
      <c r="O192" s="411" t="s">
        <v>457</v>
      </c>
      <c r="P192" s="749"/>
      <c r="Q192" s="376"/>
      <c r="R192" s="405"/>
      <c r="S192" s="375"/>
      <c r="T192" s="410"/>
      <c r="U192" s="375"/>
      <c r="V192" s="750"/>
      <c r="W192" s="374"/>
      <c r="X192" s="374">
        <v>6</v>
      </c>
      <c r="Y192" s="374"/>
      <c r="Z192" s="374"/>
      <c r="AA192" s="374"/>
      <c r="AB192" s="374"/>
      <c r="AC192" s="374"/>
      <c r="AD192" s="719"/>
    </row>
    <row r="193" spans="1:31" ht="24" x14ac:dyDescent="0.2">
      <c r="A193" s="744"/>
      <c r="B193" s="382" t="s">
        <v>456</v>
      </c>
      <c r="C193" s="380">
        <v>204</v>
      </c>
      <c r="D193" s="407" t="s">
        <v>258</v>
      </c>
      <c r="E193" s="380">
        <v>62</v>
      </c>
      <c r="F193" s="374"/>
      <c r="G193" s="374"/>
      <c r="H193" s="375" t="s">
        <v>251</v>
      </c>
      <c r="I193" s="374"/>
      <c r="J193" s="379">
        <v>3</v>
      </c>
      <c r="K193" s="374">
        <v>18</v>
      </c>
      <c r="L193" s="409">
        <f>M193/J193</f>
        <v>417.64000000000004</v>
      </c>
      <c r="M193" s="406">
        <v>1252.92</v>
      </c>
      <c r="N193" s="377">
        <v>18</v>
      </c>
      <c r="O193" s="311" t="s">
        <v>455</v>
      </c>
      <c r="P193" s="749"/>
      <c r="Q193" s="376"/>
      <c r="R193" s="405"/>
      <c r="S193" s="375"/>
      <c r="T193" s="389"/>
      <c r="U193" s="375"/>
      <c r="V193" s="750"/>
      <c r="W193" s="374"/>
      <c r="X193" s="374">
        <v>9</v>
      </c>
      <c r="Y193" s="374"/>
      <c r="Z193" s="374"/>
      <c r="AA193" s="374"/>
      <c r="AB193" s="374"/>
      <c r="AC193" s="374"/>
      <c r="AD193" s="719"/>
      <c r="AE193" s="408"/>
    </row>
    <row r="194" spans="1:31" x14ac:dyDescent="0.2">
      <c r="A194" s="744"/>
      <c r="B194" s="382" t="s">
        <v>454</v>
      </c>
      <c r="C194" s="380"/>
      <c r="D194" s="407"/>
      <c r="E194" s="380"/>
      <c r="F194" s="374"/>
      <c r="G194" s="374"/>
      <c r="H194" s="375"/>
      <c r="I194" s="374"/>
      <c r="J194" s="379"/>
      <c r="K194" s="374"/>
      <c r="L194" s="406"/>
      <c r="M194" s="406"/>
      <c r="N194" s="377"/>
      <c r="O194" s="311"/>
      <c r="P194" s="374"/>
      <c r="Q194" s="376"/>
      <c r="R194" s="405"/>
      <c r="S194" s="375"/>
      <c r="T194" s="376"/>
      <c r="U194" s="375"/>
      <c r="V194" s="82"/>
      <c r="W194" s="374"/>
      <c r="X194" s="374">
        <v>1</v>
      </c>
      <c r="Y194" s="374"/>
      <c r="Z194" s="374"/>
      <c r="AA194" s="374"/>
      <c r="AB194" s="374"/>
      <c r="AC194" s="384">
        <v>1</v>
      </c>
      <c r="AD194" s="720"/>
    </row>
    <row r="195" spans="1:31" x14ac:dyDescent="0.2">
      <c r="A195" s="744"/>
      <c r="B195" s="371" t="s">
        <v>8</v>
      </c>
      <c r="C195" s="369">
        <f>SUM(F195:I195)</f>
        <v>4</v>
      </c>
      <c r="D195" s="370"/>
      <c r="E195" s="369"/>
      <c r="F195" s="368" t="str">
        <f>IF(COUNTA(F190:F194)=0,"",COUNTA(F190:F194))</f>
        <v/>
      </c>
      <c r="G195" s="368" t="str">
        <f>IF(COUNTA(G190:G194)=0,"",COUNTA(G190:G194))</f>
        <v/>
      </c>
      <c r="H195" s="368">
        <f>IF(COUNTA(H190:H194)=0,"",COUNTA(H190:H194))</f>
        <v>4</v>
      </c>
      <c r="I195" s="368" t="str">
        <f>IF(COUNTA(I190:I194)=0,"",COUNTA(I190:I194))</f>
        <v/>
      </c>
      <c r="J195" s="368"/>
      <c r="K195" s="368">
        <f>SUM(K190:K194)</f>
        <v>60</v>
      </c>
      <c r="L195" s="367">
        <f>SUM(L190:L194)</f>
        <v>1451.7566666666667</v>
      </c>
      <c r="M195" s="367">
        <f>SUM(M190:M194)</f>
        <v>4216.47</v>
      </c>
      <c r="N195" s="366">
        <f>SUM(N190:N194)</f>
        <v>60</v>
      </c>
      <c r="O195" s="364"/>
      <c r="P195" s="364"/>
      <c r="Q195" s="372">
        <f>SUM(Q190:Q194)</f>
        <v>0</v>
      </c>
      <c r="R195" s="364"/>
      <c r="S195" s="366">
        <f>SUM(S190:S194)</f>
        <v>0</v>
      </c>
      <c r="T195" s="372">
        <f>SUM(T190:T194)</f>
        <v>0</v>
      </c>
      <c r="U195" s="364"/>
      <c r="V195" s="364"/>
      <c r="W195" s="364"/>
      <c r="X195" s="366">
        <f>SUM(X190:X194)</f>
        <v>31</v>
      </c>
      <c r="Y195" s="366">
        <f>SUM(Y190:Y194)</f>
        <v>0</v>
      </c>
      <c r="Z195" s="366">
        <f>SUM(Z190:Z194)</f>
        <v>0</v>
      </c>
      <c r="AA195" s="366">
        <f>SUM(AA190:AA194)</f>
        <v>0</v>
      </c>
      <c r="AB195" s="364"/>
      <c r="AC195" s="366">
        <f>SUM(AC190:AC194)</f>
        <v>1</v>
      </c>
      <c r="AD195" s="363"/>
    </row>
    <row r="196" spans="1:31" ht="15" thickBot="1" x14ac:dyDescent="0.25">
      <c r="A196" s="745"/>
      <c r="B196" s="371" t="s">
        <v>84</v>
      </c>
      <c r="C196" s="369"/>
      <c r="D196" s="370"/>
      <c r="E196" s="369"/>
      <c r="F196" s="368"/>
      <c r="G196" s="368"/>
      <c r="H196" s="368"/>
      <c r="I196" s="364"/>
      <c r="J196" s="368"/>
      <c r="K196" s="368"/>
      <c r="L196" s="367">
        <v>6403.51</v>
      </c>
      <c r="M196" s="367"/>
      <c r="N196" s="366"/>
      <c r="O196" s="364"/>
      <c r="P196" s="364"/>
      <c r="Q196" s="365"/>
      <c r="R196" s="364"/>
      <c r="S196" s="364"/>
      <c r="T196" s="365"/>
      <c r="U196" s="364"/>
      <c r="V196" s="364"/>
      <c r="W196" s="364"/>
      <c r="X196" s="364"/>
      <c r="Y196" s="364"/>
      <c r="Z196" s="364"/>
      <c r="AA196" s="364"/>
      <c r="AB196" s="364"/>
      <c r="AC196" s="364"/>
      <c r="AD196" s="363"/>
    </row>
    <row r="197" spans="1:31" ht="16.5" customHeight="1" thickTop="1" x14ac:dyDescent="0.2">
      <c r="A197" s="741" t="s">
        <v>453</v>
      </c>
      <c r="B197" s="362" t="s">
        <v>8</v>
      </c>
      <c r="C197" s="360">
        <f>SUM(C95,C99,C110,C117,C145,C152,C157,C165,C173,C178,C184,C188,C195)</f>
        <v>68</v>
      </c>
      <c r="D197" s="361"/>
      <c r="E197" s="360"/>
      <c r="F197" s="355">
        <f t="shared" ref="F197:N197" si="1">SUM(F95,F99,F110,F117,F145,F152,F157,F165,F173,F178,F184,F188,F195)</f>
        <v>5</v>
      </c>
      <c r="G197" s="355">
        <f t="shared" si="1"/>
        <v>0</v>
      </c>
      <c r="H197" s="355">
        <f t="shared" si="1"/>
        <v>63</v>
      </c>
      <c r="I197" s="355">
        <f t="shared" si="1"/>
        <v>0</v>
      </c>
      <c r="J197" s="355">
        <f t="shared" si="1"/>
        <v>0</v>
      </c>
      <c r="K197" s="355">
        <f t="shared" si="1"/>
        <v>1308</v>
      </c>
      <c r="L197" s="359">
        <f t="shared" si="1"/>
        <v>22162.543333333331</v>
      </c>
      <c r="M197" s="359">
        <f t="shared" si="1"/>
        <v>83713.610000000015</v>
      </c>
      <c r="N197" s="358">
        <f t="shared" si="1"/>
        <v>845</v>
      </c>
      <c r="O197" s="357"/>
      <c r="P197" s="355"/>
      <c r="Q197" s="356">
        <f>SUM(Q95,Q99,Q145)</f>
        <v>228.00000000000003</v>
      </c>
      <c r="R197" s="355"/>
      <c r="S197" s="355">
        <f>SUM(S95,S99,S110,S117,S145,S152,S157,S165,S173,S178,S184,S188,S195)</f>
        <v>17</v>
      </c>
      <c r="T197" s="356">
        <f>SUM(T95,T99,T110,T117,T145,T152,T157,T165,T173,T178,T184,T188,T195)</f>
        <v>70</v>
      </c>
      <c r="U197" s="355"/>
      <c r="V197" s="355"/>
      <c r="W197" s="355"/>
      <c r="X197" s="355">
        <f>SUM(X95,X99,X110,X117,X145,X152,X157,X165,X173,X178,X184,X188,X195)</f>
        <v>661</v>
      </c>
      <c r="Y197" s="355">
        <f>SUM(Y95,Y99,Y110,Y117,Y145,Y152,Y157,Y165,Y173,Y178,Y184,Y188,Y195)</f>
        <v>843</v>
      </c>
      <c r="Z197" s="355">
        <f>SUM(Z95,Z99,Z110,Z117,Z145,Z152,Z157,Z165,Z173,Z178,Z184,Z188,Z195)</f>
        <v>108</v>
      </c>
      <c r="AA197" s="355">
        <f>SUM(AA95,AA99,AA110,AA117,AA145,AA152,AA157,AA165,AA173,AA178,AA184,AA188,AA195)</f>
        <v>3</v>
      </c>
      <c r="AB197" s="355"/>
      <c r="AC197" s="355">
        <f>SUM(AC95,AC99,AC110,AC117,AC145,AC152,AC157,AC165,AC173,AC178,AC184,AC188,AC195)</f>
        <v>9</v>
      </c>
      <c r="AD197" s="354"/>
    </row>
    <row r="198" spans="1:31" ht="16.5" customHeight="1" thickBot="1" x14ac:dyDescent="0.25">
      <c r="A198" s="742"/>
      <c r="B198" s="404" t="s">
        <v>84</v>
      </c>
      <c r="C198" s="402"/>
      <c r="D198" s="403"/>
      <c r="E198" s="402"/>
      <c r="F198" s="400"/>
      <c r="G198" s="401"/>
      <c r="H198" s="400"/>
      <c r="I198" s="400"/>
      <c r="J198" s="400"/>
      <c r="K198" s="396"/>
      <c r="L198" s="399">
        <f>SUM(L96,L100,L111,L118,L146,L153,L158,L166,L174,L179,L185,L189,L196)</f>
        <v>116731.06000000001</v>
      </c>
      <c r="M198" s="399"/>
      <c r="N198" s="398"/>
      <c r="O198" s="396"/>
      <c r="P198" s="396"/>
      <c r="Q198" s="397"/>
      <c r="R198" s="396"/>
      <c r="S198" s="396"/>
      <c r="T198" s="397"/>
      <c r="U198" s="396"/>
      <c r="V198" s="396"/>
      <c r="W198" s="396"/>
      <c r="X198" s="396"/>
      <c r="Y198" s="396"/>
      <c r="Z198" s="396"/>
      <c r="AA198" s="396"/>
      <c r="AB198" s="396"/>
      <c r="AC198" s="396"/>
      <c r="AD198" s="395"/>
    </row>
    <row r="199" spans="1:31" x14ac:dyDescent="0.2">
      <c r="A199" s="744" t="s">
        <v>452</v>
      </c>
      <c r="B199" s="394" t="s">
        <v>450</v>
      </c>
      <c r="C199" s="392">
        <v>1</v>
      </c>
      <c r="D199" s="393" t="s">
        <v>250</v>
      </c>
      <c r="E199" s="392">
        <v>5</v>
      </c>
      <c r="F199" s="388"/>
      <c r="G199" s="388"/>
      <c r="H199" s="385" t="s">
        <v>251</v>
      </c>
      <c r="I199" s="388"/>
      <c r="J199" s="391">
        <v>4</v>
      </c>
      <c r="K199" s="388">
        <v>18</v>
      </c>
      <c r="L199" s="390">
        <v>508.45</v>
      </c>
      <c r="M199" s="390">
        <v>1740.27</v>
      </c>
      <c r="N199" s="716">
        <v>50</v>
      </c>
      <c r="O199" s="388"/>
      <c r="P199" s="388"/>
      <c r="Q199" s="792">
        <v>29</v>
      </c>
      <c r="R199" s="789" t="s">
        <v>451</v>
      </c>
      <c r="S199" s="388"/>
      <c r="T199" s="389"/>
      <c r="U199" s="388"/>
      <c r="V199" s="736" t="s">
        <v>446</v>
      </c>
      <c r="W199" s="388"/>
      <c r="X199" s="388">
        <v>12</v>
      </c>
      <c r="Y199" s="388"/>
      <c r="Z199" s="388"/>
      <c r="AA199" s="388"/>
      <c r="AB199" s="388"/>
      <c r="AC199" s="388"/>
      <c r="AD199" s="777" t="s">
        <v>446</v>
      </c>
    </row>
    <row r="200" spans="1:31" x14ac:dyDescent="0.2">
      <c r="A200" s="744"/>
      <c r="B200" s="382" t="s">
        <v>450</v>
      </c>
      <c r="C200" s="380">
        <v>2</v>
      </c>
      <c r="D200" s="381" t="s">
        <v>250</v>
      </c>
      <c r="E200" s="380">
        <v>5</v>
      </c>
      <c r="F200" s="374"/>
      <c r="G200" s="374"/>
      <c r="H200" s="375" t="s">
        <v>251</v>
      </c>
      <c r="I200" s="374"/>
      <c r="J200" s="379">
        <v>3</v>
      </c>
      <c r="K200" s="374">
        <v>6</v>
      </c>
      <c r="L200" s="378">
        <v>186.04</v>
      </c>
      <c r="M200" s="378">
        <v>455.34</v>
      </c>
      <c r="N200" s="716"/>
      <c r="O200" s="374"/>
      <c r="P200" s="374"/>
      <c r="Q200" s="793"/>
      <c r="R200" s="790"/>
      <c r="S200" s="374"/>
      <c r="T200" s="376"/>
      <c r="U200" s="374"/>
      <c r="V200" s="736"/>
      <c r="W200" s="374"/>
      <c r="X200" s="374">
        <v>3</v>
      </c>
      <c r="Y200" s="374"/>
      <c r="Z200" s="374"/>
      <c r="AA200" s="374"/>
      <c r="AB200" s="374"/>
      <c r="AC200" s="374"/>
      <c r="AD200" s="719"/>
    </row>
    <row r="201" spans="1:31" x14ac:dyDescent="0.2">
      <c r="A201" s="744"/>
      <c r="B201" s="382" t="s">
        <v>450</v>
      </c>
      <c r="C201" s="380">
        <v>3</v>
      </c>
      <c r="D201" s="381" t="s">
        <v>250</v>
      </c>
      <c r="E201" s="380">
        <v>6</v>
      </c>
      <c r="F201" s="374"/>
      <c r="G201" s="374"/>
      <c r="H201" s="375" t="s">
        <v>251</v>
      </c>
      <c r="I201" s="374"/>
      <c r="J201" s="379">
        <v>3</v>
      </c>
      <c r="K201" s="374">
        <v>6</v>
      </c>
      <c r="L201" s="378">
        <v>126.04</v>
      </c>
      <c r="M201" s="378">
        <v>461.28</v>
      </c>
      <c r="N201" s="716"/>
      <c r="O201" s="374"/>
      <c r="P201" s="374"/>
      <c r="Q201" s="793"/>
      <c r="R201" s="790"/>
      <c r="S201" s="374"/>
      <c r="T201" s="376"/>
      <c r="U201" s="374"/>
      <c r="V201" s="736"/>
      <c r="W201" s="374"/>
      <c r="X201" s="374">
        <v>3</v>
      </c>
      <c r="Y201" s="374"/>
      <c r="Z201" s="374"/>
      <c r="AA201" s="374"/>
      <c r="AB201" s="374"/>
      <c r="AC201" s="374"/>
      <c r="AD201" s="719"/>
    </row>
    <row r="202" spans="1:31" x14ac:dyDescent="0.2">
      <c r="A202" s="744"/>
      <c r="B202" s="382" t="s">
        <v>450</v>
      </c>
      <c r="C202" s="380">
        <v>4</v>
      </c>
      <c r="D202" s="381" t="s">
        <v>250</v>
      </c>
      <c r="E202" s="380">
        <v>6</v>
      </c>
      <c r="F202" s="374"/>
      <c r="G202" s="374"/>
      <c r="H202" s="375" t="s">
        <v>251</v>
      </c>
      <c r="I202" s="374"/>
      <c r="J202" s="379">
        <v>4</v>
      </c>
      <c r="K202" s="374">
        <v>20</v>
      </c>
      <c r="L202" s="378">
        <v>525.04999999999995</v>
      </c>
      <c r="M202" s="378">
        <v>1798.16</v>
      </c>
      <c r="N202" s="717"/>
      <c r="O202" s="374"/>
      <c r="P202" s="374"/>
      <c r="Q202" s="793"/>
      <c r="R202" s="790"/>
      <c r="S202" s="374"/>
      <c r="T202" s="376"/>
      <c r="U202" s="374"/>
      <c r="V202" s="737"/>
      <c r="W202" s="374"/>
      <c r="X202" s="374">
        <v>12</v>
      </c>
      <c r="Y202" s="374"/>
      <c r="Z202" s="374"/>
      <c r="AA202" s="374"/>
      <c r="AB202" s="374"/>
      <c r="AC202" s="374"/>
      <c r="AD202" s="719"/>
    </row>
    <row r="203" spans="1:31" x14ac:dyDescent="0.2">
      <c r="A203" s="744"/>
      <c r="B203" s="382" t="s">
        <v>449</v>
      </c>
      <c r="C203" s="380"/>
      <c r="D203" s="381"/>
      <c r="E203" s="380"/>
      <c r="F203" s="374"/>
      <c r="G203" s="374"/>
      <c r="H203" s="375"/>
      <c r="I203" s="374"/>
      <c r="J203" s="379"/>
      <c r="K203" s="374"/>
      <c r="L203" s="378"/>
      <c r="M203" s="378"/>
      <c r="N203" s="387"/>
      <c r="O203" s="374"/>
      <c r="P203" s="374"/>
      <c r="Q203" s="794"/>
      <c r="R203" s="791"/>
      <c r="S203" s="374"/>
      <c r="T203" s="376"/>
      <c r="U203" s="374"/>
      <c r="V203" s="385"/>
      <c r="W203" s="374"/>
      <c r="X203" s="374">
        <v>1</v>
      </c>
      <c r="Y203" s="374"/>
      <c r="Z203" s="374">
        <v>1</v>
      </c>
      <c r="AA203" s="374"/>
      <c r="AB203" s="374"/>
      <c r="AC203" s="384">
        <v>1</v>
      </c>
      <c r="AD203" s="720"/>
    </row>
    <row r="204" spans="1:31" x14ac:dyDescent="0.2">
      <c r="A204" s="744"/>
      <c r="B204" s="371" t="s">
        <v>8</v>
      </c>
      <c r="C204" s="369">
        <f>SUM(F204:I204)</f>
        <v>4</v>
      </c>
      <c r="D204" s="370"/>
      <c r="E204" s="369"/>
      <c r="F204" s="368" t="str">
        <f>IF(COUNTA(F199:F202)=0,"",COUNTA(F199:F202))</f>
        <v/>
      </c>
      <c r="G204" s="368" t="str">
        <f>IF(COUNTA(G199:G202)=0,"",COUNTA(G199:G202))</f>
        <v/>
      </c>
      <c r="H204" s="368">
        <f>IF(COUNTA(H199:H202)=0,"",COUNTA(H199:H202))</f>
        <v>4</v>
      </c>
      <c r="I204" s="368" t="str">
        <f>IF(COUNTA(I199:I202)=0,"",COUNTA(I199:I202))</f>
        <v/>
      </c>
      <c r="J204" s="368"/>
      <c r="K204" s="368">
        <f>SUM(K199:K202)</f>
        <v>50</v>
      </c>
      <c r="L204" s="367">
        <f>SUM(L199:L202)</f>
        <v>1345.58</v>
      </c>
      <c r="M204" s="367">
        <f>SUM(M199:M202)</f>
        <v>4455.05</v>
      </c>
      <c r="N204" s="366">
        <f>SUM(N199:N202)</f>
        <v>50</v>
      </c>
      <c r="O204" s="364"/>
      <c r="P204" s="366"/>
      <c r="Q204" s="372">
        <f>SUM(Q199:Q202)</f>
        <v>29</v>
      </c>
      <c r="R204" s="364"/>
      <c r="S204" s="366">
        <f>SUM(S199:S202)</f>
        <v>0</v>
      </c>
      <c r="T204" s="372">
        <f>SUM(T199:T202)</f>
        <v>0</v>
      </c>
      <c r="U204" s="364"/>
      <c r="V204" s="364"/>
      <c r="W204" s="364"/>
      <c r="X204" s="366">
        <f>SUM(X199:X203)</f>
        <v>31</v>
      </c>
      <c r="Y204" s="366">
        <f>SUM(Y199:Y202)</f>
        <v>0</v>
      </c>
      <c r="Z204" s="366">
        <v>1</v>
      </c>
      <c r="AA204" s="366">
        <f>SUM(AA199:AA202)</f>
        <v>0</v>
      </c>
      <c r="AB204" s="364"/>
      <c r="AC204" s="366">
        <v>1</v>
      </c>
      <c r="AD204" s="363"/>
    </row>
    <row r="205" spans="1:31" x14ac:dyDescent="0.2">
      <c r="A205" s="744"/>
      <c r="B205" s="371" t="s">
        <v>84</v>
      </c>
      <c r="C205" s="369"/>
      <c r="D205" s="370"/>
      <c r="E205" s="369"/>
      <c r="F205" s="368"/>
      <c r="G205" s="368"/>
      <c r="H205" s="368"/>
      <c r="I205" s="364"/>
      <c r="J205" s="368"/>
      <c r="K205" s="368"/>
      <c r="L205" s="367">
        <v>8104.2</v>
      </c>
      <c r="M205" s="367"/>
      <c r="N205" s="366"/>
      <c r="O205" s="364"/>
      <c r="P205" s="364"/>
      <c r="Q205" s="365"/>
      <c r="R205" s="364"/>
      <c r="S205" s="364"/>
      <c r="T205" s="365"/>
      <c r="U205" s="364"/>
      <c r="V205" s="364"/>
      <c r="W205" s="364"/>
      <c r="X205" s="364"/>
      <c r="Y205" s="364"/>
      <c r="Z205" s="364"/>
      <c r="AA205" s="364"/>
      <c r="AB205" s="364"/>
      <c r="AC205" s="364"/>
      <c r="AD205" s="363"/>
    </row>
    <row r="206" spans="1:31" x14ac:dyDescent="0.2">
      <c r="A206" s="744"/>
      <c r="B206" s="382" t="s">
        <v>448</v>
      </c>
      <c r="C206" s="380">
        <v>1</v>
      </c>
      <c r="D206" s="381" t="s">
        <v>250</v>
      </c>
      <c r="E206" s="380">
        <v>8</v>
      </c>
      <c r="F206" s="374"/>
      <c r="G206" s="374"/>
      <c r="H206" s="375" t="s">
        <v>251</v>
      </c>
      <c r="I206" s="374"/>
      <c r="J206" s="379">
        <v>7</v>
      </c>
      <c r="K206" s="374">
        <v>34</v>
      </c>
      <c r="L206" s="378">
        <v>592.9</v>
      </c>
      <c r="M206" s="378">
        <v>3685.24</v>
      </c>
      <c r="N206" s="377">
        <v>37</v>
      </c>
      <c r="O206" s="374"/>
      <c r="P206" s="374"/>
      <c r="Q206" s="376">
        <v>12</v>
      </c>
      <c r="R206" s="374" t="s">
        <v>447</v>
      </c>
      <c r="S206" s="374">
        <v>1</v>
      </c>
      <c r="T206" s="376">
        <v>6</v>
      </c>
      <c r="U206" s="374" t="s">
        <v>447</v>
      </c>
      <c r="V206" s="375" t="s">
        <v>446</v>
      </c>
      <c r="W206" s="374"/>
      <c r="X206" s="374">
        <v>13</v>
      </c>
      <c r="Y206" s="374">
        <v>175</v>
      </c>
      <c r="Z206" s="374">
        <v>8</v>
      </c>
      <c r="AA206" s="374">
        <v>1</v>
      </c>
      <c r="AB206" s="82" t="s">
        <v>65</v>
      </c>
      <c r="AC206" s="374"/>
      <c r="AD206" s="373" t="s">
        <v>446</v>
      </c>
    </row>
    <row r="207" spans="1:31" x14ac:dyDescent="0.2">
      <c r="A207" s="744"/>
      <c r="B207" s="371" t="s">
        <v>8</v>
      </c>
      <c r="C207" s="369">
        <f>SUM(F207:I207)</f>
        <v>1</v>
      </c>
      <c r="D207" s="370"/>
      <c r="E207" s="369"/>
      <c r="F207" s="368" t="str">
        <f>IF(COUNTA(F206:F206)=0,"",COUNTA(F206:F206))</f>
        <v/>
      </c>
      <c r="G207" s="368" t="str">
        <f>IF(COUNTA(G206:G206)=0,"",COUNTA(G206:G206))</f>
        <v/>
      </c>
      <c r="H207" s="368">
        <f>IF(COUNTA(H206:H206)=0,"",COUNTA(H206:H206))</f>
        <v>1</v>
      </c>
      <c r="I207" s="368" t="str">
        <f>IF(COUNTA(I206:I206)=0,"",COUNTA(I206:I206))</f>
        <v/>
      </c>
      <c r="J207" s="368"/>
      <c r="K207" s="368">
        <f>SUM(K206:K206)</f>
        <v>34</v>
      </c>
      <c r="L207" s="367">
        <f>SUM(L206:L206)</f>
        <v>592.9</v>
      </c>
      <c r="M207" s="367">
        <f>SUM(M206:M206)</f>
        <v>3685.24</v>
      </c>
      <c r="N207" s="366">
        <f>SUM(N206:N206)</f>
        <v>37</v>
      </c>
      <c r="O207" s="364"/>
      <c r="P207" s="364"/>
      <c r="Q207" s="372">
        <f>SUM(Q206:Q206)</f>
        <v>12</v>
      </c>
      <c r="R207" s="364"/>
      <c r="S207" s="366">
        <f>SUM(S206:S206)</f>
        <v>1</v>
      </c>
      <c r="T207" s="372">
        <f>SUM(T206:T206)</f>
        <v>6</v>
      </c>
      <c r="U207" s="364"/>
      <c r="V207" s="364"/>
      <c r="W207" s="364"/>
      <c r="X207" s="366">
        <f>SUM(X206:X206)</f>
        <v>13</v>
      </c>
      <c r="Y207" s="366">
        <f>SUM(Y206:Y206)</f>
        <v>175</v>
      </c>
      <c r="Z207" s="366">
        <f>SUM(Z206:Z206)</f>
        <v>8</v>
      </c>
      <c r="AA207" s="366">
        <f>SUM(AA206:AA206)</f>
        <v>1</v>
      </c>
      <c r="AB207" s="364"/>
      <c r="AC207" s="366">
        <f>SUM(AC206:AC206)</f>
        <v>0</v>
      </c>
      <c r="AD207" s="363"/>
    </row>
    <row r="208" spans="1:31" ht="15" thickBot="1" x14ac:dyDescent="0.25">
      <c r="A208" s="745"/>
      <c r="B208" s="371" t="s">
        <v>84</v>
      </c>
      <c r="C208" s="369"/>
      <c r="D208" s="370"/>
      <c r="E208" s="369"/>
      <c r="F208" s="368"/>
      <c r="G208" s="368"/>
      <c r="H208" s="368"/>
      <c r="I208" s="364"/>
      <c r="J208" s="368"/>
      <c r="K208" s="368"/>
      <c r="L208" s="367">
        <v>1932.11</v>
      </c>
      <c r="M208" s="367"/>
      <c r="N208" s="366"/>
      <c r="O208" s="364"/>
      <c r="P208" s="364"/>
      <c r="Q208" s="365"/>
      <c r="R208" s="364"/>
      <c r="S208" s="364"/>
      <c r="T208" s="365"/>
      <c r="U208" s="364"/>
      <c r="V208" s="364"/>
      <c r="W208" s="364"/>
      <c r="X208" s="364"/>
      <c r="Y208" s="364"/>
      <c r="Z208" s="364"/>
      <c r="AA208" s="364"/>
      <c r="AB208" s="364"/>
      <c r="AC208" s="364"/>
      <c r="AD208" s="363"/>
    </row>
    <row r="209" spans="1:30" ht="17.25" customHeight="1" thickTop="1" x14ac:dyDescent="0.2">
      <c r="A209" s="741" t="s">
        <v>445</v>
      </c>
      <c r="B209" s="362" t="s">
        <v>8</v>
      </c>
      <c r="C209" s="360">
        <f>SUM(C204,C207)</f>
        <v>5</v>
      </c>
      <c r="D209" s="361"/>
      <c r="E209" s="360"/>
      <c r="F209" s="355">
        <f t="shared" ref="F209:N209" si="2">SUM(F204,F207)</f>
        <v>0</v>
      </c>
      <c r="G209" s="355">
        <f t="shared" si="2"/>
        <v>0</v>
      </c>
      <c r="H209" s="355">
        <f t="shared" si="2"/>
        <v>5</v>
      </c>
      <c r="I209" s="355">
        <f t="shared" si="2"/>
        <v>0</v>
      </c>
      <c r="J209" s="355">
        <f t="shared" si="2"/>
        <v>0</v>
      </c>
      <c r="K209" s="355">
        <f t="shared" si="2"/>
        <v>84</v>
      </c>
      <c r="L209" s="359">
        <f t="shared" si="2"/>
        <v>1938.48</v>
      </c>
      <c r="M209" s="359">
        <f t="shared" si="2"/>
        <v>8140.29</v>
      </c>
      <c r="N209" s="358">
        <f t="shared" si="2"/>
        <v>87</v>
      </c>
      <c r="O209" s="357"/>
      <c r="P209" s="355"/>
      <c r="Q209" s="356">
        <f>SUM(Q204,Q207)</f>
        <v>41</v>
      </c>
      <c r="R209" s="355"/>
      <c r="S209" s="355">
        <f>SUM(S204,S207)</f>
        <v>1</v>
      </c>
      <c r="T209" s="356">
        <f>SUM(T204,T207)</f>
        <v>6</v>
      </c>
      <c r="U209" s="355"/>
      <c r="V209" s="355"/>
      <c r="W209" s="355"/>
      <c r="X209" s="355">
        <f>SUM(X204,X207)</f>
        <v>44</v>
      </c>
      <c r="Y209" s="355">
        <f>SUM(Y204,Y207)</f>
        <v>175</v>
      </c>
      <c r="Z209" s="355">
        <f>SUM(Z204,Z207)</f>
        <v>9</v>
      </c>
      <c r="AA209" s="355">
        <f>SUM(AA204,AA207)</f>
        <v>1</v>
      </c>
      <c r="AB209" s="355"/>
      <c r="AC209" s="355">
        <f>SUM(AC204,AC207)</f>
        <v>1</v>
      </c>
      <c r="AD209" s="354"/>
    </row>
    <row r="210" spans="1:30" ht="17.25" customHeight="1" thickBot="1" x14ac:dyDescent="0.25">
      <c r="A210" s="742"/>
      <c r="B210" s="353" t="s">
        <v>84</v>
      </c>
      <c r="C210" s="351"/>
      <c r="D210" s="352"/>
      <c r="E210" s="351"/>
      <c r="F210" s="349"/>
      <c r="G210" s="350"/>
      <c r="H210" s="349"/>
      <c r="I210" s="349"/>
      <c r="J210" s="349"/>
      <c r="K210" s="344"/>
      <c r="L210" s="348">
        <f>SUM(L205,L208)</f>
        <v>10036.31</v>
      </c>
      <c r="M210" s="347"/>
      <c r="N210" s="346"/>
      <c r="O210" s="344"/>
      <c r="P210" s="344"/>
      <c r="Q210" s="345"/>
      <c r="R210" s="344"/>
      <c r="S210" s="344"/>
      <c r="T210" s="345"/>
      <c r="U210" s="344"/>
      <c r="V210" s="344"/>
      <c r="W210" s="344"/>
      <c r="X210" s="344"/>
      <c r="Y210" s="344"/>
      <c r="Z210" s="344"/>
      <c r="AA210" s="344"/>
      <c r="AB210" s="344"/>
      <c r="AC210" s="344"/>
      <c r="AD210" s="343"/>
    </row>
    <row r="211" spans="1:30" ht="18.75" customHeight="1" x14ac:dyDescent="0.2">
      <c r="A211" s="787" t="s">
        <v>54</v>
      </c>
      <c r="B211" s="342" t="s">
        <v>8</v>
      </c>
      <c r="C211" s="340">
        <f>SUM(C91,C197,C209)</f>
        <v>130</v>
      </c>
      <c r="D211" s="341"/>
      <c r="E211" s="340"/>
      <c r="F211" s="335">
        <f t="shared" ref="F211:N211" si="3">SUM(F91,F197,F209)</f>
        <v>21</v>
      </c>
      <c r="G211" s="335">
        <f t="shared" si="3"/>
        <v>6</v>
      </c>
      <c r="H211" s="335">
        <f t="shared" si="3"/>
        <v>103</v>
      </c>
      <c r="I211" s="335">
        <f t="shared" si="3"/>
        <v>0</v>
      </c>
      <c r="J211" s="335">
        <f t="shared" si="3"/>
        <v>0</v>
      </c>
      <c r="K211" s="335">
        <f t="shared" si="3"/>
        <v>2192</v>
      </c>
      <c r="L211" s="339">
        <f t="shared" si="3"/>
        <v>41539.98333333333</v>
      </c>
      <c r="M211" s="339">
        <f t="shared" si="3"/>
        <v>146859.86000000002</v>
      </c>
      <c r="N211" s="338">
        <f t="shared" si="3"/>
        <v>1544</v>
      </c>
      <c r="O211" s="337"/>
      <c r="P211" s="337"/>
      <c r="Q211" s="336">
        <f>SUM(Q209,Q197,Q91)</f>
        <v>522.6</v>
      </c>
      <c r="R211" s="335"/>
      <c r="S211" s="335">
        <f>SUM(S91,S197,S209)</f>
        <v>31</v>
      </c>
      <c r="T211" s="336">
        <f>SUM(T91,T197,T209)</f>
        <v>120.1</v>
      </c>
      <c r="U211" s="335"/>
      <c r="V211" s="335"/>
      <c r="W211" s="335"/>
      <c r="X211" s="335">
        <f>SUM(X91,X197,X209)</f>
        <v>1059</v>
      </c>
      <c r="Y211" s="335">
        <f>SUM(Y91,Y197,Y209)</f>
        <v>1243</v>
      </c>
      <c r="Z211" s="335">
        <f>SUM(Z91,Z197,Z209)</f>
        <v>154</v>
      </c>
      <c r="AA211" s="335">
        <f>SUM(AA91,AA197,AA209)</f>
        <v>7</v>
      </c>
      <c r="AB211" s="335"/>
      <c r="AC211" s="335">
        <f>SUM(AC91,AC197,AC209)</f>
        <v>16</v>
      </c>
      <c r="AD211" s="334"/>
    </row>
    <row r="212" spans="1:30" ht="18.75" customHeight="1" thickBot="1" x14ac:dyDescent="0.25">
      <c r="A212" s="788"/>
      <c r="B212" s="333" t="s">
        <v>84</v>
      </c>
      <c r="C212" s="331"/>
      <c r="D212" s="332"/>
      <c r="E212" s="331"/>
      <c r="F212" s="329"/>
      <c r="G212" s="330"/>
      <c r="H212" s="329"/>
      <c r="I212" s="329"/>
      <c r="J212" s="329"/>
      <c r="K212" s="324"/>
      <c r="L212" s="328">
        <f>SUM(L92,L198,L210)</f>
        <v>211935.13</v>
      </c>
      <c r="M212" s="327"/>
      <c r="N212" s="326"/>
      <c r="O212" s="324"/>
      <c r="P212" s="324"/>
      <c r="Q212" s="325"/>
      <c r="R212" s="324"/>
      <c r="S212" s="324"/>
      <c r="T212" s="325"/>
      <c r="U212" s="324"/>
      <c r="V212" s="324"/>
      <c r="W212" s="324"/>
      <c r="X212" s="324"/>
      <c r="Y212" s="324"/>
      <c r="Z212" s="324"/>
      <c r="AA212" s="324"/>
      <c r="AB212" s="324"/>
      <c r="AC212" s="324"/>
      <c r="AD212" s="323"/>
    </row>
  </sheetData>
  <mergeCells count="147">
    <mergeCell ref="W159:W163"/>
    <mergeCell ref="Q119:Q120"/>
    <mergeCell ref="R119:R120"/>
    <mergeCell ref="W9:W11"/>
    <mergeCell ref="W16:W17"/>
    <mergeCell ref="W12:W15"/>
    <mergeCell ref="W87:W88"/>
    <mergeCell ref="V119:V143"/>
    <mergeCell ref="V9:V17"/>
    <mergeCell ref="V21:V25"/>
    <mergeCell ref="N16:N17"/>
    <mergeCell ref="R87:R88"/>
    <mergeCell ref="R82:R84"/>
    <mergeCell ref="N28:N31"/>
    <mergeCell ref="N34:N38"/>
    <mergeCell ref="N42:N46"/>
    <mergeCell ref="P44:P46"/>
    <mergeCell ref="Q44:Q46"/>
    <mergeCell ref="AD199:AD203"/>
    <mergeCell ref="A209:A210"/>
    <mergeCell ref="A211:A212"/>
    <mergeCell ref="V199:V202"/>
    <mergeCell ref="V87:V88"/>
    <mergeCell ref="V190:V193"/>
    <mergeCell ref="V147:V150"/>
    <mergeCell ref="V154:V156"/>
    <mergeCell ref="R199:R203"/>
    <mergeCell ref="Q199:Q203"/>
    <mergeCell ref="V175:V176"/>
    <mergeCell ref="V186:V187"/>
    <mergeCell ref="V159:V163"/>
    <mergeCell ref="V34:V38"/>
    <mergeCell ref="V28:V31"/>
    <mergeCell ref="V82:V84"/>
    <mergeCell ref="V55:V57"/>
    <mergeCell ref="V60:V67"/>
    <mergeCell ref="V70:V75"/>
    <mergeCell ref="P190:P191"/>
    <mergeCell ref="O175:O176"/>
    <mergeCell ref="P186:P187"/>
    <mergeCell ref="S4:U4"/>
    <mergeCell ref="Q4:R4"/>
    <mergeCell ref="V167:V171"/>
    <mergeCell ref="V112:V116"/>
    <mergeCell ref="V93:V94"/>
    <mergeCell ref="V97:V98"/>
    <mergeCell ref="V180:V182"/>
    <mergeCell ref="P154:P155"/>
    <mergeCell ref="N154:N156"/>
    <mergeCell ref="P87:P88"/>
    <mergeCell ref="P55:P57"/>
    <mergeCell ref="O128:O134"/>
    <mergeCell ref="P119:P120"/>
    <mergeCell ref="O101:O108"/>
    <mergeCell ref="AC3:AC5"/>
    <mergeCell ref="AD3:AD5"/>
    <mergeCell ref="X4:X5"/>
    <mergeCell ref="Y4:Y5"/>
    <mergeCell ref="AD93:AD94"/>
    <mergeCell ref="AD97:AD98"/>
    <mergeCell ref="AD28:AD31"/>
    <mergeCell ref="AD34:AD38"/>
    <mergeCell ref="AD55:AD57"/>
    <mergeCell ref="AD82:AD84"/>
    <mergeCell ref="AD101:AD109"/>
    <mergeCell ref="V101:V108"/>
    <mergeCell ref="P16:P17"/>
    <mergeCell ref="N55:N57"/>
    <mergeCell ref="N87:N88"/>
    <mergeCell ref="N60:N67"/>
    <mergeCell ref="P82:P84"/>
    <mergeCell ref="N82:N84"/>
    <mergeCell ref="Q16:Q17"/>
    <mergeCell ref="R16:R17"/>
    <mergeCell ref="I4:I5"/>
    <mergeCell ref="Q3:U3"/>
    <mergeCell ref="AA3:AB3"/>
    <mergeCell ref="Z4:Z5"/>
    <mergeCell ref="AA4:AA5"/>
    <mergeCell ref="AB4:AB5"/>
    <mergeCell ref="X3:Z3"/>
    <mergeCell ref="V3:W4"/>
    <mergeCell ref="A3:A5"/>
    <mergeCell ref="B3:B5"/>
    <mergeCell ref="A50:A90"/>
    <mergeCell ref="A6:A49"/>
    <mergeCell ref="O3:O5"/>
    <mergeCell ref="P3:P5"/>
    <mergeCell ref="K3:K5"/>
    <mergeCell ref="D3:E5"/>
    <mergeCell ref="F3:I3"/>
    <mergeCell ref="J3:J5"/>
    <mergeCell ref="C3:C5"/>
    <mergeCell ref="N97:N98"/>
    <mergeCell ref="Q82:Q84"/>
    <mergeCell ref="Q87:Q88"/>
    <mergeCell ref="L3:L5"/>
    <mergeCell ref="M3:M5"/>
    <mergeCell ref="N3:N5"/>
    <mergeCell ref="F4:F5"/>
    <mergeCell ref="G4:G5"/>
    <mergeCell ref="H4:H5"/>
    <mergeCell ref="A91:A92"/>
    <mergeCell ref="A93:A146"/>
    <mergeCell ref="A147:A196"/>
    <mergeCell ref="P93:P94"/>
    <mergeCell ref="P192:P193"/>
    <mergeCell ref="AD186:AD187"/>
    <mergeCell ref="AD190:AD194"/>
    <mergeCell ref="AD147:AD151"/>
    <mergeCell ref="AD154:AD156"/>
    <mergeCell ref="O136:O143"/>
    <mergeCell ref="A197:A198"/>
    <mergeCell ref="N93:N94"/>
    <mergeCell ref="N199:N202"/>
    <mergeCell ref="N159:N163"/>
    <mergeCell ref="N101:N108"/>
    <mergeCell ref="N167:N171"/>
    <mergeCell ref="A199:A208"/>
    <mergeCell ref="AD159:AD164"/>
    <mergeCell ref="AD167:AD172"/>
    <mergeCell ref="AD175:AD177"/>
    <mergeCell ref="AD180:AD183"/>
    <mergeCell ref="V42:V46"/>
    <mergeCell ref="AC9:AC17"/>
    <mergeCell ref="AD9:AD17"/>
    <mergeCell ref="AD87:AD88"/>
    <mergeCell ref="AD119:AD144"/>
    <mergeCell ref="V50:V52"/>
    <mergeCell ref="AC34:AC38"/>
    <mergeCell ref="AC60:AC67"/>
    <mergeCell ref="Q55:Q57"/>
    <mergeCell ref="R55:R57"/>
    <mergeCell ref="W55:W57"/>
    <mergeCell ref="W60:W67"/>
    <mergeCell ref="R44:R46"/>
    <mergeCell ref="Q42:Q43"/>
    <mergeCell ref="W82:W84"/>
    <mergeCell ref="N76:N78"/>
    <mergeCell ref="AD76:AD78"/>
    <mergeCell ref="AC42:AC46"/>
    <mergeCell ref="AD42:AD46"/>
    <mergeCell ref="W76:W78"/>
    <mergeCell ref="R42:R43"/>
    <mergeCell ref="P42:P43"/>
    <mergeCell ref="AC71:AC78"/>
    <mergeCell ref="V76:V78"/>
  </mergeCells>
  <phoneticPr fontId="2"/>
  <printOptions horizontalCentered="1"/>
  <pageMargins left="0.35433070866141736" right="0.35433070866141736" top="0.59055118110236227" bottom="0.39370078740157483" header="0.51181102362204722" footer="0.51181102362204722"/>
  <pageSetup paperSize="9" scale="57" fitToHeight="5" orientation="landscape" useFirstPageNumber="1" r:id="rId1"/>
  <headerFooter alignWithMargins="0"/>
  <rowBreaks count="4" manualBreakCount="4">
    <brk id="49" max="29" man="1"/>
    <brk id="92" max="29" man="1"/>
    <brk id="146" max="29" man="1"/>
    <brk id="198" max="2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県央県南</vt:lpstr>
      <vt:lpstr>県北</vt:lpstr>
      <vt:lpstr>県央県南!Print_Area</vt:lpstr>
      <vt:lpstr>県北!Print_Area</vt:lpstr>
      <vt:lpstr>県央県南!Print_Titles</vt:lpstr>
      <vt:lpstr>県北!Print_Titles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畑中 喜一郎</cp:lastModifiedBy>
  <cp:lastPrinted>2018-03-13T23:40:43Z</cp:lastPrinted>
  <dcterms:created xsi:type="dcterms:W3CDTF">2005-08-04T01:00:28Z</dcterms:created>
  <dcterms:modified xsi:type="dcterms:W3CDTF">2019-03-24T23:58:09Z</dcterms:modified>
</cp:coreProperties>
</file>