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50807\Desktop\"/>
    </mc:Choice>
  </mc:AlternateContent>
  <bookViews>
    <workbookView xWindow="0" yWindow="0" windowWidth="21570" windowHeight="10245"/>
  </bookViews>
  <sheets>
    <sheet name="薬局" sheetId="1" r:id="rId1"/>
  </sheets>
  <calcPr calcId="162913"/>
</workbook>
</file>

<file path=xl/calcChain.xml><?xml version="1.0" encoding="utf-8"?>
<calcChain xmlns="http://schemas.openxmlformats.org/spreadsheetml/2006/main">
  <c r="E3" i="1" l="1"/>
  <c r="E4" i="1"/>
  <c r="E7" i="1"/>
  <c r="E8" i="1"/>
  <c r="E12" i="1"/>
  <c r="E14" i="1"/>
  <c r="E19" i="1"/>
  <c r="E20" i="1"/>
  <c r="E22" i="1"/>
  <c r="E23" i="1"/>
  <c r="E24" i="1"/>
  <c r="E25" i="1"/>
  <c r="E27" i="1"/>
  <c r="E28" i="1"/>
  <c r="E29" i="1"/>
  <c r="E31" i="1"/>
  <c r="E33" i="1"/>
  <c r="E34" i="1"/>
  <c r="D35" i="1"/>
  <c r="E36" i="1"/>
  <c r="E39" i="1"/>
  <c r="E42" i="1"/>
  <c r="E43" i="1"/>
  <c r="E45" i="1"/>
  <c r="E47" i="1"/>
  <c r="E50" i="1"/>
  <c r="E54" i="1"/>
  <c r="E57" i="1"/>
  <c r="E58" i="1"/>
  <c r="E59" i="1"/>
  <c r="E60" i="1"/>
  <c r="E63" i="1"/>
  <c r="E64" i="1"/>
  <c r="E65" i="1"/>
  <c r="E68" i="1"/>
  <c r="E69" i="1"/>
  <c r="E72" i="1"/>
  <c r="E77" i="1"/>
  <c r="E78" i="1"/>
  <c r="E79" i="1"/>
  <c r="E80" i="1"/>
  <c r="E81" i="1"/>
  <c r="E82" i="1"/>
  <c r="E83" i="1"/>
  <c r="E85" i="1"/>
  <c r="E86" i="1"/>
  <c r="E89" i="1"/>
  <c r="E92" i="1"/>
  <c r="E93" i="1"/>
  <c r="E96" i="1"/>
  <c r="E98" i="1"/>
  <c r="E99" i="1"/>
  <c r="E101" i="1"/>
  <c r="E106" i="1"/>
  <c r="E108" i="1"/>
  <c r="E109" i="1"/>
  <c r="E111" i="1"/>
  <c r="E113" i="1"/>
  <c r="E115" i="1"/>
  <c r="E116" i="1"/>
  <c r="E117" i="1"/>
  <c r="E121" i="1"/>
  <c r="E122" i="1"/>
  <c r="E124" i="1"/>
  <c r="E126" i="1"/>
  <c r="E127" i="1"/>
  <c r="E131" i="1"/>
  <c r="E132" i="1"/>
  <c r="E134" i="1"/>
  <c r="E135" i="1"/>
  <c r="E137" i="1"/>
  <c r="E141" i="1"/>
  <c r="E142" i="1"/>
  <c r="E147" i="1"/>
  <c r="E148" i="1"/>
  <c r="E149" i="1"/>
  <c r="E150" i="1"/>
  <c r="E151" i="1"/>
  <c r="E153" i="1"/>
  <c r="E154" i="1"/>
  <c r="E155" i="1"/>
  <c r="E156" i="1"/>
  <c r="E157" i="1"/>
  <c r="E162" i="1"/>
  <c r="E163" i="1"/>
  <c r="E164" i="1"/>
  <c r="E166" i="1"/>
  <c r="E168" i="1"/>
  <c r="E170" i="1"/>
  <c r="E174" i="1"/>
  <c r="E175" i="1"/>
  <c r="E178" i="1"/>
  <c r="E180" i="1"/>
  <c r="D181" i="1"/>
  <c r="E181" i="1"/>
  <c r="E182" i="1"/>
  <c r="E183" i="1"/>
  <c r="E184" i="1"/>
  <c r="E185" i="1"/>
  <c r="E186" i="1"/>
  <c r="E189" i="1"/>
  <c r="E193" i="1"/>
  <c r="E194" i="1"/>
  <c r="E195" i="1"/>
  <c r="E199" i="1"/>
  <c r="E201" i="1"/>
  <c r="E202" i="1"/>
  <c r="E203" i="1"/>
  <c r="E204" i="1"/>
  <c r="E206" i="1"/>
  <c r="E209" i="1"/>
  <c r="E211" i="1"/>
  <c r="E212" i="1"/>
  <c r="E213" i="1"/>
  <c r="E215" i="1"/>
  <c r="E216" i="1"/>
  <c r="E219" i="1"/>
  <c r="E223" i="1"/>
  <c r="E225" i="1"/>
  <c r="E227" i="1"/>
  <c r="E228" i="1"/>
  <c r="E229" i="1"/>
  <c r="E231" i="1"/>
  <c r="E234" i="1"/>
  <c r="E235" i="1"/>
  <c r="E236" i="1"/>
  <c r="E237" i="1"/>
  <c r="E241" i="1"/>
  <c r="E243" i="1"/>
  <c r="E244" i="1"/>
  <c r="E245" i="1"/>
  <c r="E248" i="1"/>
  <c r="E257" i="1"/>
  <c r="E259" i="1"/>
  <c r="E263" i="1"/>
  <c r="E272" i="1"/>
  <c r="E286" i="1"/>
  <c r="E289" i="1"/>
  <c r="E290" i="1"/>
  <c r="E291" i="1"/>
  <c r="E293" i="1"/>
  <c r="D294" i="1"/>
  <c r="E299" i="1"/>
  <c r="E300" i="1"/>
  <c r="E303" i="1"/>
  <c r="E304" i="1"/>
  <c r="E307" i="1"/>
  <c r="E308" i="1"/>
  <c r="E309" i="1"/>
  <c r="E310" i="1"/>
  <c r="E315" i="1"/>
  <c r="E316" i="1"/>
  <c r="E321" i="1"/>
  <c r="E324" i="1"/>
  <c r="E325" i="1"/>
  <c r="E328" i="1"/>
  <c r="E339" i="1"/>
  <c r="E340" i="1"/>
  <c r="E341" i="1"/>
  <c r="E345" i="1"/>
  <c r="E346" i="1"/>
  <c r="E347" i="1"/>
  <c r="D350" i="1"/>
  <c r="E350" i="1"/>
  <c r="E352" i="1"/>
  <c r="E353" i="1"/>
  <c r="E354" i="1"/>
  <c r="E355" i="1"/>
  <c r="E356" i="1"/>
  <c r="D357" i="1"/>
  <c r="E357" i="1"/>
  <c r="E359" i="1"/>
  <c r="E364" i="1"/>
  <c r="E365" i="1"/>
  <c r="E368" i="1"/>
  <c r="E369" i="1"/>
  <c r="E371" i="1"/>
  <c r="E372" i="1"/>
  <c r="E373" i="1"/>
  <c r="E375" i="1"/>
  <c r="E376" i="1"/>
  <c r="E386" i="1"/>
  <c r="E387" i="1"/>
  <c r="E389" i="1"/>
  <c r="E390" i="1"/>
  <c r="E394" i="1"/>
  <c r="E396" i="1"/>
  <c r="E397" i="1"/>
  <c r="E402" i="1"/>
  <c r="E403" i="1"/>
  <c r="E404" i="1"/>
  <c r="E406" i="1"/>
  <c r="E413" i="1"/>
  <c r="E415" i="1"/>
  <c r="E416" i="1"/>
  <c r="E419" i="1"/>
  <c r="E420" i="1"/>
  <c r="E427" i="1"/>
  <c r="E428" i="1"/>
  <c r="E431" i="1"/>
  <c r="E432" i="1"/>
  <c r="E440" i="1"/>
  <c r="E448" i="1"/>
  <c r="E451" i="1"/>
  <c r="E452" i="1"/>
  <c r="E455" i="1"/>
  <c r="E456" i="1"/>
  <c r="D459" i="1"/>
  <c r="E459" i="1"/>
  <c r="E460" i="1"/>
  <c r="E462" i="1"/>
  <c r="E465" i="1"/>
  <c r="E466" i="1"/>
  <c r="D468" i="1"/>
  <c r="E469" i="1"/>
  <c r="E470" i="1"/>
  <c r="E478" i="1"/>
  <c r="E480" i="1"/>
  <c r="E481" i="1"/>
  <c r="E482" i="1"/>
  <c r="E488" i="1"/>
  <c r="E491" i="1"/>
  <c r="E492" i="1"/>
  <c r="E495" i="1"/>
  <c r="E497" i="1"/>
  <c r="D498" i="1"/>
  <c r="E498" i="1"/>
  <c r="E499" i="1"/>
  <c r="E501" i="1"/>
  <c r="E502" i="1"/>
  <c r="C350" i="1" l="1"/>
  <c r="C357" i="1"/>
</calcChain>
</file>

<file path=xl/sharedStrings.xml><?xml version="1.0" encoding="utf-8"?>
<sst xmlns="http://schemas.openxmlformats.org/spreadsheetml/2006/main" count="2276" uniqueCount="1558">
  <si>
    <t>業態</t>
  </si>
  <si>
    <t>許可番号</t>
  </si>
  <si>
    <t>名称</t>
  </si>
  <si>
    <t>開設者氏名</t>
  </si>
  <si>
    <t>有効開始日</t>
  </si>
  <si>
    <t>有効終了日</t>
  </si>
  <si>
    <t>店舗所在地</t>
  </si>
  <si>
    <t>薬局</t>
  </si>
  <si>
    <t>第1275号</t>
  </si>
  <si>
    <t>（有）江上薬局　グリーン・ファーマシイ</t>
  </si>
  <si>
    <t>有限会社江上薬局</t>
  </si>
  <si>
    <t>第1904号</t>
  </si>
  <si>
    <t>江上薬局大橋通</t>
  </si>
  <si>
    <t>第2071号</t>
  </si>
  <si>
    <t>エース・薬局</t>
  </si>
  <si>
    <t>有限会社エース・薬局</t>
  </si>
  <si>
    <t>山鹿市古閑１０００番地１</t>
  </si>
  <si>
    <t>第2213号</t>
  </si>
  <si>
    <t>まつ薬局</t>
  </si>
  <si>
    <t>有限会社まつ薬局</t>
  </si>
  <si>
    <t>山鹿市山鹿１番地</t>
  </si>
  <si>
    <t>第2241号</t>
  </si>
  <si>
    <t>城北中央薬局</t>
  </si>
  <si>
    <t>鹿本菊池地区薬局事業協同組合</t>
  </si>
  <si>
    <t>第2304号</t>
  </si>
  <si>
    <t>こじか薬局</t>
  </si>
  <si>
    <t>株式会社メディスン</t>
  </si>
  <si>
    <t>第2398号</t>
  </si>
  <si>
    <t>ハニー薬局</t>
  </si>
  <si>
    <t>吉野　勝哉</t>
  </si>
  <si>
    <t>熊本県山鹿市熊入町３１５</t>
  </si>
  <si>
    <t>第2425号</t>
  </si>
  <si>
    <t>かおうまち薬局</t>
  </si>
  <si>
    <t>ヤマトファルマ有限会社</t>
  </si>
  <si>
    <t>熊本県山鹿市鹿央町合里４１１番地２</t>
  </si>
  <si>
    <t>第2437号</t>
  </si>
  <si>
    <t>きらきら薬局</t>
  </si>
  <si>
    <t>株式会社キラキラファーマ</t>
  </si>
  <si>
    <t>熊本県山鹿市中９７４</t>
  </si>
  <si>
    <t>第2453号</t>
  </si>
  <si>
    <t>鹿校通薬局</t>
  </si>
  <si>
    <t>株式会社K’Sファーマシー</t>
  </si>
  <si>
    <t>第2469号</t>
  </si>
  <si>
    <t>きりん薬局松坂店</t>
  </si>
  <si>
    <t>株式会社クロスファーマ</t>
  </si>
  <si>
    <t>山鹿市山鹿１０８７番地３</t>
  </si>
  <si>
    <t>第2492号</t>
  </si>
  <si>
    <t>山鹿新町薬局</t>
  </si>
  <si>
    <t>有限会社吉富</t>
  </si>
  <si>
    <t>第2508号</t>
  </si>
  <si>
    <t>海浜総合薬局　山鹿店</t>
  </si>
  <si>
    <t>株式会社ＳＫＹ　ＣＲＥＡＴＥ</t>
  </si>
  <si>
    <t>山鹿市新町２０５番地２</t>
  </si>
  <si>
    <t>天草市久玉町５７０４番地５</t>
  </si>
  <si>
    <t>第2517号</t>
  </si>
  <si>
    <t>山鹿いちご薬局</t>
  </si>
  <si>
    <t>株式会社ＶＥＮＵＳ</t>
  </si>
  <si>
    <t>山鹿市大橋通６０８番地</t>
  </si>
  <si>
    <t>第2559号</t>
  </si>
  <si>
    <t>えいせい堂薬局</t>
  </si>
  <si>
    <t>Ｇｒｏｗ　Ｕｐ株式会社</t>
  </si>
  <si>
    <t>山鹿市山鹿３４３番地４</t>
  </si>
  <si>
    <t>第2562号</t>
  </si>
  <si>
    <t>みうた薬局</t>
  </si>
  <si>
    <t>御宇田メディカル株式会社</t>
  </si>
  <si>
    <t>山鹿市鹿本町御宇田６６３番地２</t>
  </si>
  <si>
    <t>第1022号</t>
  </si>
  <si>
    <t>太陽薬局</t>
  </si>
  <si>
    <t>加藤　陽一</t>
  </si>
  <si>
    <t>第1161号</t>
  </si>
  <si>
    <t>合志薬局</t>
  </si>
  <si>
    <t>有限会社敬和堂合志薬局</t>
  </si>
  <si>
    <t>第1259号</t>
  </si>
  <si>
    <t>大津薬局</t>
  </si>
  <si>
    <t>田平　祐二</t>
  </si>
  <si>
    <t>菊池郡大津町大字室３９８‐４</t>
  </si>
  <si>
    <t>第1288号</t>
  </si>
  <si>
    <t>武蔵野台薬局</t>
  </si>
  <si>
    <t>有限会社武蔵野台薬局</t>
  </si>
  <si>
    <t>第1335号</t>
  </si>
  <si>
    <t>アップル調剤薬局大津店</t>
  </si>
  <si>
    <t>有限会社アップル薬局</t>
  </si>
  <si>
    <t>第1344号</t>
  </si>
  <si>
    <t>いちご薬局</t>
  </si>
  <si>
    <t>有限会社いちご薬局</t>
  </si>
  <si>
    <t>第1370号</t>
  </si>
  <si>
    <t>有限会社深川調剤薬局</t>
  </si>
  <si>
    <t>第1428号</t>
  </si>
  <si>
    <t>有限会社大津岩下薬局</t>
  </si>
  <si>
    <t>菊池郡大津町大字大津１１７６番地３</t>
  </si>
  <si>
    <t>第1611号</t>
  </si>
  <si>
    <t>そうごう薬局菊池店</t>
  </si>
  <si>
    <t>総合メディカル株式会社</t>
  </si>
  <si>
    <t>第1635号</t>
  </si>
  <si>
    <t>七城中央薬局</t>
  </si>
  <si>
    <t>有限会社七城中央薬局</t>
  </si>
  <si>
    <t>第1642号</t>
  </si>
  <si>
    <t>フラワー薬局</t>
  </si>
  <si>
    <t>有限会社みやもと薬局</t>
  </si>
  <si>
    <t>第1711号</t>
  </si>
  <si>
    <t>わたなべ薬局</t>
  </si>
  <si>
    <t>有限会社わたなべ薬局</t>
  </si>
  <si>
    <t>菊池郡菊陽町大字津久礼２３７６番地３</t>
  </si>
  <si>
    <t>第1714号</t>
  </si>
  <si>
    <t>大塚調剤薬局</t>
  </si>
  <si>
    <t>有限会社大塚薬品</t>
  </si>
  <si>
    <t>第1730号</t>
  </si>
  <si>
    <t>菊陽調剤薬局</t>
  </si>
  <si>
    <t>有限会社ソラリス</t>
  </si>
  <si>
    <t>菊池郡菊陽町津久礼２４２２番地１４</t>
  </si>
  <si>
    <t>第1780号</t>
  </si>
  <si>
    <t>あおぞら薬局</t>
  </si>
  <si>
    <t>有限会社すみれ調剤薬局</t>
  </si>
  <si>
    <t>第1816号</t>
  </si>
  <si>
    <t>有限会社　愛薬局</t>
  </si>
  <si>
    <t>第1847号</t>
  </si>
  <si>
    <t>すずらん薬局</t>
  </si>
  <si>
    <t>合志市竹迫１９９１</t>
  </si>
  <si>
    <t>第1868号</t>
  </si>
  <si>
    <t>高江バス停前薬局</t>
  </si>
  <si>
    <t>有限会社泗水中央薬局</t>
  </si>
  <si>
    <t>菊池市泗水町豊水３４９２</t>
  </si>
  <si>
    <t>第189号</t>
  </si>
  <si>
    <t>合同会社山田薬局</t>
  </si>
  <si>
    <t>菊池市隈府２９６</t>
  </si>
  <si>
    <t>第1953号</t>
  </si>
  <si>
    <t>光の森調剤薬局</t>
  </si>
  <si>
    <t>有限会社大渡薬局</t>
  </si>
  <si>
    <t>菊池郡菊陽町光の森６丁目１番１１号</t>
  </si>
  <si>
    <t>宇土市松原町３５番地１３</t>
  </si>
  <si>
    <t>第1956号</t>
  </si>
  <si>
    <t>オレンジ薬局</t>
  </si>
  <si>
    <t>株式会社メビウス</t>
  </si>
  <si>
    <t>第1968号</t>
  </si>
  <si>
    <t>アトム薬局</t>
  </si>
  <si>
    <t>有限会社泰斗</t>
  </si>
  <si>
    <t>菊池市大字大琳寺２７５番地５</t>
  </si>
  <si>
    <t>第1996号</t>
  </si>
  <si>
    <t>さくら調剤薬局菊陽店</t>
  </si>
  <si>
    <t>アドバンス株式会社</t>
  </si>
  <si>
    <t>菊池郡菊陽町大字津久礼３００９番地３</t>
  </si>
  <si>
    <t>人吉市土手町３７番地</t>
  </si>
  <si>
    <t>第2006号</t>
  </si>
  <si>
    <t>おおぞら薬局</t>
  </si>
  <si>
    <t>有限会社ケイ・アイ</t>
  </si>
  <si>
    <t>第2017号</t>
  </si>
  <si>
    <t>はやし調剤薬局</t>
  </si>
  <si>
    <t>林　泰男</t>
  </si>
  <si>
    <t>第2034号</t>
  </si>
  <si>
    <t>あきよし調剤薬局　むさし店</t>
  </si>
  <si>
    <t>有限会社あきよし調剤薬局</t>
  </si>
  <si>
    <t>菊池郡菊陽町光の森３丁目１８番地８</t>
  </si>
  <si>
    <t>第2044号</t>
  </si>
  <si>
    <t>あざりあ薬局</t>
  </si>
  <si>
    <t>株式会社すずらん薬局</t>
  </si>
  <si>
    <t>第2101号</t>
  </si>
  <si>
    <t>すや調剤薬局</t>
  </si>
  <si>
    <t>株式会社タカヒロメディカル</t>
  </si>
  <si>
    <t>合志市須屋字窪２６２番３２</t>
  </si>
  <si>
    <t>第2105号</t>
  </si>
  <si>
    <t>新生堂薬局　大津店</t>
  </si>
  <si>
    <t>株式会社　新生堂薬局</t>
  </si>
  <si>
    <t>第2125号</t>
  </si>
  <si>
    <t>光の森７丁目薬局</t>
  </si>
  <si>
    <t>株式会社　ファーマダイワ</t>
  </si>
  <si>
    <t>菊池郡菊陽町光の森七丁目４１番地１８</t>
  </si>
  <si>
    <t>第2133号</t>
  </si>
  <si>
    <t>つぼみ調剤薬局</t>
  </si>
  <si>
    <t>合同会社ケイ・メディサポート</t>
  </si>
  <si>
    <t>菊池郡菊陽町光の森３丁目１７番７号</t>
  </si>
  <si>
    <t>第2159号</t>
  </si>
  <si>
    <t>ひなぎく薬局</t>
  </si>
  <si>
    <t>株式会社ファーマダイワ</t>
  </si>
  <si>
    <t>第2171号</t>
  </si>
  <si>
    <t>きくちハート薬局</t>
  </si>
  <si>
    <t>菊池市亘字堀木11番６</t>
  </si>
  <si>
    <t>第2195号</t>
  </si>
  <si>
    <t>有限会社みよし薬局</t>
  </si>
  <si>
    <t>合志市野々島字駄飼場２４４９番地２</t>
  </si>
  <si>
    <t>第2215号</t>
  </si>
  <si>
    <t>よつば調剤薬局</t>
  </si>
  <si>
    <t>株式会社ＩＦオリーブ</t>
  </si>
  <si>
    <t>菊池郡菊陽町久保田字中原２９８７番地２</t>
  </si>
  <si>
    <t>第2228号</t>
  </si>
  <si>
    <t>しずく薬局</t>
  </si>
  <si>
    <t>合同会社しずく企画</t>
  </si>
  <si>
    <t>第2259号</t>
  </si>
  <si>
    <t>よつば調剤薬局　菊池店</t>
  </si>
  <si>
    <t>菊池市藤田字前田４１番１</t>
  </si>
  <si>
    <t>第2264号</t>
  </si>
  <si>
    <t>そうごう薬局　合志店</t>
  </si>
  <si>
    <t>合志市須屋字中ノ平１４１５番地６</t>
  </si>
  <si>
    <t>第2307号</t>
  </si>
  <si>
    <t>西本真生堂薬局　菊陽店</t>
  </si>
  <si>
    <t>株式会社西本真生堂</t>
  </si>
  <si>
    <t>第2318号</t>
  </si>
  <si>
    <t>栄町薬局</t>
  </si>
  <si>
    <t>有限会社岡山薬局</t>
  </si>
  <si>
    <t>第2323号</t>
  </si>
  <si>
    <t>西本真生堂薬局　合志店</t>
  </si>
  <si>
    <t>第2338号</t>
  </si>
  <si>
    <t>きくち薬局</t>
  </si>
  <si>
    <t>第2346号</t>
  </si>
  <si>
    <t>熊本調剤薬局　菊池店</t>
  </si>
  <si>
    <t>キヤマアポテイク株式会社</t>
  </si>
  <si>
    <t>菊池市大琳寺44番地１</t>
  </si>
  <si>
    <t>第2363号</t>
  </si>
  <si>
    <t>シモカワ　合志調剤薬局</t>
  </si>
  <si>
    <t>株式会社下川薬局</t>
  </si>
  <si>
    <t>合志市幾久富１９０９番１７２０</t>
  </si>
  <si>
    <t>第2378号</t>
  </si>
  <si>
    <t>すこやか堂薬局　みよし店</t>
  </si>
  <si>
    <t>有限会社西口晴秀堂</t>
  </si>
  <si>
    <t>第2383号</t>
  </si>
  <si>
    <t>溝上薬局　隈府店</t>
  </si>
  <si>
    <t>株式会社ミズ</t>
  </si>
  <si>
    <t>第2397号</t>
  </si>
  <si>
    <t>西本真生堂薬局　御代志店</t>
  </si>
  <si>
    <t>第2400号</t>
  </si>
  <si>
    <t>泗水中央薬局</t>
  </si>
  <si>
    <t>第2409号</t>
  </si>
  <si>
    <t>ふくはら薬局</t>
  </si>
  <si>
    <t>合志市福原字中通１４３０番２</t>
  </si>
  <si>
    <t>第2412号</t>
  </si>
  <si>
    <t>大津ごふく薬局</t>
  </si>
  <si>
    <t>有限会社呉服薬局</t>
  </si>
  <si>
    <t>第2413号</t>
  </si>
  <si>
    <t>菊南薬局</t>
  </si>
  <si>
    <t>株式会社トータル・メディカルサービス</t>
  </si>
  <si>
    <t>第2423号</t>
  </si>
  <si>
    <t>うさぎの谷薬局　泗水店</t>
  </si>
  <si>
    <t>株式会社うさぎの谷メディカル</t>
  </si>
  <si>
    <t>菊池市泗水町吉富３１６９番地９</t>
  </si>
  <si>
    <t>第2424号</t>
  </si>
  <si>
    <t>さくら調剤薬局　菊陽東店</t>
  </si>
  <si>
    <t>菊池郡菊陽町大字馬場楠字屋敷４２７番７</t>
  </si>
  <si>
    <t>第2434号</t>
  </si>
  <si>
    <t>ハロー薬局</t>
  </si>
  <si>
    <t>第2436号</t>
  </si>
  <si>
    <t>新生堂薬局　すずかけ台店</t>
  </si>
  <si>
    <t>合志市豊岡字拾三町２０００番２４７７</t>
  </si>
  <si>
    <t>第2439号</t>
  </si>
  <si>
    <t>おおづ調剤薬局</t>
  </si>
  <si>
    <t>菊池郡大津町大字大津字門出１２０７番７</t>
  </si>
  <si>
    <t>第2444号</t>
  </si>
  <si>
    <t>熊本調剤薬局　津久礼店</t>
  </si>
  <si>
    <t>菊池郡菊陽町大字津久礼８６９番地２</t>
  </si>
  <si>
    <t>第2446号</t>
  </si>
  <si>
    <t>みさきの薬局</t>
  </si>
  <si>
    <t>菊池郡大津町引水５７８番地８</t>
  </si>
  <si>
    <t>第2461号</t>
  </si>
  <si>
    <t>たんぽぽ薬局</t>
  </si>
  <si>
    <t>一般社団法人健康共同ファルマ</t>
  </si>
  <si>
    <t>第2497号</t>
  </si>
  <si>
    <t>きくちドライブスルー薬局</t>
  </si>
  <si>
    <t>第2502号</t>
  </si>
  <si>
    <t>熊本調剤薬局　光の森店</t>
  </si>
  <si>
    <t>第2503号</t>
  </si>
  <si>
    <t>三恵薬局　合志店</t>
  </si>
  <si>
    <t>有限会社峰正商事</t>
  </si>
  <si>
    <t>第2516号</t>
  </si>
  <si>
    <t>光の森ごふく薬局</t>
  </si>
  <si>
    <t>株式会社コーレア</t>
  </si>
  <si>
    <t>第2526号</t>
  </si>
  <si>
    <t>サン・こうし薬局</t>
  </si>
  <si>
    <t>株式会社サン・メディカル</t>
  </si>
  <si>
    <t>第2528号</t>
  </si>
  <si>
    <t>すみれ薬局　熊本大津駅前</t>
  </si>
  <si>
    <t>株式会社トイク</t>
  </si>
  <si>
    <t>第2530号</t>
  </si>
  <si>
    <t>熊本調剤薬局　熊リハ店</t>
  </si>
  <si>
    <t>菊池郡菊陽町曲手７６０</t>
  </si>
  <si>
    <t>第2538号</t>
  </si>
  <si>
    <t>温新堂薬局　菊陽店</t>
  </si>
  <si>
    <t>株式会社アルファ・ブレイン</t>
  </si>
  <si>
    <t>第2540号</t>
  </si>
  <si>
    <t>菊池中通り薬局</t>
  </si>
  <si>
    <t>第2541号</t>
  </si>
  <si>
    <t>みつばち薬局</t>
  </si>
  <si>
    <t>株式会社ｆｏｕｒｌｅａｆｃｌｏｖｅｒ</t>
  </si>
  <si>
    <t>菊池市隈府９５２番地１</t>
  </si>
  <si>
    <t>第2550号</t>
  </si>
  <si>
    <t>アンビー中央薬局</t>
  </si>
  <si>
    <t>合志市竹迫２２９２</t>
  </si>
  <si>
    <t>第2553号</t>
  </si>
  <si>
    <t>西本真生堂薬局　泗水店</t>
  </si>
  <si>
    <t>第2564号</t>
  </si>
  <si>
    <t>むろ薬局</t>
  </si>
  <si>
    <t>株式会社メディカルパートナーズ</t>
  </si>
  <si>
    <t>菊池郡大津町室２１３番地１０</t>
  </si>
  <si>
    <t>第2571号</t>
  </si>
  <si>
    <t>株式会社大賀薬局　菊陽店</t>
  </si>
  <si>
    <t>株式会社大賀薬局</t>
  </si>
  <si>
    <t>菊池郡菊陽町大字原水２９１０番地１</t>
  </si>
  <si>
    <t>第2583号</t>
  </si>
  <si>
    <t>おおづまち薬局</t>
  </si>
  <si>
    <t>株式会社衛</t>
  </si>
  <si>
    <t>第2595号</t>
  </si>
  <si>
    <t>ひまわり薬局　西合志店</t>
  </si>
  <si>
    <t>第2603号</t>
  </si>
  <si>
    <t>グリーン薬局豊岡店</t>
  </si>
  <si>
    <t>有限会社メディックス</t>
  </si>
  <si>
    <t>合志市豊岡字須屋久保２０００番４１３</t>
  </si>
  <si>
    <t>第2609号</t>
  </si>
  <si>
    <t>泗水よしとみ薬局</t>
  </si>
  <si>
    <t>有限会社　泗水中央薬局</t>
  </si>
  <si>
    <t>菊池市泗水町吉富１８５９番地</t>
  </si>
  <si>
    <t>第2610号</t>
  </si>
  <si>
    <t>なないろ薬局　菊陽店</t>
  </si>
  <si>
    <t>ＯＣＭ株式会社</t>
  </si>
  <si>
    <t>第2615号</t>
  </si>
  <si>
    <t>カロータ薬局</t>
  </si>
  <si>
    <t>株式会社笑実メディカル</t>
  </si>
  <si>
    <t>菊池郡菊陽町津久礼２４２２番地４</t>
  </si>
  <si>
    <t>第962号</t>
  </si>
  <si>
    <t>大塚薬局</t>
  </si>
  <si>
    <t>第1433号</t>
  </si>
  <si>
    <t>小国調剤薬局</t>
  </si>
  <si>
    <t>有限会社阿蘇中央調剤薬局</t>
  </si>
  <si>
    <t>第1494号</t>
  </si>
  <si>
    <t>岩下調剤薬局</t>
  </si>
  <si>
    <t>有限会社岩下薬局</t>
  </si>
  <si>
    <t>阿蘇市内牧１０４８の１</t>
  </si>
  <si>
    <t>第1562号</t>
  </si>
  <si>
    <t>サン薬局一の宮店</t>
  </si>
  <si>
    <t>株式会社サンメディック</t>
  </si>
  <si>
    <t>第1603号</t>
  </si>
  <si>
    <t>阿蘇りんどう薬局</t>
  </si>
  <si>
    <t>阿蘇市内牧字宝仙向１１６０番地９</t>
  </si>
  <si>
    <t>第1672号</t>
  </si>
  <si>
    <t>一の宮薬局</t>
  </si>
  <si>
    <t>株式会社エルピーダ</t>
  </si>
  <si>
    <t>阿蘇市一の宮町宮地５８３３番地５</t>
  </si>
  <si>
    <t>第1689号</t>
  </si>
  <si>
    <t>桐原薬局本店</t>
  </si>
  <si>
    <t>有限会社桐原薬局</t>
  </si>
  <si>
    <t>阿蘇郡高森町大字高森１６５１番地３</t>
  </si>
  <si>
    <t>第1724号</t>
  </si>
  <si>
    <t>やまと薬局</t>
  </si>
  <si>
    <t>有限会社　岩下薬局</t>
  </si>
  <si>
    <t>阿蘇市内牧３００</t>
  </si>
  <si>
    <t>第1755号</t>
  </si>
  <si>
    <t>有限会社内牧中央薬局</t>
  </si>
  <si>
    <t>第1756号</t>
  </si>
  <si>
    <t>内牧みなみ調剤薬局</t>
  </si>
  <si>
    <t>有限会社　レーベン調剤薬局</t>
  </si>
  <si>
    <t>阿蘇市内牧１０３</t>
  </si>
  <si>
    <t>第1805号</t>
  </si>
  <si>
    <t>野の花薬局</t>
  </si>
  <si>
    <t>有限会社　野の花薬局</t>
  </si>
  <si>
    <t>第1838号</t>
  </si>
  <si>
    <t>ファーコス薬局　ゆう</t>
  </si>
  <si>
    <t>株式会社ユニスマイル</t>
  </si>
  <si>
    <t>第2004号</t>
  </si>
  <si>
    <t>アスリード薬局</t>
  </si>
  <si>
    <t>株式会社アスリード</t>
  </si>
  <si>
    <t>阿蘇市黒川１４９９番９</t>
  </si>
  <si>
    <t>第2070号</t>
  </si>
  <si>
    <t>白川水源薬局</t>
  </si>
  <si>
    <t>株式会社ハートフェルト</t>
  </si>
  <si>
    <t>第2110号</t>
  </si>
  <si>
    <t>南阿蘇調剤薬局</t>
  </si>
  <si>
    <t>有限会社　南阿蘇調剤薬局</t>
  </si>
  <si>
    <t>阿蘇郡高森町大字高森１６１２番地１</t>
  </si>
  <si>
    <t>第2295号</t>
  </si>
  <si>
    <t>アスリード薬局　小国店</t>
  </si>
  <si>
    <t>第2300号</t>
  </si>
  <si>
    <t>中村薬局</t>
  </si>
  <si>
    <t>中村　稔</t>
  </si>
  <si>
    <t>阿蘇郡高森町高森１２９２</t>
  </si>
  <si>
    <t>第2315号</t>
  </si>
  <si>
    <t>ツツミ薬局</t>
  </si>
  <si>
    <t>堤　峰子</t>
  </si>
  <si>
    <t>第2367号</t>
  </si>
  <si>
    <t>高森わたなべ薬局</t>
  </si>
  <si>
    <t>第2380号</t>
  </si>
  <si>
    <t>きよらのさと薬局</t>
  </si>
  <si>
    <t>第2407号</t>
  </si>
  <si>
    <t>へきすい薬局</t>
  </si>
  <si>
    <t>株式会社テラマツ調剤</t>
  </si>
  <si>
    <t>阿蘇市黒川１４８２番地４</t>
  </si>
  <si>
    <t>第2414号</t>
  </si>
  <si>
    <t>アスリード阿蘇医療センター前薬局</t>
  </si>
  <si>
    <t>阿蘇市黒川１４８８番地１</t>
  </si>
  <si>
    <t>第2416号</t>
  </si>
  <si>
    <t>阿蘇中央薬局</t>
  </si>
  <si>
    <t>阿蘇市黒川１２４９</t>
  </si>
  <si>
    <t>第2431号</t>
  </si>
  <si>
    <t>ファミリー薬局</t>
  </si>
  <si>
    <t>有限会社ナカムラファーマシー</t>
  </si>
  <si>
    <t>第2466号</t>
  </si>
  <si>
    <t>下野中央薬局</t>
  </si>
  <si>
    <t>第2474号</t>
  </si>
  <si>
    <t>熊本調剤薬局　高森店</t>
  </si>
  <si>
    <t>阿蘇郡高森町大字高森２１８６番地１</t>
  </si>
  <si>
    <t>第2493号</t>
  </si>
  <si>
    <t>こもり薬局</t>
  </si>
  <si>
    <t>株式会社メディライフプラス</t>
  </si>
  <si>
    <t>第2504号</t>
  </si>
  <si>
    <t>くぎの薬局</t>
  </si>
  <si>
    <t>阿蘇郡南阿蘇村河陰４６６８</t>
  </si>
  <si>
    <t>第2534号</t>
  </si>
  <si>
    <t>おぐに薬局</t>
  </si>
  <si>
    <t>第2569号</t>
  </si>
  <si>
    <t>陽だまり薬局</t>
  </si>
  <si>
    <t>第2594号</t>
  </si>
  <si>
    <t>阿蘇門前町薬局</t>
  </si>
  <si>
    <t>阿蘇市一の宮町宮地１８６３番地４</t>
  </si>
  <si>
    <t>第1084号</t>
  </si>
  <si>
    <t>みすみや薬局本店</t>
  </si>
  <si>
    <t>有限会社みすみや薬局</t>
  </si>
  <si>
    <t>上益城郡御船町滝川１０５３番地</t>
  </si>
  <si>
    <t>第1085号</t>
  </si>
  <si>
    <t>みすみや薬局</t>
  </si>
  <si>
    <t>上益城郡御船町大字御船１０７４番地</t>
  </si>
  <si>
    <t>第1221号</t>
  </si>
  <si>
    <t>有限会社坂梨薬局</t>
  </si>
  <si>
    <t>第1232号</t>
  </si>
  <si>
    <t>有限会社御船薬局</t>
  </si>
  <si>
    <t>第1310号</t>
  </si>
  <si>
    <t>三恵薬局甲佐店</t>
  </si>
  <si>
    <t>上益城郡甲佐町大字緑町字中野３２９番２号</t>
  </si>
  <si>
    <t>第1458号</t>
  </si>
  <si>
    <t>ステップ薬局　広安店</t>
  </si>
  <si>
    <t>秋吉　睦</t>
  </si>
  <si>
    <t>第1495号</t>
  </si>
  <si>
    <t>まこと薬局</t>
  </si>
  <si>
    <t>有限会社まこと薬局</t>
  </si>
  <si>
    <t>第1544号</t>
  </si>
  <si>
    <t>甲佐薬局</t>
  </si>
  <si>
    <t>有限会社フィール</t>
  </si>
  <si>
    <t>上益城郡甲佐町岩下８７</t>
  </si>
  <si>
    <t>第1645号</t>
  </si>
  <si>
    <t>さつき薬局嘉島店</t>
  </si>
  <si>
    <t>株式会社さつき薬局</t>
  </si>
  <si>
    <t>第1658号</t>
  </si>
  <si>
    <t>いいの薬局</t>
  </si>
  <si>
    <t>有限会社いいの薬局</t>
  </si>
  <si>
    <t>上益城郡益城町砥川１７２０</t>
  </si>
  <si>
    <t>第1710号</t>
  </si>
  <si>
    <t>コーセイ薬局</t>
  </si>
  <si>
    <t>有限会社コーセイ商事</t>
  </si>
  <si>
    <t>上益城郡甲佐町大字岩下１２３番地３</t>
  </si>
  <si>
    <t>第1783号</t>
  </si>
  <si>
    <t>あきよし調剤薬局</t>
  </si>
  <si>
    <t>上益城郡益城町惣領１３１５番６号</t>
  </si>
  <si>
    <t>第1815号</t>
  </si>
  <si>
    <t>なまず調剤薬局</t>
  </si>
  <si>
    <t>有限会社九品寺調剤薬局</t>
  </si>
  <si>
    <t>第1911号</t>
  </si>
  <si>
    <t>タカサキ薬局益城店</t>
  </si>
  <si>
    <t>株式会社　タカサキ</t>
  </si>
  <si>
    <t>第2020号</t>
  </si>
  <si>
    <t>イオン薬局熊本店</t>
  </si>
  <si>
    <t>イオン九州株式会社</t>
  </si>
  <si>
    <t>上益城郡嘉島町大字上島字長池２２３２</t>
  </si>
  <si>
    <t>第2291号</t>
  </si>
  <si>
    <t>リズム薬局</t>
  </si>
  <si>
    <t>株式会社ファーマン</t>
  </si>
  <si>
    <t>上益城郡御船町大字豊秋１５５８番３</t>
  </si>
  <si>
    <t>第2310号</t>
  </si>
  <si>
    <t>さつき薬局御船店</t>
  </si>
  <si>
    <t>熊本県上益城郡御船町御船９３５番地１</t>
  </si>
  <si>
    <t>第2334号</t>
  </si>
  <si>
    <t>ましき町薬局</t>
  </si>
  <si>
    <t>株式会社　ミユキメディカル</t>
  </si>
  <si>
    <t>上益城郡益城町大字宮園４０８ー３</t>
  </si>
  <si>
    <t>第2337号</t>
  </si>
  <si>
    <t>有限会社　カワグチ薬局　御船店</t>
  </si>
  <si>
    <t>有限会社カワグチ薬局</t>
  </si>
  <si>
    <t>第2357号</t>
  </si>
  <si>
    <t>蘇陽調剤薬局</t>
  </si>
  <si>
    <t>有限会社蘇陽調剤薬局</t>
  </si>
  <si>
    <t>第2379号</t>
  </si>
  <si>
    <t>新生堂薬局　御船店</t>
  </si>
  <si>
    <t>株式会社新生堂薬局</t>
  </si>
  <si>
    <t>第2411号</t>
  </si>
  <si>
    <t>そよ風薬局　嘉島店</t>
  </si>
  <si>
    <t>第2428号</t>
  </si>
  <si>
    <t>めーぷる薬局</t>
  </si>
  <si>
    <t>有限会社メープル</t>
  </si>
  <si>
    <t>第2429号</t>
  </si>
  <si>
    <t>新生堂薬局　益城木山店</t>
  </si>
  <si>
    <t>上益城郡益城町木山３５７</t>
  </si>
  <si>
    <t>第2440号</t>
  </si>
  <si>
    <t>ひばり薬局</t>
  </si>
  <si>
    <t>第2449号</t>
  </si>
  <si>
    <t>矢部調剤薬局</t>
  </si>
  <si>
    <t>第2465号</t>
  </si>
  <si>
    <t>チューリップ薬局</t>
  </si>
  <si>
    <t>第2473号</t>
  </si>
  <si>
    <t>御船中央薬局</t>
  </si>
  <si>
    <t>ＫＴＭ株式会社</t>
  </si>
  <si>
    <t>第2482号</t>
  </si>
  <si>
    <t>新生堂薬局　益城惣領店</t>
  </si>
  <si>
    <t>第2495号</t>
  </si>
  <si>
    <t>はままち薬局</t>
  </si>
  <si>
    <t>上益城郡山都町浜町２０２番地３</t>
  </si>
  <si>
    <t>第2498号</t>
  </si>
  <si>
    <t>かしま調剤薬局</t>
  </si>
  <si>
    <t>有限会社マツヤファーマシー</t>
  </si>
  <si>
    <t>上益城郡嘉島町鯰１８５５番地１</t>
  </si>
  <si>
    <t>第2514号</t>
  </si>
  <si>
    <t>山都もみじ薬局</t>
  </si>
  <si>
    <t>株式会社見行</t>
  </si>
  <si>
    <t>上益城郡山都町北中島字狐平２８０６番１</t>
  </si>
  <si>
    <t>第2515号</t>
  </si>
  <si>
    <t>おおぞら薬局　嘉島店</t>
  </si>
  <si>
    <t>上益城郡嘉島町北甘木２０９４番１</t>
  </si>
  <si>
    <t>第2519号</t>
  </si>
  <si>
    <t>有限会社松林堂薬局　益城店</t>
  </si>
  <si>
    <t>有限会社松林堂</t>
  </si>
  <si>
    <t>第2529号</t>
  </si>
  <si>
    <t>水の里調剤薬局</t>
  </si>
  <si>
    <t>株式会社水の里調剤薬局</t>
  </si>
  <si>
    <t>第2543号</t>
  </si>
  <si>
    <t>こすもす薬局御船店</t>
  </si>
  <si>
    <t>株式会社アメックファーマシー</t>
  </si>
  <si>
    <t>第2555号</t>
  </si>
  <si>
    <t>共生薬局　嘉島店</t>
  </si>
  <si>
    <t>アルファルマ株式会社</t>
  </si>
  <si>
    <t>上益城郡嘉島町大字上島字西塘添２２９７番１</t>
  </si>
  <si>
    <t>第2574号</t>
  </si>
  <si>
    <t>コストコホールセール熊本御船倉庫店薬局</t>
  </si>
  <si>
    <t>コストコホールセールジャパン株式会社</t>
  </si>
  <si>
    <t>第2587号</t>
  </si>
  <si>
    <t>オオルリ薬局</t>
  </si>
  <si>
    <t>彩美調剤株式会社</t>
  </si>
  <si>
    <t>上益城郡山都町浜町２１７番地３</t>
  </si>
  <si>
    <t>第2591号</t>
  </si>
  <si>
    <t>シモカワ広崎調剤薬局</t>
  </si>
  <si>
    <t>第2596号</t>
  </si>
  <si>
    <t>みどり薬局</t>
  </si>
  <si>
    <t>上益城郡嘉島町上島９６４番地２</t>
  </si>
  <si>
    <t>第2607号</t>
  </si>
  <si>
    <t>西本真生堂薬局みふね店</t>
  </si>
  <si>
    <t>第2611号</t>
  </si>
  <si>
    <t>かんな薬局</t>
  </si>
  <si>
    <t>ＭＫファーマシー株式会社</t>
  </si>
  <si>
    <t>上益城郡益城町馬水８０５番地２</t>
  </si>
  <si>
    <t>第1118号</t>
  </si>
  <si>
    <t>有限会社新光調剤薬局</t>
  </si>
  <si>
    <t>八代市鏡町下有佐４５番地６</t>
  </si>
  <si>
    <t>第1201号</t>
  </si>
  <si>
    <t>堤薬局</t>
  </si>
  <si>
    <t>有限会社堤薬局</t>
  </si>
  <si>
    <t>八代市鏡町鏡５３番地</t>
  </si>
  <si>
    <t>第1223号</t>
  </si>
  <si>
    <t>松崎薬局</t>
  </si>
  <si>
    <t>有限会社松崎薬局</t>
  </si>
  <si>
    <t>第1345号</t>
  </si>
  <si>
    <t>有限会社しんち調剤薬局</t>
  </si>
  <si>
    <t>第1384号</t>
  </si>
  <si>
    <t>むかえ町薬局</t>
  </si>
  <si>
    <t>有限会社ピー・シー</t>
  </si>
  <si>
    <t>八代市迎町1丁目１６番７号</t>
  </si>
  <si>
    <t>第1427号</t>
  </si>
  <si>
    <t>中村調剤薬局</t>
  </si>
  <si>
    <t>有限会社中村薬局</t>
  </si>
  <si>
    <t>八代市松江町１６６</t>
  </si>
  <si>
    <t>第1429号</t>
  </si>
  <si>
    <t>こうだ調剤薬局</t>
  </si>
  <si>
    <t>有限会社エム</t>
  </si>
  <si>
    <t>第1478号</t>
  </si>
  <si>
    <t>鏡調剤薬局</t>
  </si>
  <si>
    <t>有限会社ヤマダ</t>
  </si>
  <si>
    <t>八代市鏡町鏡村９１０番地</t>
  </si>
  <si>
    <t>第1481号</t>
  </si>
  <si>
    <t>とみた薬局高下店</t>
  </si>
  <si>
    <t>有限会社大倖堂薬局</t>
  </si>
  <si>
    <t>第1553号</t>
  </si>
  <si>
    <t>植柳薬局</t>
  </si>
  <si>
    <t>第1608号</t>
  </si>
  <si>
    <t>元町薬局</t>
  </si>
  <si>
    <t>有限会社エヌケイグループ</t>
  </si>
  <si>
    <t>第1633号</t>
  </si>
  <si>
    <t>有限会社ひおき調剤薬局</t>
  </si>
  <si>
    <t>第1670号</t>
  </si>
  <si>
    <t>にしき町調剤薬局</t>
  </si>
  <si>
    <t>第1715号</t>
  </si>
  <si>
    <t>本町調剤薬局</t>
  </si>
  <si>
    <t>株式会社　クマモトメディカル</t>
  </si>
  <si>
    <t>第1719号</t>
  </si>
  <si>
    <t>やつしろ調剤薬局</t>
  </si>
  <si>
    <t>第1767号</t>
  </si>
  <si>
    <t>修徳調剤薬局</t>
  </si>
  <si>
    <t>有限会社プロドラッグ</t>
  </si>
  <si>
    <t>八代市塩屋町４ー４６</t>
  </si>
  <si>
    <t>第1789号</t>
  </si>
  <si>
    <t>きむら調剤薬局</t>
  </si>
  <si>
    <t>有限会社エムアンドケイ</t>
  </si>
  <si>
    <t>熊本県八代市千丁町吉王丸１５９７番地１</t>
  </si>
  <si>
    <t>第1810号</t>
  </si>
  <si>
    <t>労災病院前調剤薬局</t>
  </si>
  <si>
    <t>第1818号</t>
  </si>
  <si>
    <t>ひまわり薬局</t>
  </si>
  <si>
    <t>有限会社植柳調剤薬局</t>
  </si>
  <si>
    <t>八代市植柳上町５７１１番地２</t>
  </si>
  <si>
    <t>第1835号</t>
  </si>
  <si>
    <t>ファーコス薬局　めろん</t>
  </si>
  <si>
    <t>八代郡氷川町大字鹿島１０４７</t>
  </si>
  <si>
    <t>第1865号</t>
  </si>
  <si>
    <t>はすわ薬局</t>
  </si>
  <si>
    <t>有限会社　レメット</t>
  </si>
  <si>
    <t>八代市大村町１１１３番地４</t>
  </si>
  <si>
    <t>第1935号</t>
  </si>
  <si>
    <t>有限会社　らん調剤薬局</t>
  </si>
  <si>
    <t>第1975号</t>
  </si>
  <si>
    <t>有限会社　つばき調剤薬局</t>
  </si>
  <si>
    <t>第1982号</t>
  </si>
  <si>
    <t>イオン薬局八代店</t>
  </si>
  <si>
    <t>第2113号</t>
  </si>
  <si>
    <t>はなぞの調剤薬局</t>
  </si>
  <si>
    <t>有限会社　わかくさ薬局</t>
  </si>
  <si>
    <t>八代市花園町５番地８</t>
  </si>
  <si>
    <t>第2123号</t>
  </si>
  <si>
    <t>エリア調剤薬局旭中央通店</t>
  </si>
  <si>
    <t>八代市旭中央通１８番４</t>
  </si>
  <si>
    <t>第2146号</t>
  </si>
  <si>
    <t>りぼん薬局</t>
  </si>
  <si>
    <t>八代市東陽町南杉之本１１２６番地４</t>
  </si>
  <si>
    <t>第2154号</t>
  </si>
  <si>
    <t>さくら調剤薬局　臨港店</t>
  </si>
  <si>
    <t>第2172号</t>
  </si>
  <si>
    <t>トマト薬局</t>
  </si>
  <si>
    <t>株式会社いわしや窪田</t>
  </si>
  <si>
    <t>八代市北の丸町３番３２号</t>
  </si>
  <si>
    <t>第2175号</t>
  </si>
  <si>
    <t>八代みどり薬局</t>
  </si>
  <si>
    <t>株式会社八代みどり調剤</t>
  </si>
  <si>
    <t>第2183号</t>
  </si>
  <si>
    <t>ゆうば薬局</t>
  </si>
  <si>
    <t>株式会社クローバー</t>
  </si>
  <si>
    <t>第2230号</t>
  </si>
  <si>
    <t>ふるしろ調剤薬局</t>
  </si>
  <si>
    <t>株式会社クマモトメディカル</t>
  </si>
  <si>
    <t>第2233号</t>
  </si>
  <si>
    <t>大手町薬局</t>
  </si>
  <si>
    <t>第2238号</t>
  </si>
  <si>
    <t>こがね町調剤薬局</t>
  </si>
  <si>
    <t>有限会社わかくさ薬局</t>
  </si>
  <si>
    <t>八代市黄金町２１番２号</t>
  </si>
  <si>
    <t>第2253号</t>
  </si>
  <si>
    <t>さくら調剤薬局　八代本町店</t>
  </si>
  <si>
    <t>第2267号</t>
  </si>
  <si>
    <t>ダン調剤薬局</t>
  </si>
  <si>
    <t>株式会社ＤＡＮファーマシー</t>
  </si>
  <si>
    <t>八代市古閑上町字聖神１３番１</t>
  </si>
  <si>
    <t>第2286号</t>
  </si>
  <si>
    <t>ひなぐ薬局</t>
  </si>
  <si>
    <t>八代市日奈久中西町字西町新１２番地１</t>
  </si>
  <si>
    <t>第2320号</t>
  </si>
  <si>
    <t>永碇みどり薬局</t>
  </si>
  <si>
    <t>第2348号</t>
  </si>
  <si>
    <t>そうごう薬局八代竹原店</t>
  </si>
  <si>
    <t>八代市竹原町１６５８番２</t>
  </si>
  <si>
    <t>第2369号</t>
  </si>
  <si>
    <t>タケシタ調剤薬局八代店</t>
  </si>
  <si>
    <t>株式会社タケシタ調剤薬局</t>
  </si>
  <si>
    <t>第2370号</t>
  </si>
  <si>
    <t>日本調剤　通町薬局</t>
  </si>
  <si>
    <t>日本調剤株式会社</t>
  </si>
  <si>
    <t>第2376号</t>
  </si>
  <si>
    <t>東洋調剤薬局氷川店</t>
  </si>
  <si>
    <t>古川メディカル株式会社</t>
  </si>
  <si>
    <t>第2433号</t>
  </si>
  <si>
    <t>エリア調剤薬局西松江城店</t>
  </si>
  <si>
    <t>八代市西松江城町４番２７号</t>
  </si>
  <si>
    <t>第2441号</t>
  </si>
  <si>
    <t>パンダ調剤薬局</t>
  </si>
  <si>
    <t>有限会社メイク</t>
  </si>
  <si>
    <t>第2442号</t>
  </si>
  <si>
    <t>新八代駅前薬局</t>
  </si>
  <si>
    <t>株式会社とみた薬局</t>
  </si>
  <si>
    <t>第2443号</t>
  </si>
  <si>
    <t>ぐんちく調剤薬局</t>
  </si>
  <si>
    <t>有限会社東洋メディカル</t>
  </si>
  <si>
    <t>八代市郡築一番町２０８番地の２</t>
  </si>
  <si>
    <t>第2450号</t>
  </si>
  <si>
    <t>ヱビス薬局千丁店</t>
  </si>
  <si>
    <t>有限会社コムス</t>
  </si>
  <si>
    <t>八代市千丁町古閑出６１６番３</t>
  </si>
  <si>
    <t>第2452号</t>
  </si>
  <si>
    <t>こがなか元気薬局</t>
  </si>
  <si>
    <t>有限会社　ひおき調剤薬局</t>
  </si>
  <si>
    <t>第2454号</t>
  </si>
  <si>
    <t>まつした調剤薬局</t>
  </si>
  <si>
    <t>株式会社松下コーポレーション</t>
  </si>
  <si>
    <t>八代市横手新町２号２０番地</t>
  </si>
  <si>
    <t>第2455号</t>
  </si>
  <si>
    <t>八代薬剤師会センター薬局</t>
  </si>
  <si>
    <t>一般社団法人八代薬剤師会</t>
  </si>
  <si>
    <t>八代郡氷川町今西作１５０番地２</t>
  </si>
  <si>
    <t>第2463号</t>
  </si>
  <si>
    <t>こやま薬局</t>
  </si>
  <si>
    <t>株式会社スモールファーマシー</t>
  </si>
  <si>
    <t>八代市本町一丁目１０号２７番</t>
  </si>
  <si>
    <t>第2468号</t>
  </si>
  <si>
    <t>新生堂薬局　平山新町店</t>
  </si>
  <si>
    <t>第2476号</t>
  </si>
  <si>
    <t>クスノキ薬局　にしき町店</t>
  </si>
  <si>
    <t>株式会社ＣＩＳファーマシィ</t>
  </si>
  <si>
    <t>八代市錦町１３番地１</t>
  </si>
  <si>
    <t>第2479号</t>
  </si>
  <si>
    <t>ダン永碇薬局</t>
  </si>
  <si>
    <t>第2489号</t>
  </si>
  <si>
    <t>総合病院前調剤薬局</t>
  </si>
  <si>
    <t>八代市通町１０番４７号</t>
  </si>
  <si>
    <t>第2490号</t>
  </si>
  <si>
    <t>大村調剤薬局</t>
  </si>
  <si>
    <t>第2507号</t>
  </si>
  <si>
    <t>いつき薬局</t>
  </si>
  <si>
    <t>合同会社樹</t>
  </si>
  <si>
    <t>第2509号</t>
  </si>
  <si>
    <t>三気堂薬局　八代店</t>
  </si>
  <si>
    <t>有限会社ＭＥＴ</t>
  </si>
  <si>
    <t>第2512号</t>
  </si>
  <si>
    <t>エリア調剤薬局　日置店</t>
  </si>
  <si>
    <t>八代市日置町１５０番地２</t>
  </si>
  <si>
    <t>第2513号</t>
  </si>
  <si>
    <t>こがなか調剤薬局</t>
  </si>
  <si>
    <t>第2523号</t>
  </si>
  <si>
    <t>有限会社旭薬局</t>
  </si>
  <si>
    <t>八代市萩原町一丁目８番３７号</t>
  </si>
  <si>
    <t>第2531号</t>
  </si>
  <si>
    <t>妙見薬局</t>
  </si>
  <si>
    <t>有限会社むつみ企画</t>
  </si>
  <si>
    <t>八代市妙見町１３５</t>
  </si>
  <si>
    <t>第2558号</t>
  </si>
  <si>
    <t>さくら調剤薬局　竹原店</t>
  </si>
  <si>
    <t>第2561号</t>
  </si>
  <si>
    <t>日本調剤　八代薬局</t>
  </si>
  <si>
    <t>第2565号</t>
  </si>
  <si>
    <t>楓の木調剤薬局</t>
  </si>
  <si>
    <t>株式会社ファーストファーマシー</t>
  </si>
  <si>
    <t>第2566号</t>
  </si>
  <si>
    <t>まつした鏡薬局</t>
  </si>
  <si>
    <t>第2570号</t>
  </si>
  <si>
    <t>ヱビス薬局本町店</t>
  </si>
  <si>
    <t>八代市本町２丁目４号６３番</t>
  </si>
  <si>
    <t>第2576号</t>
  </si>
  <si>
    <t>エリア調剤薬局　清流店</t>
  </si>
  <si>
    <t>八代市渡町１７１７番地２</t>
  </si>
  <si>
    <t>第2584号</t>
  </si>
  <si>
    <t>ふくろ町調剤薬局</t>
  </si>
  <si>
    <t>八代市袋町１番４１号</t>
  </si>
  <si>
    <t>第2588号</t>
  </si>
  <si>
    <t>アロハ薬局　新八代店</t>
  </si>
  <si>
    <t>アロハライフ株式会社</t>
  </si>
  <si>
    <t>第2592号</t>
  </si>
  <si>
    <t>りんどう薬局</t>
  </si>
  <si>
    <t>株式会社りんどう薬局</t>
  </si>
  <si>
    <t>八代市永碇町１２４５番地２</t>
  </si>
  <si>
    <t>第2597号</t>
  </si>
  <si>
    <t>八代はぎわら薬局</t>
  </si>
  <si>
    <t>第2614号</t>
  </si>
  <si>
    <t>ながたまち調剤薬局</t>
  </si>
  <si>
    <t>有限会社むつみ薬局</t>
  </si>
  <si>
    <t>第903号</t>
  </si>
  <si>
    <t>有限会社宮原調剤薬局</t>
  </si>
  <si>
    <t>第921号</t>
  </si>
  <si>
    <t>池田薬局</t>
  </si>
  <si>
    <t>池田　律子</t>
  </si>
  <si>
    <t>八代市豊原中町４０８の１</t>
  </si>
  <si>
    <t>第927号</t>
  </si>
  <si>
    <t>熊本県八代市通町６番２３号</t>
  </si>
  <si>
    <t>第939号</t>
  </si>
  <si>
    <t>?薬局</t>
  </si>
  <si>
    <t>?　詳子</t>
  </si>
  <si>
    <t>第983号</t>
  </si>
  <si>
    <t>とみた薬局塩屋店</t>
  </si>
  <si>
    <t>八代市本町４丁目８番１号</t>
  </si>
  <si>
    <t>第1094号</t>
  </si>
  <si>
    <t>合資会社文化堂薬局</t>
  </si>
  <si>
    <t>熊本県葦北郡芦北町湯浦２２７番地の２</t>
  </si>
  <si>
    <t>第1511号</t>
  </si>
  <si>
    <t>有限会社なんこう薬局</t>
  </si>
  <si>
    <t>熊本県葦北郡芦北町大字芦北２５９３番地</t>
  </si>
  <si>
    <t>第1634号</t>
  </si>
  <si>
    <t>有限会社さしき薬局</t>
  </si>
  <si>
    <t>葦北郡芦北町大字佐敷１７５ー１</t>
  </si>
  <si>
    <t>第1762号</t>
  </si>
  <si>
    <t>なんこう薬局南店</t>
  </si>
  <si>
    <t>有限会社　なんこう薬局</t>
  </si>
  <si>
    <t>熊本県葦北郡芦北町芦北２４１５番地</t>
  </si>
  <si>
    <t>第1834号</t>
  </si>
  <si>
    <t>みなまた駅前薬局</t>
  </si>
  <si>
    <t>株式会社ミユキメディカル</t>
  </si>
  <si>
    <t>水俣市桜井町一丁目１番５号</t>
  </si>
  <si>
    <t>第1844号</t>
  </si>
  <si>
    <t>日本調剤　水俣薬局</t>
  </si>
  <si>
    <t>水俣市天神町１丁目３番２号</t>
  </si>
  <si>
    <t>第1849号</t>
  </si>
  <si>
    <t>日本調剤　天神町薬局</t>
  </si>
  <si>
    <t>熊本県水俣市天神町一丁目８番５号</t>
  </si>
  <si>
    <t>第1874号</t>
  </si>
  <si>
    <t>有限会社やまだ薬局</t>
  </si>
  <si>
    <t>第1898号</t>
  </si>
  <si>
    <t>有限会社南福寺調剤薬局</t>
  </si>
  <si>
    <t>有限会社　南福寺調剤薬局</t>
  </si>
  <si>
    <t>水俣市南福寺１７１</t>
  </si>
  <si>
    <t>第1912号</t>
  </si>
  <si>
    <t>有限会社あかね薬局</t>
  </si>
  <si>
    <t>第1927号</t>
  </si>
  <si>
    <t>吉富薬局</t>
  </si>
  <si>
    <t>南九産業株式会社</t>
  </si>
  <si>
    <t>水俣市陣内１丁目４番８号</t>
  </si>
  <si>
    <t>第1938号</t>
  </si>
  <si>
    <t>みつば調剤薬局</t>
  </si>
  <si>
    <t>有限会社愛誠堂</t>
  </si>
  <si>
    <t>水俣市旭町２丁目２番１号</t>
  </si>
  <si>
    <t>第2072号</t>
  </si>
  <si>
    <t>なのはな調剤薬局</t>
  </si>
  <si>
    <t>有限会社メディカルクリア</t>
  </si>
  <si>
    <t>熊本県水俣市塩浜町３１番１号</t>
  </si>
  <si>
    <t>第2143号</t>
  </si>
  <si>
    <t>あじさい薬局</t>
  </si>
  <si>
    <t>第2234号</t>
  </si>
  <si>
    <t>三宝調剤薬局</t>
  </si>
  <si>
    <t>葦北郡芦北町田浦町１１９５ー１０</t>
  </si>
  <si>
    <t>第2235号</t>
  </si>
  <si>
    <t>イクタ調剤薬局</t>
  </si>
  <si>
    <t>葦北郡芦北町湯浦２９５ー１</t>
  </si>
  <si>
    <t>第2268号</t>
  </si>
  <si>
    <t>はなおか調剤薬局</t>
  </si>
  <si>
    <t>株式会社Ｃａｍｐｈｏｒ</t>
  </si>
  <si>
    <t>葦北郡芦北町大字佐敷３４８番地３</t>
  </si>
  <si>
    <t>第2322号</t>
  </si>
  <si>
    <t>株式会社ゆのうら調剤薬局</t>
  </si>
  <si>
    <t>熊本県葦北郡芦北町大字湯浦２３２番地７</t>
  </si>
  <si>
    <t>第2462号</t>
  </si>
  <si>
    <t>さくら薬局</t>
  </si>
  <si>
    <t>水俣市桜井町２丁目２番１９号</t>
  </si>
  <si>
    <t>第2478号</t>
  </si>
  <si>
    <t>ゆうあい薬局</t>
  </si>
  <si>
    <t>株式会社ユビキタスファーマシー</t>
  </si>
  <si>
    <t>水俣市古賀町二丁目５番３７号</t>
  </si>
  <si>
    <t>第2484号</t>
  </si>
  <si>
    <t>平和薬局古賀町店</t>
  </si>
  <si>
    <t>一般社団法人水俣芦北薬剤師会</t>
  </si>
  <si>
    <t>水俣市古賀町二丁目３番２８号</t>
  </si>
  <si>
    <t>水俣市天神町一丁目３番１１号</t>
  </si>
  <si>
    <t>第2485号</t>
  </si>
  <si>
    <t>平和薬局センター店</t>
  </si>
  <si>
    <t>第2537号</t>
  </si>
  <si>
    <t>有限会社　谷川薬局</t>
  </si>
  <si>
    <t>第2542号</t>
  </si>
  <si>
    <t>おれんじ薬局</t>
  </si>
  <si>
    <t>株式会社Ｎｉｓｓｉ</t>
  </si>
  <si>
    <t>水俣市天神町一丁目４６</t>
  </si>
  <si>
    <t>第2600号</t>
  </si>
  <si>
    <t>くまさん薬局</t>
  </si>
  <si>
    <t>株式会社NOGUCHI</t>
  </si>
  <si>
    <t>葦北郡芦北町大字芦北2092ー1</t>
  </si>
  <si>
    <t>第274号</t>
  </si>
  <si>
    <t>合資会社下田薬局</t>
  </si>
  <si>
    <t>熊本県水俣市桜井町１丁目５番６号</t>
  </si>
  <si>
    <t>第1023号</t>
  </si>
  <si>
    <t>駒井田調剤薬局</t>
  </si>
  <si>
    <t>有限会社まえだ</t>
  </si>
  <si>
    <t>人吉市駒井田町１０７９の３</t>
  </si>
  <si>
    <t>第1036号</t>
  </si>
  <si>
    <t>高階誠心堂薬局</t>
  </si>
  <si>
    <t>株式会社　高階誠心堂</t>
  </si>
  <si>
    <t>人吉市上青井町１８０番地３</t>
  </si>
  <si>
    <t>第1179号</t>
  </si>
  <si>
    <t>清風薬局</t>
  </si>
  <si>
    <t>株式会社ユネット</t>
  </si>
  <si>
    <t>球磨郡多良木町多良木４２４９</t>
  </si>
  <si>
    <t>第1189号</t>
  </si>
  <si>
    <t>さくら調剤薬局　人吉店</t>
  </si>
  <si>
    <t>第1284号</t>
  </si>
  <si>
    <t>有限会社ミユキ薬局インター店</t>
  </si>
  <si>
    <t>有限会社ミユキ薬局</t>
  </si>
  <si>
    <t>人吉市鬼木町７４５番地４</t>
  </si>
  <si>
    <t>第1326号</t>
  </si>
  <si>
    <t>高階誠心堂薬局　西間店</t>
  </si>
  <si>
    <t>人吉市西間上町２３８７‐８</t>
  </si>
  <si>
    <t>第1330号</t>
  </si>
  <si>
    <t>犬童薬局</t>
  </si>
  <si>
    <t>有限会社　犬童薬局</t>
  </si>
  <si>
    <t>球磨郡湯前町９５２番地の８</t>
  </si>
  <si>
    <t>第1456号</t>
  </si>
  <si>
    <t>高階誠心堂　錦調剤薬局</t>
  </si>
  <si>
    <t>球磨郡錦町一武２１１１</t>
  </si>
  <si>
    <t>第1533号</t>
  </si>
  <si>
    <t>有限会社みずき薬局</t>
  </si>
  <si>
    <t>人吉市鶴田町１１番地の２</t>
  </si>
  <si>
    <t>第1534号</t>
  </si>
  <si>
    <t>株式会社アテナ</t>
  </si>
  <si>
    <t>人吉市宝来町１２８４番地の３</t>
  </si>
  <si>
    <t>第1577号</t>
  </si>
  <si>
    <t>まえだ薬局</t>
  </si>
  <si>
    <t>第1579号</t>
  </si>
  <si>
    <t>にのまち薬局</t>
  </si>
  <si>
    <t>有限会社海星薬局</t>
  </si>
  <si>
    <t>人吉市二日町５０番地</t>
  </si>
  <si>
    <t>第1600号</t>
  </si>
  <si>
    <t>五日町薬局</t>
  </si>
  <si>
    <t>有限会社ケー・エムメディカルサービス</t>
  </si>
  <si>
    <t>人吉市五日町４５</t>
  </si>
  <si>
    <t>第1614号</t>
  </si>
  <si>
    <t>おかざき薬局</t>
  </si>
  <si>
    <t>有限会社おかざき薬局</t>
  </si>
  <si>
    <t>第1668号</t>
  </si>
  <si>
    <t>ひご薬局　多良木店</t>
  </si>
  <si>
    <t>トライアド熊本有限会社</t>
  </si>
  <si>
    <t>第1699号</t>
  </si>
  <si>
    <t>清風薬局サンロード免田店</t>
  </si>
  <si>
    <t>第1701号</t>
  </si>
  <si>
    <t>清風薬局サンロード湯前店</t>
  </si>
  <si>
    <t>球磨郡湯前町２２１４</t>
  </si>
  <si>
    <t>第1708号</t>
  </si>
  <si>
    <t>株式会社　アテナ</t>
  </si>
  <si>
    <t>第1792号</t>
  </si>
  <si>
    <t>きりん薬局　原田店</t>
  </si>
  <si>
    <t>球磨郡多良木町大字多良木２８９９番地</t>
  </si>
  <si>
    <t>第1796号</t>
  </si>
  <si>
    <t>たらぎ調剤薬局</t>
  </si>
  <si>
    <t>有限会社　たらぎ調剤薬局</t>
  </si>
  <si>
    <t>球磨郡多良木町大字多良木２９０５番地の４</t>
  </si>
  <si>
    <t>第1799号</t>
  </si>
  <si>
    <t>あけぼの薬局</t>
  </si>
  <si>
    <t>有限会社　アン</t>
  </si>
  <si>
    <t>人吉市下新町３６２番地の４</t>
  </si>
  <si>
    <t>第1836号</t>
  </si>
  <si>
    <t>ファーコス薬局　多良木いちご</t>
  </si>
  <si>
    <t>球磨郡多良木町大字多良木４２４７番地の１</t>
  </si>
  <si>
    <t>第1889号</t>
  </si>
  <si>
    <t>（有）くすりのエスエス堂　きりん本町薬局</t>
  </si>
  <si>
    <t>有限会社　くすりのエスエス堂</t>
  </si>
  <si>
    <t>球磨郡あさぎり町免田東１４９７</t>
  </si>
  <si>
    <t>第1937号</t>
  </si>
  <si>
    <t>ぎんなん薬局</t>
  </si>
  <si>
    <t>有限会社プラスエンゼル</t>
  </si>
  <si>
    <t>第1973号</t>
  </si>
  <si>
    <t>（有）くすりのエスエス堂薬局瓦屋店</t>
  </si>
  <si>
    <t>有限会社くすりのエスエス堂</t>
  </si>
  <si>
    <t>第2057号</t>
  </si>
  <si>
    <t>宝来調剤薬局</t>
  </si>
  <si>
    <t>人吉市宝来町８０番地の３</t>
  </si>
  <si>
    <t>第2058号</t>
  </si>
  <si>
    <t>鬼木調剤薬局</t>
  </si>
  <si>
    <t>人吉市鬼木町３１４番地</t>
  </si>
  <si>
    <t>第2059号</t>
  </si>
  <si>
    <t>翠薬局</t>
  </si>
  <si>
    <t>第2087号</t>
  </si>
  <si>
    <t>百太郎薬局</t>
  </si>
  <si>
    <t>第2127号</t>
  </si>
  <si>
    <t>清風薬局免田店</t>
  </si>
  <si>
    <t>球磨郡あさぎり町上北１６７番地</t>
  </si>
  <si>
    <t>第2139号</t>
  </si>
  <si>
    <t>あおい調剤薬局</t>
  </si>
  <si>
    <t>有限会社ＪＡＭ</t>
  </si>
  <si>
    <t>人吉市上青井町１８０番地２３</t>
  </si>
  <si>
    <t>第2142号</t>
  </si>
  <si>
    <t>さくら調剤薬局西間店</t>
  </si>
  <si>
    <t>第2144号</t>
  </si>
  <si>
    <t>ココ薬局</t>
  </si>
  <si>
    <t>有限会社ココ薬局</t>
  </si>
  <si>
    <t>第2158号</t>
  </si>
  <si>
    <t>さくら調剤薬局瓦屋店</t>
  </si>
  <si>
    <t>第2178号</t>
  </si>
  <si>
    <t>合資会社山口薬局・ピーチ店</t>
  </si>
  <si>
    <t>合資会社山口薬局</t>
  </si>
  <si>
    <t>第2239号</t>
  </si>
  <si>
    <t>くま薬局</t>
  </si>
  <si>
    <t>有限会社コスモメディカル</t>
  </si>
  <si>
    <t>球磨郡相良村川辺１８０６番地</t>
  </si>
  <si>
    <t>第2321号</t>
  </si>
  <si>
    <t>人吉けんこう堂薬局</t>
  </si>
  <si>
    <t>有限会社　メディカル茜</t>
  </si>
  <si>
    <t>人吉市瓦屋町１１２１番４号</t>
  </si>
  <si>
    <t>第2360号</t>
  </si>
  <si>
    <t>さくら調剤薬局　医療センター前店</t>
  </si>
  <si>
    <t>人吉市老神町２７番地１</t>
  </si>
  <si>
    <t>第2395号</t>
  </si>
  <si>
    <t>きりん薬局　岡原店</t>
  </si>
  <si>
    <t>有限会社　ケイピーエス・ネットワーク</t>
  </si>
  <si>
    <t>球磨郡あさぎり町岡原北９６０番地２</t>
  </si>
  <si>
    <t>第2403号</t>
  </si>
  <si>
    <t>クスノキ薬局　桜の里店</t>
  </si>
  <si>
    <t>第2418号</t>
  </si>
  <si>
    <t>クスノキ薬局　御薬園店</t>
  </si>
  <si>
    <t>第2420号</t>
  </si>
  <si>
    <t>うさぎ薬局　人吉店</t>
  </si>
  <si>
    <t>株式会社七草堂</t>
  </si>
  <si>
    <t>人吉市鍛冶屋町６５番地</t>
  </si>
  <si>
    <t>第2432号</t>
  </si>
  <si>
    <t>高階誠心堂薬局かわらや店</t>
  </si>
  <si>
    <t>人吉市瓦屋町１４６３番</t>
  </si>
  <si>
    <t>第2457号</t>
  </si>
  <si>
    <t>さくら調剤薬局九日町店</t>
  </si>
  <si>
    <t>人吉市九日町１０２番１</t>
  </si>
  <si>
    <t>第2477号</t>
  </si>
  <si>
    <t>高階誠心堂薬局たらぎ店</t>
  </si>
  <si>
    <t>株式会社高階誠心堂</t>
  </si>
  <si>
    <t>球磨郡多良木町多良木２６６</t>
  </si>
  <si>
    <t>第2483号</t>
  </si>
  <si>
    <t>つばめ薬局</t>
  </si>
  <si>
    <t>イントロン株式会社</t>
  </si>
  <si>
    <t>第2496号</t>
  </si>
  <si>
    <t>きりん薬局　西間店</t>
  </si>
  <si>
    <t>人吉市西間上町今宮２５８２</t>
  </si>
  <si>
    <t>第2500号</t>
  </si>
  <si>
    <t>くるみ薬局</t>
  </si>
  <si>
    <t>有限会社　さしき薬局</t>
  </si>
  <si>
    <t>球磨郡あさぎり町上北１８１</t>
  </si>
  <si>
    <t>第2533号</t>
  </si>
  <si>
    <t>清風薬局人吉店</t>
  </si>
  <si>
    <t>株式会社　ユネツト</t>
  </si>
  <si>
    <t>第2548号</t>
  </si>
  <si>
    <t>高階誠心堂薬局いずみだ店</t>
  </si>
  <si>
    <t>第2554号</t>
  </si>
  <si>
    <t>安民堂薬局　西間店</t>
  </si>
  <si>
    <t>クラフト株式会社</t>
  </si>
  <si>
    <t>人吉市土手町２５番地２</t>
  </si>
  <si>
    <t>第2560号</t>
  </si>
  <si>
    <t>ひご薬局　下林店</t>
  </si>
  <si>
    <t>人吉市下林町２３１番地２</t>
  </si>
  <si>
    <t>第2585号</t>
  </si>
  <si>
    <t>(有)くすりのエスエス堂薬局　城本店</t>
  </si>
  <si>
    <t>第2589号</t>
  </si>
  <si>
    <t>きりん薬局　免田店</t>
  </si>
  <si>
    <t>球磨郡あさぎり町免田東２７９３番地３</t>
  </si>
  <si>
    <t>第2605号</t>
  </si>
  <si>
    <t>清風はなみずき薬局</t>
  </si>
  <si>
    <t>人吉市九日町９２</t>
  </si>
  <si>
    <t>第2608号</t>
  </si>
  <si>
    <t>マリーン岡原薬局</t>
  </si>
  <si>
    <t>株式会社メディカル・コーポレイト</t>
  </si>
  <si>
    <t>球磨郡あさぎり町岡原北８８０番地５</t>
  </si>
  <si>
    <t>第687号</t>
  </si>
  <si>
    <t>合資会社　山口薬局</t>
  </si>
  <si>
    <t>球磨郡多良木町大字多良木６５０</t>
  </si>
  <si>
    <t>第1129号</t>
  </si>
  <si>
    <t>有限会社瀬戸薬局</t>
  </si>
  <si>
    <t>荒尾市西原町２丁目４番４号</t>
  </si>
  <si>
    <t>第1230号</t>
  </si>
  <si>
    <t>ヨシザキ薬局横島店</t>
  </si>
  <si>
    <t>吉崎薬品有限会社</t>
  </si>
  <si>
    <t>玉名市横島町横島１７０７番地１</t>
  </si>
  <si>
    <t>第1321号</t>
  </si>
  <si>
    <t>有限会社ハッピー薬局</t>
  </si>
  <si>
    <t>熊本県玉名市滑石２５４０番地１</t>
  </si>
  <si>
    <t>第1377号</t>
  </si>
  <si>
    <t>有限会社あけぼの薬局</t>
  </si>
  <si>
    <t>荒尾市荒尾２６６６番１号</t>
  </si>
  <si>
    <t>第1420号</t>
  </si>
  <si>
    <t>菊水堂薬局</t>
  </si>
  <si>
    <t>菊水堂薬局有限会社</t>
  </si>
  <si>
    <t>玉名郡和水町江田４１４４番地</t>
  </si>
  <si>
    <t>第1443号</t>
  </si>
  <si>
    <t>有限会社爽快堂調剤薬局</t>
  </si>
  <si>
    <t>荒尾市荒尾字合路２０１８番５号</t>
  </si>
  <si>
    <t>第1493号</t>
  </si>
  <si>
    <t>ライフ薬局</t>
  </si>
  <si>
    <t>株式会社創健</t>
  </si>
  <si>
    <t>第1540号</t>
  </si>
  <si>
    <t>そうごう薬局四ツ山店</t>
  </si>
  <si>
    <t>第1637号</t>
  </si>
  <si>
    <t>（有）ハッピー薬局岱明店</t>
  </si>
  <si>
    <t>第1644号</t>
  </si>
  <si>
    <t>有限会社吉崎調剤薬局</t>
  </si>
  <si>
    <t>玉名市高瀬５０６番地１</t>
  </si>
  <si>
    <t>第1667号</t>
  </si>
  <si>
    <t>有限会社せいうんメデイックス</t>
  </si>
  <si>
    <t>熊本県荒尾市宮内５７０番地３</t>
  </si>
  <si>
    <t>熊本県荒尾市一部９０５番地８</t>
  </si>
  <si>
    <t>第1696号</t>
  </si>
  <si>
    <t>なのはな薬局</t>
  </si>
  <si>
    <t>第1744号</t>
  </si>
  <si>
    <t>そうごう薬局玉名店</t>
  </si>
  <si>
    <t>第1746号</t>
  </si>
  <si>
    <t>山の手調剤薬局</t>
  </si>
  <si>
    <t>有限会社　田中</t>
  </si>
  <si>
    <t>第1773号</t>
  </si>
  <si>
    <t>夢が丘薬局</t>
  </si>
  <si>
    <t>第1800号</t>
  </si>
  <si>
    <t>そうごう薬局荒尾店</t>
  </si>
  <si>
    <t>荒尾市荒尾８１３番地３</t>
  </si>
  <si>
    <t>第1829号</t>
  </si>
  <si>
    <t>有限会社　アイ調剤薬局大谷店</t>
  </si>
  <si>
    <t>有限会社アイ調剤薬局</t>
  </si>
  <si>
    <t>荒尾市荒尾４５４４番地５２</t>
  </si>
  <si>
    <t>第1855号</t>
  </si>
  <si>
    <t>第1856号</t>
  </si>
  <si>
    <t>林田薬局</t>
  </si>
  <si>
    <t>有限会社　くすりの林田</t>
  </si>
  <si>
    <t>玉名郡長洲町大字長洲１４０８番地の３</t>
  </si>
  <si>
    <t>第1861号</t>
  </si>
  <si>
    <t>瀬戸薬局　山浦店</t>
  </si>
  <si>
    <t>有限会社　瀬戸薬局</t>
  </si>
  <si>
    <t>第1867号</t>
  </si>
  <si>
    <t>長洲金魚薬局</t>
  </si>
  <si>
    <t>有限会社おくすりの本舗</t>
  </si>
  <si>
    <t>第1914号</t>
  </si>
  <si>
    <t>スカイメディカル玉名薬局</t>
  </si>
  <si>
    <t>株式会社スカイメディカルホールディングス</t>
  </si>
  <si>
    <t>第1932号</t>
  </si>
  <si>
    <t>そうごう薬局　立願寺店</t>
  </si>
  <si>
    <t>第1962号</t>
  </si>
  <si>
    <t>有限会社つばめ薬局</t>
  </si>
  <si>
    <t>第1967号</t>
  </si>
  <si>
    <t>第1971号</t>
  </si>
  <si>
    <t>有限会社なごみ薬局</t>
  </si>
  <si>
    <t>玉名郡南関町大字上坂下字井手３４７８番４</t>
  </si>
  <si>
    <t>第2005号</t>
  </si>
  <si>
    <t>有限会社あおぞら薬局</t>
  </si>
  <si>
    <t>第2028号</t>
  </si>
  <si>
    <t>有限会社あさひ調剤薬局</t>
  </si>
  <si>
    <t>荒尾市大島１００番地２</t>
  </si>
  <si>
    <t>第2115号</t>
  </si>
  <si>
    <t>ヤマムラ薬局</t>
  </si>
  <si>
    <t>有限会社　ヤマムラ薬局</t>
  </si>
  <si>
    <t>玉名郡長洲町大字高浜１４８３番地の１</t>
  </si>
  <si>
    <t>第2116号</t>
  </si>
  <si>
    <t>有限会社吉永薬局　ハート薬局</t>
  </si>
  <si>
    <t>有限会社吉永薬局</t>
  </si>
  <si>
    <t>玉名市築地字平町１０番７</t>
  </si>
  <si>
    <t>第2145号</t>
  </si>
  <si>
    <t>オレンジ薬局おあま店</t>
  </si>
  <si>
    <t>有限会社オレンジ薬局</t>
  </si>
  <si>
    <t>玉名市天水町小天６９８７の１</t>
  </si>
  <si>
    <t>第2226号</t>
  </si>
  <si>
    <t>あらお桜山調剤薬局</t>
  </si>
  <si>
    <t>第2243号</t>
  </si>
  <si>
    <t>長洲まりん薬局</t>
  </si>
  <si>
    <t>翔佑会株式会社</t>
  </si>
  <si>
    <t>第2247号</t>
  </si>
  <si>
    <t>そうごう薬局有明長洲店</t>
  </si>
  <si>
    <t>熊本県玉名郡長洲町宮野２７７５番地１</t>
  </si>
  <si>
    <t>第2265号</t>
  </si>
  <si>
    <t>溝上薬局　ひがしやかた店</t>
  </si>
  <si>
    <t>熊本県荒尾市東屋形四丁目２番３２号</t>
  </si>
  <si>
    <t>第2313号</t>
  </si>
  <si>
    <t>しょうぶ薬局</t>
  </si>
  <si>
    <t>第2350号</t>
  </si>
  <si>
    <t>西原町すこやか調剤薬局</t>
  </si>
  <si>
    <t>第2372号</t>
  </si>
  <si>
    <t>そうごう薬局　玉名亀甲店</t>
  </si>
  <si>
    <t>玉名市亀甲２５１番４</t>
  </si>
  <si>
    <t>第2374号</t>
  </si>
  <si>
    <t>たまな駅前薬局</t>
  </si>
  <si>
    <t>第2384号</t>
  </si>
  <si>
    <t>新生堂薬局　玉名はねぎ店</t>
  </si>
  <si>
    <t>第2392号</t>
  </si>
  <si>
    <t>かめのこ調剤薬局</t>
  </si>
  <si>
    <t>マロンファーマ株式会社</t>
  </si>
  <si>
    <t>第2399号</t>
  </si>
  <si>
    <t>ハッピー薬局荒尾店</t>
  </si>
  <si>
    <t>株式会社ハッピー薬局</t>
  </si>
  <si>
    <t>荒尾市荒尾４１６０番地２５５</t>
  </si>
  <si>
    <t>第2402号</t>
  </si>
  <si>
    <t>瀬戸薬局　四ツ山店</t>
  </si>
  <si>
    <t>第2415号</t>
  </si>
  <si>
    <t>ＤＩ薬局　玉名店</t>
  </si>
  <si>
    <t>リスペクト株式会社</t>
  </si>
  <si>
    <t>第2430号</t>
  </si>
  <si>
    <t>そうごう薬局　高瀬店</t>
  </si>
  <si>
    <t>熊本県玉名市高瀬３２３番２</t>
  </si>
  <si>
    <t>第2448号</t>
  </si>
  <si>
    <t>四ツ山はるかぜ薬局</t>
  </si>
  <si>
    <t>荒尾市四ツ山町３丁目６番２</t>
  </si>
  <si>
    <t>第2458号</t>
  </si>
  <si>
    <t>いちご薬局玉名店</t>
  </si>
  <si>
    <t>株式会社熊本幸生</t>
  </si>
  <si>
    <t>玉名市松木24‐3</t>
  </si>
  <si>
    <t>第2475号</t>
  </si>
  <si>
    <t>ひかり薬局　荒尾店</t>
  </si>
  <si>
    <t>Ｕ．アソシエート株式会社</t>
  </si>
  <si>
    <t>熊本県荒尾市荒尾７９３</t>
  </si>
  <si>
    <t>第2491号</t>
  </si>
  <si>
    <t>双葉薬局</t>
  </si>
  <si>
    <t>ネオソルタ株式会社</t>
  </si>
  <si>
    <t>玉名市立願寺１９０番地５</t>
  </si>
  <si>
    <t>第2494号</t>
  </si>
  <si>
    <t>ハッピー薬局　高道店</t>
  </si>
  <si>
    <t>玉名市岱明町高道１１９５</t>
  </si>
  <si>
    <t>第2520号</t>
  </si>
  <si>
    <t>地域の薬局</t>
  </si>
  <si>
    <t>株式会社Ｂｅｔｔｅｒ　Ｔｏｍｏｒｒｏｗ　Ｐｈａｒｍａｃｙ</t>
  </si>
  <si>
    <t>玉名郡玉東町木葉７５５番７</t>
  </si>
  <si>
    <t>第2521号</t>
  </si>
  <si>
    <t>あかり薬局</t>
  </si>
  <si>
    <t>合同会社あかり薬局</t>
  </si>
  <si>
    <t>玉名市大浜町６３０</t>
  </si>
  <si>
    <t>第2522号</t>
  </si>
  <si>
    <t>ハッピー薬局　松木店</t>
  </si>
  <si>
    <t>玉名市松木１３番地３</t>
  </si>
  <si>
    <t>第2525号</t>
  </si>
  <si>
    <t>荒尾増永薬局</t>
  </si>
  <si>
    <t>第2532号</t>
  </si>
  <si>
    <t>あらおシティ薬局</t>
  </si>
  <si>
    <t>株式会社ケイエスファーマ</t>
  </si>
  <si>
    <t>第2549号</t>
  </si>
  <si>
    <t>れいわ薬局　築地店</t>
  </si>
  <si>
    <t>玉名市築地３３５番地</t>
  </si>
  <si>
    <t>第2556号</t>
  </si>
  <si>
    <t>ひかり調剤薬局</t>
  </si>
  <si>
    <t>第2567号</t>
  </si>
  <si>
    <t>いくら調剤薬局</t>
  </si>
  <si>
    <t>株式会社シーバイハート</t>
  </si>
  <si>
    <t>第2572号</t>
  </si>
  <si>
    <t>アイン薬局　くまもと県北病院店</t>
  </si>
  <si>
    <t>株式会社アインファーマシーズ</t>
  </si>
  <si>
    <t>玉名市玉名８４２番地</t>
  </si>
  <si>
    <t>第2573号</t>
  </si>
  <si>
    <t>新生堂薬局　くまもと県北病院前店</t>
  </si>
  <si>
    <t>玉名市玉名４２９番１</t>
  </si>
  <si>
    <t>第2577号</t>
  </si>
  <si>
    <t>海浜総合薬局　築地店</t>
  </si>
  <si>
    <t>株式会社SKY CREATE</t>
  </si>
  <si>
    <t>玉名市築地６番地</t>
  </si>
  <si>
    <t>第2586号</t>
  </si>
  <si>
    <t>たいめい薬局</t>
  </si>
  <si>
    <t>セイコーメディカルブレーン株式会社</t>
  </si>
  <si>
    <t>第2590号</t>
  </si>
  <si>
    <t>株式会社Ｗｉｓｄｏｍ</t>
  </si>
  <si>
    <t>玉名市中１８３６番地６</t>
  </si>
  <si>
    <t>第2599号</t>
  </si>
  <si>
    <t>松林堂薬局</t>
  </si>
  <si>
    <t>有限会社不知火メディクス</t>
  </si>
  <si>
    <t>第2601号</t>
  </si>
  <si>
    <t>スカイメディカル荒尾薬局</t>
  </si>
  <si>
    <t>株式会社スカイメディカルファーマ</t>
  </si>
  <si>
    <t>第1404号</t>
  </si>
  <si>
    <t>とよの薬局</t>
  </si>
  <si>
    <t>ユタカ商事有限会社</t>
  </si>
  <si>
    <t>宇城市豊野町糸石３８９６番地</t>
  </si>
  <si>
    <t>第1424号</t>
  </si>
  <si>
    <t>宇土駅前薬局</t>
  </si>
  <si>
    <t>第1437号</t>
  </si>
  <si>
    <t>宇土市松山町４３９７番地３</t>
  </si>
  <si>
    <t>第1452号</t>
  </si>
  <si>
    <t>長生堂薬局</t>
  </si>
  <si>
    <t>平成商事有限会社</t>
  </si>
  <si>
    <t>下益城郡美里町永富３６２番地</t>
  </si>
  <si>
    <t>第1487号</t>
  </si>
  <si>
    <t>有限会社かやの　かやの薬局</t>
  </si>
  <si>
    <t>有限会社かやの</t>
  </si>
  <si>
    <t>第1489号</t>
  </si>
  <si>
    <t>スエヒロ薬局</t>
  </si>
  <si>
    <t>株式会社ピア・ファーマシー</t>
  </si>
  <si>
    <t>第1576号</t>
  </si>
  <si>
    <t>オガワ薬局</t>
  </si>
  <si>
    <t>株式会社美生堂</t>
  </si>
  <si>
    <t>第1599号</t>
  </si>
  <si>
    <t>宇城市不知火町御領７０８番地１５</t>
  </si>
  <si>
    <t>第1624号</t>
  </si>
  <si>
    <t>サカモト薬局</t>
  </si>
  <si>
    <t>有限会社サカモト</t>
  </si>
  <si>
    <t>第1660号</t>
  </si>
  <si>
    <t>みやび薬局</t>
  </si>
  <si>
    <t>宇城市松橋町久具字新開３２４番地２</t>
  </si>
  <si>
    <t>第1709号</t>
  </si>
  <si>
    <t>良寛堂薬局</t>
  </si>
  <si>
    <t>有限会社松橋調剤センター</t>
  </si>
  <si>
    <t>宇城市松橋町松橋１９４番地１</t>
  </si>
  <si>
    <t>第1723号</t>
  </si>
  <si>
    <t>宇城薬局</t>
  </si>
  <si>
    <t>有限会社下益城調剤支援センター</t>
  </si>
  <si>
    <t>宇城市松橋町両仲間７２４番地</t>
  </si>
  <si>
    <t>第1775号</t>
  </si>
  <si>
    <t>熊本南前薬局</t>
  </si>
  <si>
    <t>有限会社　熊本南前薬局</t>
  </si>
  <si>
    <t>宇城市松橋町豊福２０７０番地</t>
  </si>
  <si>
    <t>第1853号</t>
  </si>
  <si>
    <t>さくら調剤薬局　松橋店</t>
  </si>
  <si>
    <t>宇城市松橋町きらら２丁目４番７号</t>
  </si>
  <si>
    <t>第1890号</t>
  </si>
  <si>
    <t>江南薬局</t>
  </si>
  <si>
    <t>有限会社江南薬局</t>
  </si>
  <si>
    <t>宇城市小川町北新田６１番地４</t>
  </si>
  <si>
    <t>第2102号</t>
  </si>
  <si>
    <t>みさと薬局</t>
  </si>
  <si>
    <t>第2147号</t>
  </si>
  <si>
    <t>松橋中央薬局</t>
  </si>
  <si>
    <t>株式会社宇城メディカル</t>
  </si>
  <si>
    <t>宇城市松橋町きらら二丁目２番１３号</t>
  </si>
  <si>
    <t>第2148号</t>
  </si>
  <si>
    <t>宇土まつやま調剤薬局</t>
  </si>
  <si>
    <t>株式会社　宇土まつやま調剤薬局</t>
  </si>
  <si>
    <t>第2179号</t>
  </si>
  <si>
    <t>三気堂薬局　松橋店</t>
  </si>
  <si>
    <t>第2185号</t>
  </si>
  <si>
    <t>まつばせ薬局</t>
  </si>
  <si>
    <t>株式会社萩尾ハニーファーマシー</t>
  </si>
  <si>
    <t>宇城市松橋町萩尾２０５１番地８</t>
  </si>
  <si>
    <t>第2190号</t>
  </si>
  <si>
    <t>すまいる薬局</t>
  </si>
  <si>
    <t>株式会社ロードファーマシー</t>
  </si>
  <si>
    <t>宇城市小川町川尻２７４番地６</t>
  </si>
  <si>
    <t>第2216号</t>
  </si>
  <si>
    <t>松橋クローバー薬局</t>
  </si>
  <si>
    <t>有限会社不知火薬局</t>
  </si>
  <si>
    <t>第2281号</t>
  </si>
  <si>
    <t>つばき薬局</t>
  </si>
  <si>
    <t>有限会社網田薬局</t>
  </si>
  <si>
    <t>第2287号</t>
  </si>
  <si>
    <t>ヒカリ調剤薬局</t>
  </si>
  <si>
    <t>有限会社明和</t>
  </si>
  <si>
    <t>宇城市三角町三角浦１１５９番地１２５</t>
  </si>
  <si>
    <t>第2353号</t>
  </si>
  <si>
    <t>マリノ薬局</t>
  </si>
  <si>
    <t>有限会社プチマリノ</t>
  </si>
  <si>
    <t>宇城市松橋町久具６８７番地２</t>
  </si>
  <si>
    <t>第2365号</t>
  </si>
  <si>
    <t>きらら調剤薬局</t>
  </si>
  <si>
    <t>株式会社ミカーレ</t>
  </si>
  <si>
    <t>宇城市松橋町きらら３丁目２番２０号</t>
  </si>
  <si>
    <t>第2391号</t>
  </si>
  <si>
    <t>ウイング薬局</t>
  </si>
  <si>
    <t>宇城市松橋町きらら１丁目６番８号</t>
  </si>
  <si>
    <t>第2422号</t>
  </si>
  <si>
    <t>ミノリ調剤薬局</t>
  </si>
  <si>
    <t>宇城市小川町新田出字二番２７４</t>
  </si>
  <si>
    <t>第2464号</t>
  </si>
  <si>
    <t>ひまわり薬局　宇土店</t>
  </si>
  <si>
    <t>宇土市本町１丁目５番地１</t>
  </si>
  <si>
    <t>第2511号</t>
  </si>
  <si>
    <t>新生堂薬局　松橋店</t>
  </si>
  <si>
    <t>第2527号</t>
  </si>
  <si>
    <t>ホリサカ薬局</t>
  </si>
  <si>
    <t>株式会社ホリサカ薬局</t>
  </si>
  <si>
    <t>第2545号</t>
  </si>
  <si>
    <t>さくら薬局宇土店</t>
  </si>
  <si>
    <t>株式会社さくら</t>
  </si>
  <si>
    <t>宇土市高柳町２２７番地９</t>
  </si>
  <si>
    <t>第2547号</t>
  </si>
  <si>
    <t>新生堂薬局　松橋曲野店</t>
  </si>
  <si>
    <t>宇城市松橋町曲野２１１８番地１</t>
  </si>
  <si>
    <t>第2563号</t>
  </si>
  <si>
    <t>ヨネザワネット株式会社</t>
  </si>
  <si>
    <t>第2568号</t>
  </si>
  <si>
    <t>かえで薬局</t>
  </si>
  <si>
    <t>江上　慶太</t>
  </si>
  <si>
    <t>第2575号</t>
  </si>
  <si>
    <t>道の駅調剤薬局</t>
  </si>
  <si>
    <t>宇城市松橋町久具７５８番地４</t>
  </si>
  <si>
    <t>第2578号</t>
  </si>
  <si>
    <t>福永薬局</t>
  </si>
  <si>
    <t>株式会社ココカラファインヘルスケア</t>
  </si>
  <si>
    <t>宇土市本町６丁目２４</t>
  </si>
  <si>
    <t>第2579号</t>
  </si>
  <si>
    <t>福永調剤薬局</t>
  </si>
  <si>
    <t>宇土市本町６丁目８</t>
  </si>
  <si>
    <t>第2580号</t>
  </si>
  <si>
    <t>福永調剤薬局三丁目店</t>
  </si>
  <si>
    <t>宇土市本町３丁目１８</t>
  </si>
  <si>
    <t>第2581号</t>
  </si>
  <si>
    <t>宇城市松橋町松橋４９０番２</t>
  </si>
  <si>
    <t>第2582号</t>
  </si>
  <si>
    <t>たんぽぽ薬局宇土市役所前店</t>
  </si>
  <si>
    <t>宇土市浦田町８５</t>
  </si>
  <si>
    <t>第2593号</t>
  </si>
  <si>
    <t>とよかわ薬局</t>
  </si>
  <si>
    <t>株式会社まるそうヘルスケア</t>
  </si>
  <si>
    <t>宇城市松橋町南豊崎５９３番地４</t>
  </si>
  <si>
    <t>第524号</t>
  </si>
  <si>
    <t>株式会社高浜薬局</t>
  </si>
  <si>
    <t>第904号</t>
  </si>
  <si>
    <t>有限会社福田薬局</t>
  </si>
  <si>
    <t>宇城市小川町小川８７</t>
  </si>
  <si>
    <t>第1066号</t>
  </si>
  <si>
    <t>有限会社ゆう薬局</t>
  </si>
  <si>
    <t>天草市本渡町本戸馬場２１２５番地４</t>
  </si>
  <si>
    <t>第1394号</t>
  </si>
  <si>
    <t>有限会社栄町薬局</t>
  </si>
  <si>
    <t>天草市栄町１２番１５号</t>
  </si>
  <si>
    <t>第1398号</t>
  </si>
  <si>
    <t>株式会社サイカイ薬局</t>
  </si>
  <si>
    <t>天草郡苓北町富岡３５９７番１７号</t>
  </si>
  <si>
    <t>第1422号</t>
  </si>
  <si>
    <t>ほんど調剤薬局</t>
  </si>
  <si>
    <t>有限会社ワコー</t>
  </si>
  <si>
    <t>天草市南新町３番地の１</t>
  </si>
  <si>
    <t>第1523号</t>
  </si>
  <si>
    <t>スモト薬局</t>
  </si>
  <si>
    <t>有限会社エーピー薬局</t>
  </si>
  <si>
    <t>天草市栖本町湯船原７６８番地の２０</t>
  </si>
  <si>
    <t>第1525号</t>
  </si>
  <si>
    <t>有限会社カミシマ薬局</t>
  </si>
  <si>
    <t>上天草市龍ケ岳町高戸１４２７番地</t>
  </si>
  <si>
    <t>第1529号</t>
  </si>
  <si>
    <t>はまゆう薬局</t>
  </si>
  <si>
    <t>有限会社嶽本薬局</t>
  </si>
  <si>
    <t>第1572号</t>
  </si>
  <si>
    <t>シンワ薬局</t>
  </si>
  <si>
    <t>株式会社天草調剤薬局</t>
  </si>
  <si>
    <t>天草市新和町小宮地７６３番地１０</t>
  </si>
  <si>
    <t>天草市東町８５番地</t>
  </si>
  <si>
    <t>第1595号</t>
  </si>
  <si>
    <t>港町調剤薬局</t>
  </si>
  <si>
    <t>有限会社翔優</t>
  </si>
  <si>
    <t>天草市港町１６番１１号</t>
  </si>
  <si>
    <t>第1606号</t>
  </si>
  <si>
    <t>くらしの薬局中店</t>
  </si>
  <si>
    <t>株式会社メディカルインテリジェンス</t>
  </si>
  <si>
    <t>第1629号</t>
  </si>
  <si>
    <t>オイシ薬局</t>
  </si>
  <si>
    <t>尾石　富人</t>
  </si>
  <si>
    <t>第1632号</t>
  </si>
  <si>
    <t>カミタニ薬局</t>
  </si>
  <si>
    <t>有限会社カミタニ薬局</t>
  </si>
  <si>
    <t>上天草市大矢野町上３９７番地２</t>
  </si>
  <si>
    <t>第1661号</t>
  </si>
  <si>
    <t>株式会社木山薬局北部店</t>
  </si>
  <si>
    <t>株式会社木山薬局</t>
  </si>
  <si>
    <t>天草市八幡町１番１号</t>
  </si>
  <si>
    <t>第1675号</t>
  </si>
  <si>
    <t>木山調剤薬局　登立店</t>
  </si>
  <si>
    <t>株式会社　木山薬局</t>
  </si>
  <si>
    <t>第1705号</t>
  </si>
  <si>
    <t>有限会社　ひまわり薬局</t>
  </si>
  <si>
    <t>第1739号</t>
  </si>
  <si>
    <t>くらしの薬局　阿村店</t>
  </si>
  <si>
    <t>上天草市松島町阿村８０４番地６</t>
  </si>
  <si>
    <t>第1753号</t>
  </si>
  <si>
    <t>有限会社　ハート薬局</t>
  </si>
  <si>
    <t>天草市今釜新町３４１３番地１</t>
  </si>
  <si>
    <t>第1782号</t>
  </si>
  <si>
    <t>久玉薬局</t>
  </si>
  <si>
    <t>第1791号</t>
  </si>
  <si>
    <t>ほっと薬局</t>
  </si>
  <si>
    <t>有限会社　ほっと薬局</t>
  </si>
  <si>
    <t>第1828号</t>
  </si>
  <si>
    <t>あい薬局</t>
  </si>
  <si>
    <t>有限会社　サンワ</t>
  </si>
  <si>
    <t>天草市牛深町３０５２番地２</t>
  </si>
  <si>
    <t>第1896号</t>
  </si>
  <si>
    <t>しらす薬局</t>
  </si>
  <si>
    <t>有限会社　松﨑商店</t>
  </si>
  <si>
    <t>第1933号</t>
  </si>
  <si>
    <t>コジマ薬局</t>
  </si>
  <si>
    <t>有限会社コジマ薬局</t>
  </si>
  <si>
    <t>上天草市松島町阿村５０７２番１４</t>
  </si>
  <si>
    <t>第1949号</t>
  </si>
  <si>
    <t>わかば薬局</t>
  </si>
  <si>
    <t>有限会社興福堂</t>
  </si>
  <si>
    <t>天草市北原町１番１１号</t>
  </si>
  <si>
    <t>第1950号</t>
  </si>
  <si>
    <t>デイ薬局</t>
  </si>
  <si>
    <t>第1965号</t>
  </si>
  <si>
    <t>有限会社南新町薬局</t>
  </si>
  <si>
    <t>第1986号</t>
  </si>
  <si>
    <t>センター薬局</t>
  </si>
  <si>
    <t>有限会社ＮＡＤＡセンター薬局</t>
  </si>
  <si>
    <t>天草市南新町７番地１５</t>
  </si>
  <si>
    <t>第1998号</t>
  </si>
  <si>
    <t>河浦薬局</t>
  </si>
  <si>
    <t>天草市河浦町大字白木河内２２７番地７</t>
  </si>
  <si>
    <t>第2009号</t>
  </si>
  <si>
    <t>きたおか薬局</t>
  </si>
  <si>
    <t>北岡　敏克</t>
  </si>
  <si>
    <t>第2013号</t>
  </si>
  <si>
    <t>うしぶか調剤薬局</t>
  </si>
  <si>
    <t>有限会社　同仁</t>
  </si>
  <si>
    <t>第2014号</t>
  </si>
  <si>
    <t>エザキ三方堂薬局</t>
  </si>
  <si>
    <t>有限会社　江崎薬局</t>
  </si>
  <si>
    <t>天草市志柿町中ノ浦５６７６番地２</t>
  </si>
  <si>
    <t>第2029号</t>
  </si>
  <si>
    <t>すばる薬局</t>
  </si>
  <si>
    <t>有限会社　すばる薬局</t>
  </si>
  <si>
    <t>天草市大浜町３番３５号</t>
  </si>
  <si>
    <t>第2056号</t>
  </si>
  <si>
    <t>くすうら薬局</t>
  </si>
  <si>
    <t>有限会社　翔優</t>
  </si>
  <si>
    <t>天草市楠浦町２７８番地１</t>
  </si>
  <si>
    <t>第2060号</t>
  </si>
  <si>
    <t>イルカ薬局</t>
  </si>
  <si>
    <t>株式会社　ＡＱＵＡ</t>
  </si>
  <si>
    <t>天草市五和町二江１４７７番地７３</t>
  </si>
  <si>
    <t>第2061号</t>
  </si>
  <si>
    <t>ほんど北薬局</t>
  </si>
  <si>
    <t>有限会社　エーピー薬局</t>
  </si>
  <si>
    <t>天草市八幡町７番２５号</t>
  </si>
  <si>
    <t>天草市亀場町亀川１６９３番地２</t>
  </si>
  <si>
    <t>第2064号</t>
  </si>
  <si>
    <t>あまくさ薬局</t>
  </si>
  <si>
    <t>天草市本渡町広瀬字大矢崎５番地１２３</t>
  </si>
  <si>
    <t>第2076号</t>
  </si>
  <si>
    <t>アーチ薬局</t>
  </si>
  <si>
    <t>株式会社　ロクイチ</t>
  </si>
  <si>
    <t>天草市五和町城河原３丁目４０１番地</t>
  </si>
  <si>
    <t>第2119号</t>
  </si>
  <si>
    <t>龍ヶ岳調剤薬局</t>
  </si>
  <si>
    <t>株式会社一円相</t>
  </si>
  <si>
    <t>第2186号</t>
  </si>
  <si>
    <t>しろはと薬局</t>
  </si>
  <si>
    <t>有限会社江崎薬局</t>
  </si>
  <si>
    <t>天草市太田町7番6</t>
  </si>
  <si>
    <t>第2329号</t>
  </si>
  <si>
    <t>オリーブ薬局</t>
  </si>
  <si>
    <t>有限会社ハート薬局</t>
  </si>
  <si>
    <t>第2349号</t>
  </si>
  <si>
    <t>２号橋　くらしの薬局</t>
  </si>
  <si>
    <t>第2352号</t>
  </si>
  <si>
    <t>ふれんず薬局</t>
  </si>
  <si>
    <t>株式会社ふれんず薬局</t>
  </si>
  <si>
    <t>第2386号</t>
  </si>
  <si>
    <t>東町調剤薬局</t>
  </si>
  <si>
    <t>第2387号</t>
  </si>
  <si>
    <t>アクア薬局</t>
  </si>
  <si>
    <t>有限会社船の尾薬局</t>
  </si>
  <si>
    <t>天草市中村町３７</t>
  </si>
  <si>
    <t>第2388号</t>
  </si>
  <si>
    <t>ファイン薬局</t>
  </si>
  <si>
    <t>株式会社アビィロード</t>
  </si>
  <si>
    <t>天草市大浜町８番８号</t>
  </si>
  <si>
    <t>第2390号</t>
  </si>
  <si>
    <t>しもうら薬局</t>
  </si>
  <si>
    <t>有限会社松﨑商店</t>
  </si>
  <si>
    <t>天草市下浦町字尾戸２００３番１</t>
  </si>
  <si>
    <t>第2401号</t>
  </si>
  <si>
    <t>株式会社　苓北薬局</t>
  </si>
  <si>
    <t>天草郡苓北町富岡３２８１</t>
  </si>
  <si>
    <t>第2426号</t>
  </si>
  <si>
    <t>登立調剤薬局</t>
  </si>
  <si>
    <t>有限会社パートナー</t>
  </si>
  <si>
    <t>第2451号</t>
  </si>
  <si>
    <t>海浜総合薬局</t>
  </si>
  <si>
    <t>第2456号</t>
  </si>
  <si>
    <t>株式会社ケミスト</t>
  </si>
  <si>
    <t>天草市栄町１１番１０号</t>
  </si>
  <si>
    <t>第2459号</t>
  </si>
  <si>
    <t>株式会社ココアーク</t>
  </si>
  <si>
    <t>第2480号</t>
  </si>
  <si>
    <t>ハート薬局牛深店</t>
  </si>
  <si>
    <t>第2501号</t>
  </si>
  <si>
    <t>亀川薬局</t>
  </si>
  <si>
    <t>株式会社亀川薬局</t>
  </si>
  <si>
    <t>天草市亀場町亀川１６８１番地１</t>
  </si>
  <si>
    <t>第2518号</t>
  </si>
  <si>
    <t>エーピー薬局</t>
  </si>
  <si>
    <t>第2536号</t>
  </si>
  <si>
    <t>くらしの薬局</t>
  </si>
  <si>
    <t>第2546号</t>
  </si>
  <si>
    <t>はやし薬局</t>
  </si>
  <si>
    <t>株式会社アポセカリーＨＡＹＡＳＨＩ</t>
  </si>
  <si>
    <t>天草市城下町６番１９号</t>
  </si>
  <si>
    <t>第2598号</t>
  </si>
  <si>
    <t>海浜総合薬局　東町店</t>
  </si>
  <si>
    <t>株式会社SKY　CREATE</t>
  </si>
  <si>
    <t>第2602号</t>
  </si>
  <si>
    <t>あすなろ薬局</t>
  </si>
  <si>
    <t>第2604号</t>
  </si>
  <si>
    <t>マリーン薬局</t>
  </si>
  <si>
    <t>株式会社モアナ</t>
  </si>
  <si>
    <t>第2606号</t>
  </si>
  <si>
    <t>御所浦薬局</t>
  </si>
  <si>
    <t>有限会社木山ファーマシー</t>
  </si>
  <si>
    <t>天草市御所浦町御所浦２０８１番地１３</t>
  </si>
  <si>
    <t>第2613号</t>
  </si>
  <si>
    <t>有限会社あべ薬局</t>
  </si>
  <si>
    <t>第872号</t>
  </si>
  <si>
    <t>R4.12.16現在</t>
    <rPh sb="8" eb="10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</si>
</sst>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0" xfId="0" applyBorder="1">
      <alignment vertical="center"/>
    </xf>
    <xf numFmtId="57" fontId="0" fillId="0" borderId="10" xfId="0" applyNumberFormat="1" applyBorder="1">
      <alignment vertical="center"/>
    </xf>
    <xf numFmtId="0" fontId="0" fillId="0" borderId="11" xfId="0" applyBorder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2"/>
  <sheetViews>
    <sheetView tabSelected="1" workbookViewId="0">
      <selection activeCell="D13" sqref="D13"/>
    </sheetView>
  </sheetViews>
  <sheetFormatPr defaultRowHeight="13.5" x14ac:dyDescent="0.15"/>
  <cols>
    <col min="1" max="1" width="5.25" bestFit="1" customWidth="1"/>
    <col min="2" max="2" width="9.25" bestFit="1" customWidth="1"/>
    <col min="3" max="3" width="41.875" bestFit="1" customWidth="1"/>
    <col min="4" max="4" width="38.125" bestFit="1" customWidth="1"/>
    <col min="5" max="5" width="40.75" bestFit="1" customWidth="1"/>
    <col min="6" max="7" width="11" bestFit="1" customWidth="1"/>
  </cols>
  <sheetData>
    <row r="1" spans="1:7" x14ac:dyDescent="0.15">
      <c r="A1" s="3" t="s">
        <v>1557</v>
      </c>
      <c r="B1" s="3"/>
    </row>
    <row r="2" spans="1:7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6</v>
      </c>
      <c r="F2" s="1" t="s">
        <v>4</v>
      </c>
      <c r="G2" s="1" t="s">
        <v>5</v>
      </c>
    </row>
    <row r="3" spans="1:7" x14ac:dyDescent="0.15">
      <c r="A3" s="1" t="s">
        <v>7</v>
      </c>
      <c r="B3" s="1" t="s">
        <v>8</v>
      </c>
      <c r="C3" s="1" t="s">
        <v>9</v>
      </c>
      <c r="D3" s="1" t="s">
        <v>10</v>
      </c>
      <c r="E3" s="1" t="str">
        <f>"山鹿市山鹿１８４２－１８"</f>
        <v>山鹿市山鹿１８４２－１８</v>
      </c>
      <c r="F3" s="2">
        <v>44562</v>
      </c>
      <c r="G3" s="2">
        <v>46752</v>
      </c>
    </row>
    <row r="4" spans="1:7" x14ac:dyDescent="0.15">
      <c r="A4" s="1" t="s">
        <v>7</v>
      </c>
      <c r="B4" s="1" t="s">
        <v>11</v>
      </c>
      <c r="C4" s="1" t="s">
        <v>12</v>
      </c>
      <c r="D4" s="1" t="s">
        <v>10</v>
      </c>
      <c r="E4" s="1" t="str">
        <f>"熊本県山鹿市大橋通７０４－１"</f>
        <v>熊本県山鹿市大橋通７０４－１</v>
      </c>
      <c r="F4" s="2">
        <v>44197</v>
      </c>
      <c r="G4" s="2">
        <v>46387</v>
      </c>
    </row>
    <row r="5" spans="1:7" x14ac:dyDescent="0.15">
      <c r="A5" s="1" t="s">
        <v>7</v>
      </c>
      <c r="B5" s="1" t="s">
        <v>13</v>
      </c>
      <c r="C5" s="1" t="s">
        <v>14</v>
      </c>
      <c r="D5" s="1" t="s">
        <v>15</v>
      </c>
      <c r="E5" s="1" t="s">
        <v>16</v>
      </c>
      <c r="F5" s="2">
        <v>43466</v>
      </c>
      <c r="G5" s="2">
        <v>45657</v>
      </c>
    </row>
    <row r="6" spans="1:7" x14ac:dyDescent="0.15">
      <c r="A6" s="1" t="s">
        <v>7</v>
      </c>
      <c r="B6" s="1" t="s">
        <v>17</v>
      </c>
      <c r="C6" s="1" t="s">
        <v>18</v>
      </c>
      <c r="D6" s="1" t="s">
        <v>19</v>
      </c>
      <c r="E6" s="1" t="s">
        <v>20</v>
      </c>
      <c r="F6" s="2">
        <v>44542</v>
      </c>
      <c r="G6" s="2">
        <v>46732</v>
      </c>
    </row>
    <row r="7" spans="1:7" x14ac:dyDescent="0.15">
      <c r="A7" s="1" t="s">
        <v>7</v>
      </c>
      <c r="B7" s="1" t="s">
        <v>21</v>
      </c>
      <c r="C7" s="1" t="s">
        <v>22</v>
      </c>
      <c r="D7" s="1" t="s">
        <v>23</v>
      </c>
      <c r="E7" s="1" t="str">
        <f>"山鹿市山鹿４９９－３番地"</f>
        <v>山鹿市山鹿４９９－３番地</v>
      </c>
      <c r="F7" s="2">
        <v>44682</v>
      </c>
      <c r="G7" s="2">
        <v>46873</v>
      </c>
    </row>
    <row r="8" spans="1:7" x14ac:dyDescent="0.15">
      <c r="A8" s="1" t="s">
        <v>7</v>
      </c>
      <c r="B8" s="1" t="s">
        <v>24</v>
      </c>
      <c r="C8" s="1" t="s">
        <v>25</v>
      </c>
      <c r="D8" s="1" t="s">
        <v>26</v>
      </c>
      <c r="E8" s="1" t="str">
        <f>"山鹿市方保田３６４６－４"</f>
        <v>山鹿市方保田３６４６－４</v>
      </c>
      <c r="F8" s="2">
        <v>44927</v>
      </c>
      <c r="G8" s="2">
        <v>47118</v>
      </c>
    </row>
    <row r="9" spans="1:7" x14ac:dyDescent="0.15">
      <c r="A9" s="1" t="s">
        <v>7</v>
      </c>
      <c r="B9" s="1" t="s">
        <v>27</v>
      </c>
      <c r="C9" s="1" t="s">
        <v>28</v>
      </c>
      <c r="D9" s="1" t="s">
        <v>29</v>
      </c>
      <c r="E9" s="1" t="s">
        <v>30</v>
      </c>
      <c r="F9" s="2">
        <v>43817</v>
      </c>
      <c r="G9" s="2">
        <v>46008</v>
      </c>
    </row>
    <row r="10" spans="1:7" x14ac:dyDescent="0.15">
      <c r="A10" s="1" t="s">
        <v>7</v>
      </c>
      <c r="B10" s="1" t="s">
        <v>31</v>
      </c>
      <c r="C10" s="1" t="s">
        <v>32</v>
      </c>
      <c r="D10" s="1" t="s">
        <v>33</v>
      </c>
      <c r="E10" s="1" t="s">
        <v>34</v>
      </c>
      <c r="F10" s="2">
        <v>44091</v>
      </c>
      <c r="G10" s="2">
        <v>46281</v>
      </c>
    </row>
    <row r="11" spans="1:7" x14ac:dyDescent="0.15">
      <c r="A11" s="1" t="s">
        <v>7</v>
      </c>
      <c r="B11" s="1" t="s">
        <v>35</v>
      </c>
      <c r="C11" s="1" t="s">
        <v>36</v>
      </c>
      <c r="D11" s="1" t="s">
        <v>37</v>
      </c>
      <c r="E11" s="1" t="s">
        <v>38</v>
      </c>
      <c r="F11" s="2">
        <v>44240</v>
      </c>
      <c r="G11" s="2">
        <v>46430</v>
      </c>
    </row>
    <row r="12" spans="1:7" x14ac:dyDescent="0.15">
      <c r="A12" s="1" t="s">
        <v>7</v>
      </c>
      <c r="B12" s="1" t="s">
        <v>39</v>
      </c>
      <c r="C12" s="1" t="s">
        <v>40</v>
      </c>
      <c r="D12" s="1" t="s">
        <v>41</v>
      </c>
      <c r="E12" s="1" t="str">
        <f>"山鹿市鹿校通三丁目２番４５－２号"</f>
        <v>山鹿市鹿校通三丁目２番４５－２号</v>
      </c>
      <c r="F12" s="2">
        <v>44501</v>
      </c>
      <c r="G12" s="2">
        <v>46691</v>
      </c>
    </row>
    <row r="13" spans="1:7" x14ac:dyDescent="0.15">
      <c r="A13" s="1" t="s">
        <v>7</v>
      </c>
      <c r="B13" s="1" t="s">
        <v>42</v>
      </c>
      <c r="C13" s="1" t="s">
        <v>43</v>
      </c>
      <c r="D13" s="1" t="s">
        <v>44</v>
      </c>
      <c r="E13" s="1" t="s">
        <v>45</v>
      </c>
      <c r="F13" s="2">
        <v>44743</v>
      </c>
      <c r="G13" s="2">
        <v>46934</v>
      </c>
    </row>
    <row r="14" spans="1:7" x14ac:dyDescent="0.15">
      <c r="A14" s="1" t="s">
        <v>7</v>
      </c>
      <c r="B14" s="1" t="s">
        <v>46</v>
      </c>
      <c r="C14" s="1" t="s">
        <v>47</v>
      </c>
      <c r="D14" s="1" t="s">
        <v>48</v>
      </c>
      <c r="E14" s="1" t="str">
        <f>"山鹿市新町８０５－３"</f>
        <v>山鹿市新町８０５－３</v>
      </c>
      <c r="F14" s="2">
        <v>43019</v>
      </c>
      <c r="G14" s="2">
        <v>45209</v>
      </c>
    </row>
    <row r="15" spans="1:7" x14ac:dyDescent="0.15">
      <c r="A15" s="1" t="s">
        <v>7</v>
      </c>
      <c r="B15" s="1" t="s">
        <v>49</v>
      </c>
      <c r="C15" s="1" t="s">
        <v>50</v>
      </c>
      <c r="D15" s="1" t="s">
        <v>51</v>
      </c>
      <c r="E15" s="1" t="s">
        <v>52</v>
      </c>
      <c r="F15" s="2">
        <v>43206</v>
      </c>
      <c r="G15" s="2">
        <v>45397</v>
      </c>
    </row>
    <row r="16" spans="1:7" x14ac:dyDescent="0.15">
      <c r="A16" s="1" t="s">
        <v>7</v>
      </c>
      <c r="B16" s="1" t="s">
        <v>54</v>
      </c>
      <c r="C16" s="1" t="s">
        <v>55</v>
      </c>
      <c r="D16" s="1" t="s">
        <v>56</v>
      </c>
      <c r="E16" s="1" t="s">
        <v>57</v>
      </c>
      <c r="F16" s="2">
        <v>43282</v>
      </c>
      <c r="G16" s="2">
        <v>45473</v>
      </c>
    </row>
    <row r="17" spans="1:7" x14ac:dyDescent="0.15">
      <c r="A17" s="1" t="s">
        <v>7</v>
      </c>
      <c r="B17" s="1" t="s">
        <v>58</v>
      </c>
      <c r="C17" s="1" t="s">
        <v>59</v>
      </c>
      <c r="D17" s="1" t="s">
        <v>60</v>
      </c>
      <c r="E17" s="1" t="s">
        <v>61</v>
      </c>
      <c r="F17" s="2">
        <v>43922</v>
      </c>
      <c r="G17" s="2">
        <v>46112</v>
      </c>
    </row>
    <row r="18" spans="1:7" x14ac:dyDescent="0.15">
      <c r="A18" s="1" t="s">
        <v>7</v>
      </c>
      <c r="B18" s="1" t="s">
        <v>62</v>
      </c>
      <c r="C18" s="1" t="s">
        <v>63</v>
      </c>
      <c r="D18" s="1" t="s">
        <v>64</v>
      </c>
      <c r="E18" s="1" t="s">
        <v>65</v>
      </c>
      <c r="F18" s="2">
        <v>43952</v>
      </c>
      <c r="G18" s="2">
        <v>46142</v>
      </c>
    </row>
    <row r="19" spans="1:7" x14ac:dyDescent="0.15">
      <c r="A19" s="1" t="s">
        <v>7</v>
      </c>
      <c r="B19" s="1" t="s">
        <v>66</v>
      </c>
      <c r="C19" s="1" t="s">
        <v>67</v>
      </c>
      <c r="D19" s="1" t="s">
        <v>68</v>
      </c>
      <c r="E19" s="1" t="str">
        <f>"合志市幾久富建山１９０９－１３８０"</f>
        <v>合志市幾久富建山１９０９－１３８０</v>
      </c>
      <c r="F19" s="2">
        <v>43334</v>
      </c>
      <c r="G19" s="2">
        <v>45525</v>
      </c>
    </row>
    <row r="20" spans="1:7" x14ac:dyDescent="0.15">
      <c r="A20" s="1" t="s">
        <v>7</v>
      </c>
      <c r="B20" s="1" t="s">
        <v>69</v>
      </c>
      <c r="C20" s="1" t="s">
        <v>70</v>
      </c>
      <c r="D20" s="1" t="s">
        <v>71</v>
      </c>
      <c r="E20" s="1" t="str">
        <f>"合志市幾久富１７５８－１７８"</f>
        <v>合志市幾久富１７５８－１７８</v>
      </c>
      <c r="F20" s="2">
        <v>44562</v>
      </c>
      <c r="G20" s="2">
        <v>46752</v>
      </c>
    </row>
    <row r="21" spans="1:7" x14ac:dyDescent="0.15">
      <c r="A21" s="1" t="s">
        <v>7</v>
      </c>
      <c r="B21" s="1" t="s">
        <v>72</v>
      </c>
      <c r="C21" s="1" t="s">
        <v>73</v>
      </c>
      <c r="D21" s="1" t="s">
        <v>74</v>
      </c>
      <c r="E21" s="1" t="s">
        <v>75</v>
      </c>
      <c r="F21" s="2">
        <v>44562</v>
      </c>
      <c r="G21" s="2">
        <v>46752</v>
      </c>
    </row>
    <row r="22" spans="1:7" x14ac:dyDescent="0.15">
      <c r="A22" s="1" t="s">
        <v>7</v>
      </c>
      <c r="B22" s="1" t="s">
        <v>76</v>
      </c>
      <c r="C22" s="1" t="s">
        <v>77</v>
      </c>
      <c r="D22" s="1" t="s">
        <v>78</v>
      </c>
      <c r="E22" s="1" t="str">
        <f>"合志市幾久富１９０９－１４８０"</f>
        <v>合志市幾久富１９０９－１４８０</v>
      </c>
      <c r="F22" s="2">
        <v>44562</v>
      </c>
      <c r="G22" s="2">
        <v>46752</v>
      </c>
    </row>
    <row r="23" spans="1:7" x14ac:dyDescent="0.15">
      <c r="A23" s="1" t="s">
        <v>7</v>
      </c>
      <c r="B23" s="1" t="s">
        <v>79</v>
      </c>
      <c r="C23" s="1" t="s">
        <v>80</v>
      </c>
      <c r="D23" s="1" t="s">
        <v>81</v>
      </c>
      <c r="E23" s="1" t="str">
        <f>"菊池郡大津町室５３９－１１"</f>
        <v>菊池郡大津町室５３９－１１</v>
      </c>
      <c r="F23" s="2">
        <v>42736</v>
      </c>
      <c r="G23" s="2">
        <v>44926</v>
      </c>
    </row>
    <row r="24" spans="1:7" x14ac:dyDescent="0.15">
      <c r="A24" s="1" t="s">
        <v>7</v>
      </c>
      <c r="B24" s="1" t="s">
        <v>82</v>
      </c>
      <c r="C24" s="1" t="s">
        <v>83</v>
      </c>
      <c r="D24" s="1" t="s">
        <v>84</v>
      </c>
      <c r="E24" s="1" t="str">
        <f>"合志市幾久富１８６６－１３３７"</f>
        <v>合志市幾久富１８６６－１３３７</v>
      </c>
      <c r="F24" s="2">
        <v>42736</v>
      </c>
      <c r="G24" s="2">
        <v>44926</v>
      </c>
    </row>
    <row r="25" spans="1:7" x14ac:dyDescent="0.15">
      <c r="A25" s="1" t="s">
        <v>7</v>
      </c>
      <c r="B25" s="1" t="s">
        <v>85</v>
      </c>
      <c r="C25" s="1" t="s">
        <v>86</v>
      </c>
      <c r="D25" s="1" t="s">
        <v>86</v>
      </c>
      <c r="E25" s="1" t="str">
        <f>"菊池市深川４１１－７"</f>
        <v>菊池市深川４１１－７</v>
      </c>
      <c r="F25" s="2">
        <v>43101</v>
      </c>
      <c r="G25" s="2">
        <v>45291</v>
      </c>
    </row>
    <row r="26" spans="1:7" x14ac:dyDescent="0.15">
      <c r="A26" s="1" t="s">
        <v>7</v>
      </c>
      <c r="B26" s="1" t="s">
        <v>87</v>
      </c>
      <c r="C26" s="1" t="s">
        <v>88</v>
      </c>
      <c r="D26" s="1" t="s">
        <v>88</v>
      </c>
      <c r="E26" s="1" t="s">
        <v>89</v>
      </c>
      <c r="F26" s="2">
        <v>44562</v>
      </c>
      <c r="G26" s="2">
        <v>46752</v>
      </c>
    </row>
    <row r="27" spans="1:7" x14ac:dyDescent="0.15">
      <c r="A27" s="1" t="s">
        <v>7</v>
      </c>
      <c r="B27" s="1" t="s">
        <v>90</v>
      </c>
      <c r="C27" s="1" t="s">
        <v>91</v>
      </c>
      <c r="D27" s="1" t="s">
        <v>92</v>
      </c>
      <c r="E27" s="1" t="str">
        <f>"菊池市隈府南古町４７２－５"</f>
        <v>菊池市隈府南古町４７２－５</v>
      </c>
      <c r="F27" s="2">
        <v>44562</v>
      </c>
      <c r="G27" s="2">
        <v>46752</v>
      </c>
    </row>
    <row r="28" spans="1:7" x14ac:dyDescent="0.15">
      <c r="A28" s="1" t="s">
        <v>7</v>
      </c>
      <c r="B28" s="1" t="s">
        <v>93</v>
      </c>
      <c r="C28" s="1" t="s">
        <v>94</v>
      </c>
      <c r="D28" s="1" t="s">
        <v>95</v>
      </c>
      <c r="E28" s="1" t="str">
        <f>"菊池市七城町甲佐町２９８－２"</f>
        <v>菊池市七城町甲佐町２９８－２</v>
      </c>
      <c r="F28" s="2">
        <v>44562</v>
      </c>
      <c r="G28" s="2">
        <v>46752</v>
      </c>
    </row>
    <row r="29" spans="1:7" x14ac:dyDescent="0.15">
      <c r="A29" s="1" t="s">
        <v>7</v>
      </c>
      <c r="B29" s="1" t="s">
        <v>96</v>
      </c>
      <c r="C29" s="1" t="s">
        <v>97</v>
      </c>
      <c r="D29" s="1" t="s">
        <v>98</v>
      </c>
      <c r="E29" s="1" t="str">
        <f>"菊池市隈府８１５－１"</f>
        <v>菊池市隈府８１５－１</v>
      </c>
      <c r="F29" s="2">
        <v>44797</v>
      </c>
      <c r="G29" s="2">
        <v>46988</v>
      </c>
    </row>
    <row r="30" spans="1:7" x14ac:dyDescent="0.15">
      <c r="A30" s="1" t="s">
        <v>7</v>
      </c>
      <c r="B30" s="1" t="s">
        <v>99</v>
      </c>
      <c r="C30" s="1" t="s">
        <v>100</v>
      </c>
      <c r="D30" s="1" t="s">
        <v>101</v>
      </c>
      <c r="E30" s="1" t="s">
        <v>102</v>
      </c>
      <c r="F30" s="2">
        <v>42736</v>
      </c>
      <c r="G30" s="2">
        <v>44926</v>
      </c>
    </row>
    <row r="31" spans="1:7" x14ac:dyDescent="0.15">
      <c r="A31" s="1" t="s">
        <v>7</v>
      </c>
      <c r="B31" s="1" t="s">
        <v>103</v>
      </c>
      <c r="C31" s="1" t="s">
        <v>104</v>
      </c>
      <c r="D31" s="1" t="s">
        <v>105</v>
      </c>
      <c r="E31" s="1" t="str">
        <f>"合志市須屋栗山２５２６－５"</f>
        <v>合志市須屋栗山２５２６－５</v>
      </c>
      <c r="F31" s="2">
        <v>44927</v>
      </c>
      <c r="G31" s="2">
        <v>47118</v>
      </c>
    </row>
    <row r="32" spans="1:7" x14ac:dyDescent="0.15">
      <c r="A32" s="1" t="s">
        <v>7</v>
      </c>
      <c r="B32" s="1" t="s">
        <v>106</v>
      </c>
      <c r="C32" s="1" t="s">
        <v>107</v>
      </c>
      <c r="D32" s="1" t="s">
        <v>108</v>
      </c>
      <c r="E32" s="1" t="s">
        <v>109</v>
      </c>
      <c r="F32" s="2">
        <v>43101</v>
      </c>
      <c r="G32" s="2">
        <v>45291</v>
      </c>
    </row>
    <row r="33" spans="1:7" x14ac:dyDescent="0.15">
      <c r="A33" s="1" t="s">
        <v>7</v>
      </c>
      <c r="B33" s="1" t="s">
        <v>110</v>
      </c>
      <c r="C33" s="1" t="s">
        <v>111</v>
      </c>
      <c r="D33" s="1" t="s">
        <v>112</v>
      </c>
      <c r="E33" s="1" t="str">
        <f>"菊池郡大津町室２６１－１０"</f>
        <v>菊池郡大津町室２６１－１０</v>
      </c>
      <c r="F33" s="2">
        <v>43466</v>
      </c>
      <c r="G33" s="2">
        <v>45657</v>
      </c>
    </row>
    <row r="34" spans="1:7" x14ac:dyDescent="0.15">
      <c r="A34" s="1" t="s">
        <v>7</v>
      </c>
      <c r="B34" s="1" t="s">
        <v>113</v>
      </c>
      <c r="C34" s="1" t="s">
        <v>114</v>
      </c>
      <c r="D34" s="1" t="s">
        <v>114</v>
      </c>
      <c r="E34" s="1" t="str">
        <f>"菊池市大琳寺２４１－１８"</f>
        <v>菊池市大琳寺２４１－１８</v>
      </c>
      <c r="F34" s="2">
        <v>43862</v>
      </c>
      <c r="G34" s="2">
        <v>46022</v>
      </c>
    </row>
    <row r="35" spans="1:7" x14ac:dyDescent="0.15">
      <c r="A35" s="1" t="s">
        <v>7</v>
      </c>
      <c r="B35" s="1" t="s">
        <v>115</v>
      </c>
      <c r="C35" s="1" t="s">
        <v>116</v>
      </c>
      <c r="D35" s="1" t="str">
        <f>"有限会社　メディ・ケア－"</f>
        <v>有限会社　メディ・ケア－</v>
      </c>
      <c r="E35" s="1" t="s">
        <v>117</v>
      </c>
      <c r="F35" s="2">
        <v>43831</v>
      </c>
      <c r="G35" s="2">
        <v>46022</v>
      </c>
    </row>
    <row r="36" spans="1:7" x14ac:dyDescent="0.15">
      <c r="A36" s="1" t="s">
        <v>7</v>
      </c>
      <c r="B36" s="1" t="s">
        <v>118</v>
      </c>
      <c r="C36" s="1" t="s">
        <v>119</v>
      </c>
      <c r="D36" s="1" t="s">
        <v>120</v>
      </c>
      <c r="E36" s="1" t="str">
        <f>"菊池市泗水町豊水３７２７－１"</f>
        <v>菊池市泗水町豊水３７２７－１</v>
      </c>
      <c r="F36" s="2">
        <v>44091</v>
      </c>
      <c r="G36" s="2">
        <v>46281</v>
      </c>
    </row>
    <row r="37" spans="1:7" x14ac:dyDescent="0.15">
      <c r="A37" s="1" t="s">
        <v>7</v>
      </c>
      <c r="B37" s="1" t="s">
        <v>122</v>
      </c>
      <c r="C37" s="1" t="s">
        <v>123</v>
      </c>
      <c r="D37" s="1" t="s">
        <v>123</v>
      </c>
      <c r="E37" s="1" t="s">
        <v>124</v>
      </c>
      <c r="F37" s="2">
        <v>43101</v>
      </c>
      <c r="G37" s="2">
        <v>45291</v>
      </c>
    </row>
    <row r="38" spans="1:7" x14ac:dyDescent="0.15">
      <c r="A38" s="1" t="s">
        <v>7</v>
      </c>
      <c r="B38" s="1" t="s">
        <v>125</v>
      </c>
      <c r="C38" s="1" t="s">
        <v>126</v>
      </c>
      <c r="D38" s="1" t="s">
        <v>127</v>
      </c>
      <c r="E38" s="1" t="s">
        <v>128</v>
      </c>
      <c r="F38" s="2">
        <v>44562</v>
      </c>
      <c r="G38" s="2">
        <v>46752</v>
      </c>
    </row>
    <row r="39" spans="1:7" x14ac:dyDescent="0.15">
      <c r="A39" s="1" t="s">
        <v>7</v>
      </c>
      <c r="B39" s="1" t="s">
        <v>130</v>
      </c>
      <c r="C39" s="1" t="s">
        <v>131</v>
      </c>
      <c r="D39" s="1" t="s">
        <v>132</v>
      </c>
      <c r="E39" s="1" t="str">
        <f>"菊池郡大津町室２１５－２２"</f>
        <v>菊池郡大津町室２１５－２２</v>
      </c>
      <c r="F39" s="2">
        <v>44562</v>
      </c>
      <c r="G39" s="2">
        <v>46752</v>
      </c>
    </row>
    <row r="40" spans="1:7" x14ac:dyDescent="0.15">
      <c r="A40" s="1" t="s">
        <v>7</v>
      </c>
      <c r="B40" s="1" t="s">
        <v>133</v>
      </c>
      <c r="C40" s="1" t="s">
        <v>134</v>
      </c>
      <c r="D40" s="1" t="s">
        <v>135</v>
      </c>
      <c r="E40" s="1" t="s">
        <v>136</v>
      </c>
      <c r="F40" s="2">
        <v>44762</v>
      </c>
      <c r="G40" s="2">
        <v>46953</v>
      </c>
    </row>
    <row r="41" spans="1:7" x14ac:dyDescent="0.15">
      <c r="A41" s="1" t="s">
        <v>7</v>
      </c>
      <c r="B41" s="1" t="s">
        <v>137</v>
      </c>
      <c r="C41" s="1" t="s">
        <v>138</v>
      </c>
      <c r="D41" s="1" t="s">
        <v>139</v>
      </c>
      <c r="E41" s="1" t="s">
        <v>140</v>
      </c>
      <c r="F41" s="2">
        <v>42736</v>
      </c>
      <c r="G41" s="2">
        <v>44926</v>
      </c>
    </row>
    <row r="42" spans="1:7" x14ac:dyDescent="0.15">
      <c r="A42" s="1" t="s">
        <v>7</v>
      </c>
      <c r="B42" s="1" t="s">
        <v>142</v>
      </c>
      <c r="C42" s="1" t="s">
        <v>143</v>
      </c>
      <c r="D42" s="1" t="s">
        <v>144</v>
      </c>
      <c r="E42" s="1" t="str">
        <f>"合志市幾久富１９０９－１３８７"</f>
        <v>合志市幾久富１９０９－１３８７</v>
      </c>
      <c r="F42" s="2">
        <v>42736</v>
      </c>
      <c r="G42" s="2">
        <v>44926</v>
      </c>
    </row>
    <row r="43" spans="1:7" x14ac:dyDescent="0.15">
      <c r="A43" s="1" t="s">
        <v>7</v>
      </c>
      <c r="B43" s="1" t="s">
        <v>145</v>
      </c>
      <c r="C43" s="1" t="s">
        <v>146</v>
      </c>
      <c r="D43" s="1" t="s">
        <v>147</v>
      </c>
      <c r="E43" s="1" t="str">
        <f>"菊池郡菊陽町大字久保田２８０２－５"</f>
        <v>菊池郡菊陽町大字久保田２８０２－５</v>
      </c>
      <c r="F43" s="2">
        <v>42736</v>
      </c>
      <c r="G43" s="2">
        <v>44926</v>
      </c>
    </row>
    <row r="44" spans="1:7" x14ac:dyDescent="0.15">
      <c r="A44" s="1" t="s">
        <v>7</v>
      </c>
      <c r="B44" s="1" t="s">
        <v>148</v>
      </c>
      <c r="C44" s="1" t="s">
        <v>149</v>
      </c>
      <c r="D44" s="1" t="s">
        <v>150</v>
      </c>
      <c r="E44" s="1" t="s">
        <v>151</v>
      </c>
      <c r="F44" s="2">
        <v>43101</v>
      </c>
      <c r="G44" s="2">
        <v>45291</v>
      </c>
    </row>
    <row r="45" spans="1:7" x14ac:dyDescent="0.15">
      <c r="A45" s="1" t="s">
        <v>7</v>
      </c>
      <c r="B45" s="1" t="s">
        <v>152</v>
      </c>
      <c r="C45" s="1" t="s">
        <v>153</v>
      </c>
      <c r="D45" s="1" t="s">
        <v>154</v>
      </c>
      <c r="E45" s="1" t="str">
        <f>"菊池郡大津町大字室２１０－７"</f>
        <v>菊池郡大津町大字室２１０－７</v>
      </c>
      <c r="F45" s="2">
        <v>43101</v>
      </c>
      <c r="G45" s="2">
        <v>45291</v>
      </c>
    </row>
    <row r="46" spans="1:7" x14ac:dyDescent="0.15">
      <c r="A46" s="1" t="s">
        <v>7</v>
      </c>
      <c r="B46" s="1" t="s">
        <v>155</v>
      </c>
      <c r="C46" s="1" t="s">
        <v>156</v>
      </c>
      <c r="D46" s="1" t="s">
        <v>157</v>
      </c>
      <c r="E46" s="1" t="s">
        <v>158</v>
      </c>
      <c r="F46" s="2">
        <v>43466</v>
      </c>
      <c r="G46" s="2">
        <v>45657</v>
      </c>
    </row>
    <row r="47" spans="1:7" x14ac:dyDescent="0.15">
      <c r="A47" s="1" t="s">
        <v>7</v>
      </c>
      <c r="B47" s="1" t="s">
        <v>159</v>
      </c>
      <c r="C47" s="1" t="s">
        <v>160</v>
      </c>
      <c r="D47" s="1" t="s">
        <v>161</v>
      </c>
      <c r="E47" s="1" t="str">
        <f>"菊池郡大津町大字大津字門出１２１１－１"</f>
        <v>菊池郡大津町大字大津字門出１２１１－１</v>
      </c>
      <c r="F47" s="2">
        <v>43754</v>
      </c>
      <c r="G47" s="2">
        <v>45945</v>
      </c>
    </row>
    <row r="48" spans="1:7" x14ac:dyDescent="0.15">
      <c r="A48" s="1" t="s">
        <v>7</v>
      </c>
      <c r="B48" s="1" t="s">
        <v>162</v>
      </c>
      <c r="C48" s="1" t="s">
        <v>163</v>
      </c>
      <c r="D48" s="1" t="s">
        <v>164</v>
      </c>
      <c r="E48" s="1" t="s">
        <v>165</v>
      </c>
      <c r="F48" s="2">
        <v>43831</v>
      </c>
      <c r="G48" s="2">
        <v>46022</v>
      </c>
    </row>
    <row r="49" spans="1:7" x14ac:dyDescent="0.15">
      <c r="A49" s="1" t="s">
        <v>7</v>
      </c>
      <c r="B49" s="1" t="s">
        <v>166</v>
      </c>
      <c r="C49" s="1" t="s">
        <v>167</v>
      </c>
      <c r="D49" s="1" t="s">
        <v>168</v>
      </c>
      <c r="E49" s="1" t="s">
        <v>169</v>
      </c>
      <c r="F49" s="2">
        <v>43960</v>
      </c>
      <c r="G49" s="2">
        <v>46150</v>
      </c>
    </row>
    <row r="50" spans="1:7" x14ac:dyDescent="0.15">
      <c r="A50" s="1" t="s">
        <v>7</v>
      </c>
      <c r="B50" s="1" t="s">
        <v>170</v>
      </c>
      <c r="C50" s="1" t="s">
        <v>171</v>
      </c>
      <c r="D50" s="1" t="s">
        <v>172</v>
      </c>
      <c r="E50" s="1" t="str">
        <f>"合志市幾久富１７５８－１５０"</f>
        <v>合志市幾久富１７５８－１５０</v>
      </c>
      <c r="F50" s="2">
        <v>43831</v>
      </c>
      <c r="G50" s="2">
        <v>46022</v>
      </c>
    </row>
    <row r="51" spans="1:7" x14ac:dyDescent="0.15">
      <c r="A51" s="1" t="s">
        <v>7</v>
      </c>
      <c r="B51" s="1" t="s">
        <v>173</v>
      </c>
      <c r="C51" s="1" t="s">
        <v>174</v>
      </c>
      <c r="D51" s="1" t="s">
        <v>78</v>
      </c>
      <c r="E51" s="1" t="s">
        <v>175</v>
      </c>
      <c r="F51" s="2">
        <v>44173</v>
      </c>
      <c r="G51" s="2">
        <v>46363</v>
      </c>
    </row>
    <row r="52" spans="1:7" x14ac:dyDescent="0.15">
      <c r="A52" s="1" t="s">
        <v>7</v>
      </c>
      <c r="B52" s="1" t="s">
        <v>176</v>
      </c>
      <c r="C52" s="1" t="s">
        <v>177</v>
      </c>
      <c r="D52" s="1" t="s">
        <v>177</v>
      </c>
      <c r="E52" s="1" t="s">
        <v>178</v>
      </c>
      <c r="F52" s="2">
        <v>44351</v>
      </c>
      <c r="G52" s="2">
        <v>46541</v>
      </c>
    </row>
    <row r="53" spans="1:7" x14ac:dyDescent="0.15">
      <c r="A53" s="1" t="s">
        <v>7</v>
      </c>
      <c r="B53" s="1" t="s">
        <v>179</v>
      </c>
      <c r="C53" s="1" t="s">
        <v>180</v>
      </c>
      <c r="D53" s="1" t="s">
        <v>181</v>
      </c>
      <c r="E53" s="1" t="s">
        <v>182</v>
      </c>
      <c r="F53" s="2">
        <v>44518</v>
      </c>
      <c r="G53" s="2">
        <v>46708</v>
      </c>
    </row>
    <row r="54" spans="1:7" x14ac:dyDescent="0.15">
      <c r="A54" s="1" t="s">
        <v>7</v>
      </c>
      <c r="B54" s="1" t="s">
        <v>183</v>
      </c>
      <c r="C54" s="1" t="s">
        <v>184</v>
      </c>
      <c r="D54" s="1" t="s">
        <v>185</v>
      </c>
      <c r="E54" s="1" t="str">
        <f>"合志市幾久富１８６６－３５６"</f>
        <v>合志市幾久富１８６６－３５６</v>
      </c>
      <c r="F54" s="2">
        <v>44562</v>
      </c>
      <c r="G54" s="2">
        <v>46752</v>
      </c>
    </row>
    <row r="55" spans="1:7" x14ac:dyDescent="0.15">
      <c r="A55" s="1" t="s">
        <v>7</v>
      </c>
      <c r="B55" s="1" t="s">
        <v>186</v>
      </c>
      <c r="C55" s="1" t="s">
        <v>187</v>
      </c>
      <c r="D55" s="1" t="s">
        <v>181</v>
      </c>
      <c r="E55" s="1" t="s">
        <v>188</v>
      </c>
      <c r="F55" s="2">
        <v>44791</v>
      </c>
      <c r="G55" s="2">
        <v>46982</v>
      </c>
    </row>
    <row r="56" spans="1:7" x14ac:dyDescent="0.15">
      <c r="A56" s="1" t="s">
        <v>7</v>
      </c>
      <c r="B56" s="1" t="s">
        <v>189</v>
      </c>
      <c r="C56" s="1" t="s">
        <v>190</v>
      </c>
      <c r="D56" s="1" t="s">
        <v>92</v>
      </c>
      <c r="E56" s="1" t="s">
        <v>191</v>
      </c>
      <c r="F56" s="2">
        <v>44562</v>
      </c>
      <c r="G56" s="2">
        <v>46752</v>
      </c>
    </row>
    <row r="57" spans="1:7" x14ac:dyDescent="0.15">
      <c r="A57" s="1" t="s">
        <v>7</v>
      </c>
      <c r="B57" s="1" t="s">
        <v>192</v>
      </c>
      <c r="C57" s="1" t="s">
        <v>193</v>
      </c>
      <c r="D57" s="1" t="s">
        <v>194</v>
      </c>
      <c r="E57" s="1" t="str">
        <f>"菊池郡菊陽町久保田２７３３－１５"</f>
        <v>菊池郡菊陽町久保田２７３３－１５</v>
      </c>
      <c r="F57" s="2">
        <v>43049</v>
      </c>
      <c r="G57" s="2">
        <v>45239</v>
      </c>
    </row>
    <row r="58" spans="1:7" x14ac:dyDescent="0.15">
      <c r="A58" s="1" t="s">
        <v>7</v>
      </c>
      <c r="B58" s="1" t="s">
        <v>195</v>
      </c>
      <c r="C58" s="1" t="s">
        <v>196</v>
      </c>
      <c r="D58" s="1" t="s">
        <v>197</v>
      </c>
      <c r="E58" s="1" t="str">
        <f>"菊池市隈府７８０－１３"</f>
        <v>菊池市隈府７８０－１３</v>
      </c>
      <c r="F58" s="2">
        <v>43171</v>
      </c>
      <c r="G58" s="2">
        <v>45362</v>
      </c>
    </row>
    <row r="59" spans="1:7" x14ac:dyDescent="0.15">
      <c r="A59" s="1" t="s">
        <v>7</v>
      </c>
      <c r="B59" s="1" t="s">
        <v>198</v>
      </c>
      <c r="C59" s="1" t="s">
        <v>199</v>
      </c>
      <c r="D59" s="1" t="s">
        <v>194</v>
      </c>
      <c r="E59" s="1" t="str">
        <f>"合志市幾久富１７５８－８０２"</f>
        <v>合志市幾久富１７５８－８０２</v>
      </c>
      <c r="F59" s="2">
        <v>43172</v>
      </c>
      <c r="G59" s="2">
        <v>45363</v>
      </c>
    </row>
    <row r="60" spans="1:7" x14ac:dyDescent="0.15">
      <c r="A60" s="1" t="s">
        <v>7</v>
      </c>
      <c r="B60" s="1" t="s">
        <v>200</v>
      </c>
      <c r="C60" s="1" t="s">
        <v>201</v>
      </c>
      <c r="D60" s="1" t="s">
        <v>23</v>
      </c>
      <c r="E60" s="1" t="str">
        <f>"菊池市大琳寺７５－４"</f>
        <v>菊池市大琳寺７５－４</v>
      </c>
      <c r="F60" s="2">
        <v>43101</v>
      </c>
      <c r="G60" s="2">
        <v>45291</v>
      </c>
    </row>
    <row r="61" spans="1:7" x14ac:dyDescent="0.15">
      <c r="A61" s="1" t="s">
        <v>7</v>
      </c>
      <c r="B61" s="1" t="s">
        <v>202</v>
      </c>
      <c r="C61" s="1" t="s">
        <v>203</v>
      </c>
      <c r="D61" s="1" t="s">
        <v>204</v>
      </c>
      <c r="E61" s="1" t="s">
        <v>205</v>
      </c>
      <c r="F61" s="2">
        <v>43101</v>
      </c>
      <c r="G61" s="2">
        <v>45291</v>
      </c>
    </row>
    <row r="62" spans="1:7" x14ac:dyDescent="0.15">
      <c r="A62" s="1" t="s">
        <v>7</v>
      </c>
      <c r="B62" s="1" t="s">
        <v>206</v>
      </c>
      <c r="C62" s="1" t="s">
        <v>207</v>
      </c>
      <c r="D62" s="1" t="s">
        <v>208</v>
      </c>
      <c r="E62" s="1" t="s">
        <v>209</v>
      </c>
      <c r="F62" s="2">
        <v>43466</v>
      </c>
      <c r="G62" s="2">
        <v>45657</v>
      </c>
    </row>
    <row r="63" spans="1:7" x14ac:dyDescent="0.15">
      <c r="A63" s="1" t="s">
        <v>7</v>
      </c>
      <c r="B63" s="1" t="s">
        <v>210</v>
      </c>
      <c r="C63" s="1" t="s">
        <v>211</v>
      </c>
      <c r="D63" s="1" t="s">
        <v>212</v>
      </c>
      <c r="E63" s="1" t="str">
        <f>"合志市御代志２０３７－５"</f>
        <v>合志市御代志２０３７－５</v>
      </c>
      <c r="F63" s="2">
        <v>43466</v>
      </c>
      <c r="G63" s="2">
        <v>45657</v>
      </c>
    </row>
    <row r="64" spans="1:7" x14ac:dyDescent="0.15">
      <c r="A64" s="1" t="s">
        <v>7</v>
      </c>
      <c r="B64" s="1" t="s">
        <v>213</v>
      </c>
      <c r="C64" s="1" t="s">
        <v>214</v>
      </c>
      <c r="D64" s="1" t="s">
        <v>215</v>
      </c>
      <c r="E64" s="1" t="str">
        <f>"菊池市隈府字藪ノ内９２３－１"</f>
        <v>菊池市隈府字藪ノ内９２３－１</v>
      </c>
      <c r="F64" s="2">
        <v>43629</v>
      </c>
      <c r="G64" s="2">
        <v>45820</v>
      </c>
    </row>
    <row r="65" spans="1:7" x14ac:dyDescent="0.15">
      <c r="A65" s="1" t="s">
        <v>7</v>
      </c>
      <c r="B65" s="1" t="s">
        <v>216</v>
      </c>
      <c r="C65" s="1" t="s">
        <v>217</v>
      </c>
      <c r="D65" s="1" t="s">
        <v>194</v>
      </c>
      <c r="E65" s="1" t="str">
        <f>"合志市御代志字高良木４６８－３"</f>
        <v>合志市御代志字高良木４６８－３</v>
      </c>
      <c r="F65" s="2">
        <v>43809</v>
      </c>
      <c r="G65" s="2">
        <v>46000</v>
      </c>
    </row>
    <row r="66" spans="1:7" x14ac:dyDescent="0.15">
      <c r="A66" s="1" t="s">
        <v>7</v>
      </c>
      <c r="B66" s="1" t="s">
        <v>218</v>
      </c>
      <c r="C66" s="1" t="s">
        <v>219</v>
      </c>
      <c r="D66" s="1" t="s">
        <v>120</v>
      </c>
      <c r="E66" s="1" t="s">
        <v>121</v>
      </c>
      <c r="F66" s="2">
        <v>43862</v>
      </c>
      <c r="G66" s="2">
        <v>46022</v>
      </c>
    </row>
    <row r="67" spans="1:7" x14ac:dyDescent="0.15">
      <c r="A67" s="1" t="s">
        <v>7</v>
      </c>
      <c r="B67" s="1" t="s">
        <v>220</v>
      </c>
      <c r="C67" s="1" t="s">
        <v>221</v>
      </c>
      <c r="D67" s="1" t="s">
        <v>135</v>
      </c>
      <c r="E67" s="1" t="s">
        <v>222</v>
      </c>
      <c r="F67" s="2">
        <v>43928</v>
      </c>
      <c r="G67" s="2">
        <v>46118</v>
      </c>
    </row>
    <row r="68" spans="1:7" x14ac:dyDescent="0.15">
      <c r="A68" s="1" t="s">
        <v>7</v>
      </c>
      <c r="B68" s="1" t="s">
        <v>223</v>
      </c>
      <c r="C68" s="1" t="s">
        <v>224</v>
      </c>
      <c r="D68" s="1" t="s">
        <v>225</v>
      </c>
      <c r="E68" s="1" t="str">
        <f>"菊池郡大津町室９２５－５"</f>
        <v>菊池郡大津町室９２５－５</v>
      </c>
      <c r="F68" s="2">
        <v>44013</v>
      </c>
      <c r="G68" s="2">
        <v>46203</v>
      </c>
    </row>
    <row r="69" spans="1:7" x14ac:dyDescent="0.15">
      <c r="A69" s="1" t="s">
        <v>7</v>
      </c>
      <c r="B69" s="1" t="s">
        <v>226</v>
      </c>
      <c r="C69" s="1" t="s">
        <v>227</v>
      </c>
      <c r="D69" s="1" t="s">
        <v>228</v>
      </c>
      <c r="E69" s="1" t="str">
        <f>"合志市須屋７０８－６"</f>
        <v>合志市須屋７０８－６</v>
      </c>
      <c r="F69" s="2">
        <v>44013</v>
      </c>
      <c r="G69" s="2">
        <v>46203</v>
      </c>
    </row>
    <row r="70" spans="1:7" x14ac:dyDescent="0.15">
      <c r="A70" s="1" t="s">
        <v>7</v>
      </c>
      <c r="B70" s="1" t="s">
        <v>229</v>
      </c>
      <c r="C70" s="1" t="s">
        <v>230</v>
      </c>
      <c r="D70" s="1" t="s">
        <v>231</v>
      </c>
      <c r="E70" s="1" t="s">
        <v>232</v>
      </c>
      <c r="F70" s="2">
        <v>43831</v>
      </c>
      <c r="G70" s="2">
        <v>46022</v>
      </c>
    </row>
    <row r="71" spans="1:7" x14ac:dyDescent="0.15">
      <c r="A71" s="1" t="s">
        <v>7</v>
      </c>
      <c r="B71" s="1" t="s">
        <v>233</v>
      </c>
      <c r="C71" s="1" t="s">
        <v>234</v>
      </c>
      <c r="D71" s="1" t="s">
        <v>139</v>
      </c>
      <c r="E71" s="1" t="s">
        <v>235</v>
      </c>
      <c r="F71" s="2">
        <v>43831</v>
      </c>
      <c r="G71" s="2">
        <v>46022</v>
      </c>
    </row>
    <row r="72" spans="1:7" x14ac:dyDescent="0.15">
      <c r="A72" s="1" t="s">
        <v>7</v>
      </c>
      <c r="B72" s="1" t="s">
        <v>236</v>
      </c>
      <c r="C72" s="1" t="s">
        <v>237</v>
      </c>
      <c r="D72" s="1" t="s">
        <v>172</v>
      </c>
      <c r="E72" s="1" t="str">
        <f>"菊池郡大津町室２２６－１"</f>
        <v>菊池郡大津町室２２６－１</v>
      </c>
      <c r="F72" s="2">
        <v>44228</v>
      </c>
      <c r="G72" s="2">
        <v>46418</v>
      </c>
    </row>
    <row r="73" spans="1:7" x14ac:dyDescent="0.15">
      <c r="A73" s="1" t="s">
        <v>7</v>
      </c>
      <c r="B73" s="1" t="s">
        <v>238</v>
      </c>
      <c r="C73" s="1" t="s">
        <v>239</v>
      </c>
      <c r="D73" s="1" t="s">
        <v>161</v>
      </c>
      <c r="E73" s="1" t="s">
        <v>240</v>
      </c>
      <c r="F73" s="2">
        <v>44240</v>
      </c>
      <c r="G73" s="2">
        <v>46430</v>
      </c>
    </row>
    <row r="74" spans="1:7" x14ac:dyDescent="0.15">
      <c r="A74" s="1" t="s">
        <v>7</v>
      </c>
      <c r="B74" s="1" t="s">
        <v>241</v>
      </c>
      <c r="C74" s="1" t="s">
        <v>242</v>
      </c>
      <c r="D74" s="1" t="s">
        <v>157</v>
      </c>
      <c r="E74" s="1" t="s">
        <v>243</v>
      </c>
      <c r="F74" s="2">
        <v>44197</v>
      </c>
      <c r="G74" s="2">
        <v>46387</v>
      </c>
    </row>
    <row r="75" spans="1:7" x14ac:dyDescent="0.15">
      <c r="A75" s="1" t="s">
        <v>7</v>
      </c>
      <c r="B75" s="1" t="s">
        <v>244</v>
      </c>
      <c r="C75" s="1" t="s">
        <v>245</v>
      </c>
      <c r="D75" s="1" t="s">
        <v>204</v>
      </c>
      <c r="E75" s="1" t="s">
        <v>246</v>
      </c>
      <c r="F75" s="2">
        <v>44364</v>
      </c>
      <c r="G75" s="2">
        <v>46554</v>
      </c>
    </row>
    <row r="76" spans="1:7" x14ac:dyDescent="0.15">
      <c r="A76" s="1" t="s">
        <v>7</v>
      </c>
      <c r="B76" s="1" t="s">
        <v>247</v>
      </c>
      <c r="C76" s="1" t="s">
        <v>248</v>
      </c>
      <c r="D76" s="1" t="s">
        <v>108</v>
      </c>
      <c r="E76" s="1" t="s">
        <v>249</v>
      </c>
      <c r="F76" s="2">
        <v>44387</v>
      </c>
      <c r="G76" s="2">
        <v>46577</v>
      </c>
    </row>
    <row r="77" spans="1:7" x14ac:dyDescent="0.15">
      <c r="A77" s="1" t="s">
        <v>7</v>
      </c>
      <c r="B77" s="1" t="s">
        <v>250</v>
      </c>
      <c r="C77" s="1" t="s">
        <v>251</v>
      </c>
      <c r="D77" s="1" t="s">
        <v>252</v>
      </c>
      <c r="E77" s="1" t="str">
        <f>"菊池郡菊陽町原水字下中野５５８７－４"</f>
        <v>菊池郡菊陽町原水字下中野５５８７－４</v>
      </c>
      <c r="F77" s="2">
        <v>44652</v>
      </c>
      <c r="G77" s="2">
        <v>46843</v>
      </c>
    </row>
    <row r="78" spans="1:7" x14ac:dyDescent="0.15">
      <c r="A78" s="1" t="s">
        <v>7</v>
      </c>
      <c r="B78" s="1" t="s">
        <v>253</v>
      </c>
      <c r="C78" s="1" t="s">
        <v>254</v>
      </c>
      <c r="D78" s="1" t="s">
        <v>86</v>
      </c>
      <c r="E78" s="1" t="str">
        <f>"菊池市西寺１３９２－１"</f>
        <v>菊池市西寺１３９２－１</v>
      </c>
      <c r="F78" s="2">
        <v>43081</v>
      </c>
      <c r="G78" s="2">
        <v>45271</v>
      </c>
    </row>
    <row r="79" spans="1:7" x14ac:dyDescent="0.15">
      <c r="A79" s="1" t="s">
        <v>7</v>
      </c>
      <c r="B79" s="1" t="s">
        <v>255</v>
      </c>
      <c r="C79" s="1" t="s">
        <v>256</v>
      </c>
      <c r="D79" s="1" t="s">
        <v>204</v>
      </c>
      <c r="E79" s="1" t="str">
        <f>"菊池郡菊陽町光の森７丁目２５－５"</f>
        <v>菊池郡菊陽町光の森７丁目２５－５</v>
      </c>
      <c r="F79" s="2">
        <v>43101</v>
      </c>
      <c r="G79" s="2">
        <v>45291</v>
      </c>
    </row>
    <row r="80" spans="1:7" x14ac:dyDescent="0.15">
      <c r="A80" s="1" t="s">
        <v>7</v>
      </c>
      <c r="B80" s="1" t="s">
        <v>257</v>
      </c>
      <c r="C80" s="1" t="s">
        <v>258</v>
      </c>
      <c r="D80" s="1" t="s">
        <v>259</v>
      </c>
      <c r="E80" s="1" t="str">
        <f>"合志市御代志８１７－４"</f>
        <v>合志市御代志８１７－４</v>
      </c>
      <c r="F80" s="2">
        <v>43150</v>
      </c>
      <c r="G80" s="2">
        <v>45340</v>
      </c>
    </row>
    <row r="81" spans="1:7" x14ac:dyDescent="0.15">
      <c r="A81" s="1" t="s">
        <v>7</v>
      </c>
      <c r="B81" s="1" t="s">
        <v>260</v>
      </c>
      <c r="C81" s="1" t="s">
        <v>261</v>
      </c>
      <c r="D81" s="1" t="s">
        <v>262</v>
      </c>
      <c r="E81" s="1" t="str">
        <f>"菊池郡菊陽町光の森３丁目３－７"</f>
        <v>菊池郡菊陽町光の森３丁目３－７</v>
      </c>
      <c r="F81" s="2">
        <v>43264</v>
      </c>
      <c r="G81" s="2">
        <v>45455</v>
      </c>
    </row>
    <row r="82" spans="1:7" x14ac:dyDescent="0.15">
      <c r="A82" s="1" t="s">
        <v>7</v>
      </c>
      <c r="B82" s="1" t="s">
        <v>263</v>
      </c>
      <c r="C82" s="1" t="s">
        <v>264</v>
      </c>
      <c r="D82" s="1" t="s">
        <v>265</v>
      </c>
      <c r="E82" s="1" t="str">
        <f>"合志市須屋２７８９－３０"</f>
        <v>合志市須屋２７８９－３０</v>
      </c>
      <c r="F82" s="2">
        <v>43448</v>
      </c>
      <c r="G82" s="2">
        <v>45639</v>
      </c>
    </row>
    <row r="83" spans="1:7" x14ac:dyDescent="0.15">
      <c r="A83" s="1" t="s">
        <v>7</v>
      </c>
      <c r="B83" s="1" t="s">
        <v>266</v>
      </c>
      <c r="C83" s="1" t="s">
        <v>267</v>
      </c>
      <c r="D83" s="1" t="s">
        <v>268</v>
      </c>
      <c r="E83" s="1" t="str">
        <f>"菊池郡大津町室１０７－４"</f>
        <v>菊池郡大津町室１０７－４</v>
      </c>
      <c r="F83" s="2">
        <v>43497</v>
      </c>
      <c r="G83" s="2">
        <v>45688</v>
      </c>
    </row>
    <row r="84" spans="1:7" x14ac:dyDescent="0.15">
      <c r="A84" s="1" t="s">
        <v>7</v>
      </c>
      <c r="B84" s="1" t="s">
        <v>269</v>
      </c>
      <c r="C84" s="1" t="s">
        <v>270</v>
      </c>
      <c r="D84" s="1" t="s">
        <v>204</v>
      </c>
      <c r="E84" s="1" t="s">
        <v>271</v>
      </c>
      <c r="F84" s="2">
        <v>43510</v>
      </c>
      <c r="G84" s="2">
        <v>45701</v>
      </c>
    </row>
    <row r="85" spans="1:7" x14ac:dyDescent="0.15">
      <c r="A85" s="1" t="s">
        <v>7</v>
      </c>
      <c r="B85" s="1" t="s">
        <v>272</v>
      </c>
      <c r="C85" s="1" t="s">
        <v>273</v>
      </c>
      <c r="D85" s="1" t="s">
        <v>274</v>
      </c>
      <c r="E85" s="1" t="str">
        <f>"菊池郡菊陽町原水１１５６－１６"</f>
        <v>菊池郡菊陽町原水１１５６－１６</v>
      </c>
      <c r="F85" s="2">
        <v>43586</v>
      </c>
      <c r="G85" s="2">
        <v>45657</v>
      </c>
    </row>
    <row r="86" spans="1:7" x14ac:dyDescent="0.15">
      <c r="A86" s="1" t="s">
        <v>7</v>
      </c>
      <c r="B86" s="1" t="s">
        <v>275</v>
      </c>
      <c r="C86" s="1" t="s">
        <v>276</v>
      </c>
      <c r="D86" s="1" t="s">
        <v>120</v>
      </c>
      <c r="E86" s="1" t="str">
        <f>"菊池市隈府１１０－４"</f>
        <v>菊池市隈府１１０－４</v>
      </c>
      <c r="F86" s="2">
        <v>43633</v>
      </c>
      <c r="G86" s="2">
        <v>45824</v>
      </c>
    </row>
    <row r="87" spans="1:7" x14ac:dyDescent="0.15">
      <c r="A87" s="1" t="s">
        <v>7</v>
      </c>
      <c r="B87" s="1" t="s">
        <v>277</v>
      </c>
      <c r="C87" s="1" t="s">
        <v>278</v>
      </c>
      <c r="D87" s="1" t="s">
        <v>279</v>
      </c>
      <c r="E87" s="1" t="s">
        <v>280</v>
      </c>
      <c r="F87" s="2">
        <v>43634</v>
      </c>
      <c r="G87" s="2">
        <v>45825</v>
      </c>
    </row>
    <row r="88" spans="1:7" x14ac:dyDescent="0.15">
      <c r="A88" s="1" t="s">
        <v>7</v>
      </c>
      <c r="B88" s="1" t="s">
        <v>281</v>
      </c>
      <c r="C88" s="1" t="s">
        <v>282</v>
      </c>
      <c r="D88" s="1" t="s">
        <v>208</v>
      </c>
      <c r="E88" s="1" t="s">
        <v>283</v>
      </c>
      <c r="F88" s="2">
        <v>43831</v>
      </c>
      <c r="G88" s="2">
        <v>46022</v>
      </c>
    </row>
    <row r="89" spans="1:7" x14ac:dyDescent="0.15">
      <c r="A89" s="1" t="s">
        <v>7</v>
      </c>
      <c r="B89" s="1" t="s">
        <v>284</v>
      </c>
      <c r="C89" s="1" t="s">
        <v>285</v>
      </c>
      <c r="D89" s="1" t="s">
        <v>194</v>
      </c>
      <c r="E89" s="1" t="str">
        <f>"菊池市泗水町豊水３３７０－３"</f>
        <v>菊池市泗水町豊水３３７０－３</v>
      </c>
      <c r="F89" s="2">
        <v>43831</v>
      </c>
      <c r="G89" s="2">
        <v>46022</v>
      </c>
    </row>
    <row r="90" spans="1:7" x14ac:dyDescent="0.15">
      <c r="A90" s="1" t="s">
        <v>7</v>
      </c>
      <c r="B90" s="1" t="s">
        <v>286</v>
      </c>
      <c r="C90" s="1" t="s">
        <v>287</v>
      </c>
      <c r="D90" s="1" t="s">
        <v>288</v>
      </c>
      <c r="E90" s="1" t="s">
        <v>289</v>
      </c>
      <c r="F90" s="2">
        <v>43969</v>
      </c>
      <c r="G90" s="2">
        <v>46022</v>
      </c>
    </row>
    <row r="91" spans="1:7" x14ac:dyDescent="0.15">
      <c r="A91" s="1" t="s">
        <v>7</v>
      </c>
      <c r="B91" s="1" t="s">
        <v>290</v>
      </c>
      <c r="C91" s="1" t="s">
        <v>291</v>
      </c>
      <c r="D91" s="1" t="s">
        <v>292</v>
      </c>
      <c r="E91" s="1" t="s">
        <v>293</v>
      </c>
      <c r="F91" s="2">
        <v>44182</v>
      </c>
      <c r="G91" s="2">
        <v>46372</v>
      </c>
    </row>
    <row r="92" spans="1:7" x14ac:dyDescent="0.15">
      <c r="A92" s="1" t="s">
        <v>7</v>
      </c>
      <c r="B92" s="1" t="s">
        <v>294</v>
      </c>
      <c r="C92" s="1" t="s">
        <v>295</v>
      </c>
      <c r="D92" s="1" t="s">
        <v>296</v>
      </c>
      <c r="E92" s="1" t="str">
        <f>"菊池郡大津町引水７３１－３"</f>
        <v>菊池郡大津町引水７３１－３</v>
      </c>
      <c r="F92" s="2">
        <v>44293</v>
      </c>
      <c r="G92" s="2">
        <v>46483</v>
      </c>
    </row>
    <row r="93" spans="1:7" x14ac:dyDescent="0.15">
      <c r="A93" s="1" t="s">
        <v>7</v>
      </c>
      <c r="B93" s="1" t="s">
        <v>297</v>
      </c>
      <c r="C93" s="1" t="s">
        <v>298</v>
      </c>
      <c r="D93" s="1" t="s">
        <v>172</v>
      </c>
      <c r="E93" s="1" t="str">
        <f>"合志市須屋２６６５－１０"</f>
        <v>合志市須屋２６６５－１０</v>
      </c>
      <c r="F93" s="2">
        <v>44501</v>
      </c>
      <c r="G93" s="2">
        <v>46691</v>
      </c>
    </row>
    <row r="94" spans="1:7" x14ac:dyDescent="0.15">
      <c r="A94" s="1" t="s">
        <v>7</v>
      </c>
      <c r="B94" s="1" t="s">
        <v>299</v>
      </c>
      <c r="C94" s="1" t="s">
        <v>300</v>
      </c>
      <c r="D94" s="1" t="s">
        <v>301</v>
      </c>
      <c r="E94" s="1" t="s">
        <v>302</v>
      </c>
      <c r="F94" s="2">
        <v>44624</v>
      </c>
      <c r="G94" s="2">
        <v>46752</v>
      </c>
    </row>
    <row r="95" spans="1:7" x14ac:dyDescent="0.15">
      <c r="A95" s="1" t="s">
        <v>7</v>
      </c>
      <c r="B95" s="1" t="s">
        <v>303</v>
      </c>
      <c r="C95" s="1" t="s">
        <v>304</v>
      </c>
      <c r="D95" s="1" t="s">
        <v>305</v>
      </c>
      <c r="E95" s="1" t="s">
        <v>306</v>
      </c>
      <c r="F95" s="2">
        <v>44699</v>
      </c>
      <c r="G95" s="2">
        <v>46890</v>
      </c>
    </row>
    <row r="96" spans="1:7" x14ac:dyDescent="0.15">
      <c r="A96" s="1" t="s">
        <v>7</v>
      </c>
      <c r="B96" s="1" t="s">
        <v>307</v>
      </c>
      <c r="C96" s="1" t="s">
        <v>308</v>
      </c>
      <c r="D96" s="1" t="s">
        <v>309</v>
      </c>
      <c r="E96" s="1" t="str">
        <f>"菊池郡菊陽町津久礼２４１７－３"</f>
        <v>菊池郡菊陽町津久礼２４１７－３</v>
      </c>
      <c r="F96" s="2">
        <v>44722</v>
      </c>
      <c r="G96" s="2">
        <v>46913</v>
      </c>
    </row>
    <row r="97" spans="1:7" x14ac:dyDescent="0.15">
      <c r="A97" s="1" t="s">
        <v>7</v>
      </c>
      <c r="B97" s="1" t="s">
        <v>310</v>
      </c>
      <c r="C97" s="1" t="s">
        <v>311</v>
      </c>
      <c r="D97" s="1" t="s">
        <v>312</v>
      </c>
      <c r="E97" s="1" t="s">
        <v>313</v>
      </c>
      <c r="F97" s="2">
        <v>44835</v>
      </c>
      <c r="G97" s="2">
        <v>47026</v>
      </c>
    </row>
    <row r="98" spans="1:7" x14ac:dyDescent="0.15">
      <c r="A98" s="1" t="s">
        <v>7</v>
      </c>
      <c r="B98" s="1" t="s">
        <v>314</v>
      </c>
      <c r="C98" s="1" t="s">
        <v>315</v>
      </c>
      <c r="D98" s="1" t="s">
        <v>105</v>
      </c>
      <c r="E98" s="1" t="str">
        <f>"合志市須屋二本松２７８４－２"</f>
        <v>合志市須屋二本松２７８４－２</v>
      </c>
      <c r="F98" s="2">
        <v>44562</v>
      </c>
      <c r="G98" s="2">
        <v>46752</v>
      </c>
    </row>
    <row r="99" spans="1:7" x14ac:dyDescent="0.15">
      <c r="A99" s="1" t="s">
        <v>7</v>
      </c>
      <c r="B99" s="1" t="s">
        <v>316</v>
      </c>
      <c r="C99" s="1" t="s">
        <v>317</v>
      </c>
      <c r="D99" s="1" t="s">
        <v>318</v>
      </c>
      <c r="E99" s="1" t="str">
        <f>"阿蘇郡小国町宮原１７３５－９"</f>
        <v>阿蘇郡小国町宮原１７３５－９</v>
      </c>
      <c r="F99" s="2">
        <v>44562</v>
      </c>
      <c r="G99" s="2">
        <v>46752</v>
      </c>
    </row>
    <row r="100" spans="1:7" x14ac:dyDescent="0.15">
      <c r="A100" s="1" t="s">
        <v>7</v>
      </c>
      <c r="B100" s="1" t="s">
        <v>319</v>
      </c>
      <c r="C100" s="1" t="s">
        <v>320</v>
      </c>
      <c r="D100" s="1" t="s">
        <v>321</v>
      </c>
      <c r="E100" s="1" t="s">
        <v>322</v>
      </c>
      <c r="F100" s="2">
        <v>44927</v>
      </c>
      <c r="G100" s="2">
        <v>47118</v>
      </c>
    </row>
    <row r="101" spans="1:7" x14ac:dyDescent="0.15">
      <c r="A101" s="1" t="s">
        <v>7</v>
      </c>
      <c r="B101" s="1" t="s">
        <v>323</v>
      </c>
      <c r="C101" s="1" t="s">
        <v>324</v>
      </c>
      <c r="D101" s="1" t="s">
        <v>325</v>
      </c>
      <c r="E101" s="1" t="str">
        <f>"阿蘇市一の宮町宮地１７９３－１"</f>
        <v>阿蘇市一の宮町宮地１７９３－１</v>
      </c>
      <c r="F101" s="2">
        <v>43101</v>
      </c>
      <c r="G101" s="2">
        <v>45291</v>
      </c>
    </row>
    <row r="102" spans="1:7" x14ac:dyDescent="0.15">
      <c r="A102" s="1" t="s">
        <v>7</v>
      </c>
      <c r="B102" s="1" t="s">
        <v>326</v>
      </c>
      <c r="C102" s="1" t="s">
        <v>327</v>
      </c>
      <c r="D102" s="1" t="s">
        <v>172</v>
      </c>
      <c r="E102" s="1" t="s">
        <v>328</v>
      </c>
      <c r="F102" s="2">
        <v>44562</v>
      </c>
      <c r="G102" s="2">
        <v>46752</v>
      </c>
    </row>
    <row r="103" spans="1:7" x14ac:dyDescent="0.15">
      <c r="A103" s="1" t="s">
        <v>7</v>
      </c>
      <c r="B103" s="1" t="s">
        <v>329</v>
      </c>
      <c r="C103" s="1" t="s">
        <v>330</v>
      </c>
      <c r="D103" s="1" t="s">
        <v>331</v>
      </c>
      <c r="E103" s="1" t="s">
        <v>332</v>
      </c>
      <c r="F103" s="2">
        <v>44927</v>
      </c>
      <c r="G103" s="2">
        <v>47118</v>
      </c>
    </row>
    <row r="104" spans="1:7" x14ac:dyDescent="0.15">
      <c r="A104" s="1" t="s">
        <v>7</v>
      </c>
      <c r="B104" s="1" t="s">
        <v>333</v>
      </c>
      <c r="C104" s="1" t="s">
        <v>334</v>
      </c>
      <c r="D104" s="1" t="s">
        <v>335</v>
      </c>
      <c r="E104" s="1" t="s">
        <v>336</v>
      </c>
      <c r="F104" s="2">
        <v>44927</v>
      </c>
      <c r="G104" s="2">
        <v>47118</v>
      </c>
    </row>
    <row r="105" spans="1:7" x14ac:dyDescent="0.15">
      <c r="A105" s="1" t="s">
        <v>7</v>
      </c>
      <c r="B105" s="1" t="s">
        <v>337</v>
      </c>
      <c r="C105" s="1" t="s">
        <v>338</v>
      </c>
      <c r="D105" s="1" t="s">
        <v>339</v>
      </c>
      <c r="E105" s="1" t="s">
        <v>340</v>
      </c>
      <c r="F105" s="2">
        <v>43101</v>
      </c>
      <c r="G105" s="2">
        <v>45291</v>
      </c>
    </row>
    <row r="106" spans="1:7" x14ac:dyDescent="0.15">
      <c r="A106" s="1" t="s">
        <v>7</v>
      </c>
      <c r="B106" s="1" t="s">
        <v>341</v>
      </c>
      <c r="C106" s="1" t="s">
        <v>342</v>
      </c>
      <c r="D106" s="1" t="s">
        <v>342</v>
      </c>
      <c r="E106" s="1" t="str">
        <f>"阿蘇市内牧１６１－８"</f>
        <v>阿蘇市内牧１６１－８</v>
      </c>
      <c r="F106" s="2">
        <v>43101</v>
      </c>
      <c r="G106" s="2">
        <v>45291</v>
      </c>
    </row>
    <row r="107" spans="1:7" x14ac:dyDescent="0.15">
      <c r="A107" s="1" t="s">
        <v>7</v>
      </c>
      <c r="B107" s="1" t="s">
        <v>343</v>
      </c>
      <c r="C107" s="1" t="s">
        <v>344</v>
      </c>
      <c r="D107" s="1" t="s">
        <v>345</v>
      </c>
      <c r="E107" s="1" t="s">
        <v>346</v>
      </c>
      <c r="F107" s="2">
        <v>43101</v>
      </c>
      <c r="G107" s="2">
        <v>45291</v>
      </c>
    </row>
    <row r="108" spans="1:7" x14ac:dyDescent="0.15">
      <c r="A108" s="1" t="s">
        <v>7</v>
      </c>
      <c r="B108" s="1" t="s">
        <v>347</v>
      </c>
      <c r="C108" s="1" t="s">
        <v>348</v>
      </c>
      <c r="D108" s="1" t="s">
        <v>349</v>
      </c>
      <c r="E108" s="1" t="str">
        <f>"阿蘇市小里２５０－４"</f>
        <v>阿蘇市小里２５０－４</v>
      </c>
      <c r="F108" s="2">
        <v>43466</v>
      </c>
      <c r="G108" s="2">
        <v>45657</v>
      </c>
    </row>
    <row r="109" spans="1:7" x14ac:dyDescent="0.15">
      <c r="A109" s="1" t="s">
        <v>7</v>
      </c>
      <c r="B109" s="1" t="s">
        <v>350</v>
      </c>
      <c r="C109" s="1" t="s">
        <v>351</v>
      </c>
      <c r="D109" s="1" t="s">
        <v>352</v>
      </c>
      <c r="E109" s="1" t="str">
        <f>"阿蘇郡小国町宮原１７４８－５"</f>
        <v>阿蘇郡小国町宮原１７４８－５</v>
      </c>
      <c r="F109" s="2">
        <v>43918</v>
      </c>
      <c r="G109" s="2">
        <v>46108</v>
      </c>
    </row>
    <row r="110" spans="1:7" x14ac:dyDescent="0.15">
      <c r="A110" s="1" t="s">
        <v>7</v>
      </c>
      <c r="B110" s="1" t="s">
        <v>353</v>
      </c>
      <c r="C110" s="1" t="s">
        <v>354</v>
      </c>
      <c r="D110" s="1" t="s">
        <v>355</v>
      </c>
      <c r="E110" s="1" t="s">
        <v>356</v>
      </c>
      <c r="F110" s="2">
        <v>44927</v>
      </c>
      <c r="G110" s="2">
        <v>47118</v>
      </c>
    </row>
    <row r="111" spans="1:7" x14ac:dyDescent="0.15">
      <c r="A111" s="1" t="s">
        <v>7</v>
      </c>
      <c r="B111" s="1" t="s">
        <v>357</v>
      </c>
      <c r="C111" s="1" t="s">
        <v>358</v>
      </c>
      <c r="D111" s="1" t="s">
        <v>359</v>
      </c>
      <c r="E111" s="1" t="str">
        <f>"阿蘇郡南阿蘇村大字白川２１１１－１"</f>
        <v>阿蘇郡南阿蘇村大字白川２１１１－１</v>
      </c>
      <c r="F111" s="2">
        <v>43466</v>
      </c>
      <c r="G111" s="2">
        <v>45657</v>
      </c>
    </row>
    <row r="112" spans="1:7" x14ac:dyDescent="0.15">
      <c r="A112" s="1" t="s">
        <v>7</v>
      </c>
      <c r="B112" s="1" t="s">
        <v>360</v>
      </c>
      <c r="C112" s="1" t="s">
        <v>361</v>
      </c>
      <c r="D112" s="1" t="s">
        <v>362</v>
      </c>
      <c r="E112" s="1" t="s">
        <v>363</v>
      </c>
      <c r="F112" s="2">
        <v>43466</v>
      </c>
      <c r="G112" s="2">
        <v>45657</v>
      </c>
    </row>
    <row r="113" spans="1:7" x14ac:dyDescent="0.15">
      <c r="A113" s="1" t="s">
        <v>7</v>
      </c>
      <c r="B113" s="1" t="s">
        <v>364</v>
      </c>
      <c r="C113" s="1" t="s">
        <v>365</v>
      </c>
      <c r="D113" s="1" t="s">
        <v>355</v>
      </c>
      <c r="E113" s="1" t="str">
        <f>"阿蘇郡小国町宮原４２５－１３"</f>
        <v>阿蘇郡小国町宮原４２５－１３</v>
      </c>
      <c r="F113" s="2">
        <v>42963</v>
      </c>
      <c r="G113" s="2">
        <v>45153</v>
      </c>
    </row>
    <row r="114" spans="1:7" x14ac:dyDescent="0.15">
      <c r="A114" s="1" t="s">
        <v>7</v>
      </c>
      <c r="B114" s="1" t="s">
        <v>366</v>
      </c>
      <c r="C114" s="1" t="s">
        <v>367</v>
      </c>
      <c r="D114" s="1" t="s">
        <v>368</v>
      </c>
      <c r="E114" s="1" t="s">
        <v>369</v>
      </c>
      <c r="F114" s="2">
        <v>43008</v>
      </c>
      <c r="G114" s="2">
        <v>45198</v>
      </c>
    </row>
    <row r="115" spans="1:7" x14ac:dyDescent="0.15">
      <c r="A115" s="1" t="s">
        <v>7</v>
      </c>
      <c r="B115" s="1" t="s">
        <v>370</v>
      </c>
      <c r="C115" s="1" t="s">
        <v>371</v>
      </c>
      <c r="D115" s="1" t="s">
        <v>372</v>
      </c>
      <c r="E115" s="1" t="str">
        <f>"阿蘇郡高森町大字高森１９９０－１"</f>
        <v>阿蘇郡高森町大字高森１９９０－１</v>
      </c>
      <c r="F115" s="2">
        <v>43105</v>
      </c>
      <c r="G115" s="2">
        <v>45295</v>
      </c>
    </row>
    <row r="116" spans="1:7" x14ac:dyDescent="0.15">
      <c r="A116" s="1" t="s">
        <v>7</v>
      </c>
      <c r="B116" s="1" t="s">
        <v>373</v>
      </c>
      <c r="C116" s="1" t="s">
        <v>374</v>
      </c>
      <c r="D116" s="1" t="s">
        <v>33</v>
      </c>
      <c r="E116" s="1" t="str">
        <f>"阿蘇郡高森町大字高森２０２２－１"</f>
        <v>阿蘇郡高森町大字高森２０２２－１</v>
      </c>
      <c r="F116" s="2">
        <v>43466</v>
      </c>
      <c r="G116" s="2">
        <v>45657</v>
      </c>
    </row>
    <row r="117" spans="1:7" x14ac:dyDescent="0.15">
      <c r="A117" s="1" t="s">
        <v>7</v>
      </c>
      <c r="B117" s="1" t="s">
        <v>375</v>
      </c>
      <c r="C117" s="1" t="s">
        <v>376</v>
      </c>
      <c r="D117" s="1" t="s">
        <v>318</v>
      </c>
      <c r="E117" s="1" t="str">
        <f>"阿蘇郡南小国町大字赤馬場１９６３－５"</f>
        <v>阿蘇郡南小国町大字赤馬場１９６３－５</v>
      </c>
      <c r="F117" s="2">
        <v>43466</v>
      </c>
      <c r="G117" s="2">
        <v>45657</v>
      </c>
    </row>
    <row r="118" spans="1:7" x14ac:dyDescent="0.15">
      <c r="A118" s="1" t="s">
        <v>7</v>
      </c>
      <c r="B118" s="1" t="s">
        <v>377</v>
      </c>
      <c r="C118" s="1" t="s">
        <v>378</v>
      </c>
      <c r="D118" s="1" t="s">
        <v>379</v>
      </c>
      <c r="E118" s="1" t="s">
        <v>380</v>
      </c>
      <c r="F118" s="2">
        <v>43831</v>
      </c>
      <c r="G118" s="2">
        <v>46022</v>
      </c>
    </row>
    <row r="119" spans="1:7" x14ac:dyDescent="0.15">
      <c r="A119" s="1" t="s">
        <v>7</v>
      </c>
      <c r="B119" s="1" t="s">
        <v>381</v>
      </c>
      <c r="C119" s="1" t="s">
        <v>382</v>
      </c>
      <c r="D119" s="1" t="s">
        <v>355</v>
      </c>
      <c r="E119" s="1" t="s">
        <v>383</v>
      </c>
      <c r="F119" s="2">
        <v>44015</v>
      </c>
      <c r="G119" s="2">
        <v>46205</v>
      </c>
    </row>
    <row r="120" spans="1:7" x14ac:dyDescent="0.15">
      <c r="A120" s="1" t="s">
        <v>7</v>
      </c>
      <c r="B120" s="1" t="s">
        <v>384</v>
      </c>
      <c r="C120" s="1" t="s">
        <v>385</v>
      </c>
      <c r="D120" s="1" t="s">
        <v>342</v>
      </c>
      <c r="E120" s="1" t="s">
        <v>386</v>
      </c>
      <c r="F120" s="2">
        <v>44049</v>
      </c>
      <c r="G120" s="2">
        <v>46239</v>
      </c>
    </row>
    <row r="121" spans="1:7" x14ac:dyDescent="0.15">
      <c r="A121" s="1" t="s">
        <v>7</v>
      </c>
      <c r="B121" s="1" t="s">
        <v>387</v>
      </c>
      <c r="C121" s="1" t="s">
        <v>388</v>
      </c>
      <c r="D121" s="1" t="s">
        <v>389</v>
      </c>
      <c r="E121" s="1" t="str">
        <f>"阿蘇郡南阿蘇村中松2850-3"</f>
        <v>阿蘇郡南阿蘇村中松2850-3</v>
      </c>
      <c r="F121" s="2">
        <v>43831</v>
      </c>
      <c r="G121" s="2">
        <v>46022</v>
      </c>
    </row>
    <row r="122" spans="1:7" x14ac:dyDescent="0.15">
      <c r="A122" s="1" t="s">
        <v>7</v>
      </c>
      <c r="B122" s="1" t="s">
        <v>390</v>
      </c>
      <c r="C122" s="1" t="s">
        <v>391</v>
      </c>
      <c r="D122" s="1" t="s">
        <v>359</v>
      </c>
      <c r="E122" s="1" t="str">
        <f>"阿蘇郡南阿蘇村大字下野４０１－３"</f>
        <v>阿蘇郡南阿蘇村大字下野４０１－３</v>
      </c>
      <c r="F122" s="2">
        <v>44728</v>
      </c>
      <c r="G122" s="2">
        <v>46919</v>
      </c>
    </row>
    <row r="123" spans="1:7" x14ac:dyDescent="0.15">
      <c r="A123" s="1" t="s">
        <v>7</v>
      </c>
      <c r="B123" s="1" t="s">
        <v>392</v>
      </c>
      <c r="C123" s="1" t="s">
        <v>393</v>
      </c>
      <c r="D123" s="1" t="s">
        <v>204</v>
      </c>
      <c r="E123" s="1" t="s">
        <v>394</v>
      </c>
      <c r="F123" s="2">
        <v>44879</v>
      </c>
      <c r="G123" s="2">
        <v>47070</v>
      </c>
    </row>
    <row r="124" spans="1:7" x14ac:dyDescent="0.15">
      <c r="A124" s="1" t="s">
        <v>7</v>
      </c>
      <c r="B124" s="1" t="s">
        <v>395</v>
      </c>
      <c r="C124" s="1" t="s">
        <v>396</v>
      </c>
      <c r="D124" s="1" t="s">
        <v>397</v>
      </c>
      <c r="E124" s="1" t="str">
        <f>"阿蘇郡西原村小森２８２２－４"</f>
        <v>阿蘇郡西原村小森２８２２－４</v>
      </c>
      <c r="F124" s="2">
        <v>43038</v>
      </c>
      <c r="G124" s="2">
        <v>45228</v>
      </c>
    </row>
    <row r="125" spans="1:7" x14ac:dyDescent="0.15">
      <c r="A125" s="1" t="s">
        <v>7</v>
      </c>
      <c r="B125" s="1" t="s">
        <v>398</v>
      </c>
      <c r="C125" s="1" t="s">
        <v>399</v>
      </c>
      <c r="D125" s="1" t="s">
        <v>33</v>
      </c>
      <c r="E125" s="1" t="s">
        <v>400</v>
      </c>
      <c r="F125" s="2">
        <v>43171</v>
      </c>
      <c r="G125" s="2">
        <v>45362</v>
      </c>
    </row>
    <row r="126" spans="1:7" x14ac:dyDescent="0.15">
      <c r="A126" s="1" t="s">
        <v>7</v>
      </c>
      <c r="B126" s="1" t="s">
        <v>401</v>
      </c>
      <c r="C126" s="1" t="s">
        <v>402</v>
      </c>
      <c r="D126" s="1" t="s">
        <v>318</v>
      </c>
      <c r="E126" s="1" t="str">
        <f>"阿蘇郡小国町宮原１７７１－１"</f>
        <v>阿蘇郡小国町宮原１７７１－１</v>
      </c>
      <c r="F126" s="2">
        <v>43586</v>
      </c>
      <c r="G126" s="2">
        <v>45777</v>
      </c>
    </row>
    <row r="127" spans="1:7" x14ac:dyDescent="0.15">
      <c r="A127" s="1" t="s">
        <v>7</v>
      </c>
      <c r="B127" s="1" t="s">
        <v>403</v>
      </c>
      <c r="C127" s="1" t="s">
        <v>404</v>
      </c>
      <c r="D127" s="1" t="s">
        <v>359</v>
      </c>
      <c r="E127" s="1" t="str">
        <f>"阿蘇郡南阿蘇村大字立野１８７－２"</f>
        <v>阿蘇郡南阿蘇村大字立野１８７－２</v>
      </c>
      <c r="F127" s="2">
        <v>44136</v>
      </c>
      <c r="G127" s="2">
        <v>46326</v>
      </c>
    </row>
    <row r="128" spans="1:7" x14ac:dyDescent="0.15">
      <c r="A128" s="1" t="s">
        <v>7</v>
      </c>
      <c r="B128" s="1" t="s">
        <v>405</v>
      </c>
      <c r="C128" s="1" t="s">
        <v>406</v>
      </c>
      <c r="D128" s="1" t="s">
        <v>342</v>
      </c>
      <c r="E128" s="1" t="s">
        <v>407</v>
      </c>
      <c r="F128" s="2">
        <v>44470</v>
      </c>
      <c r="G128" s="2">
        <v>46660</v>
      </c>
    </row>
    <row r="129" spans="1:7" x14ac:dyDescent="0.15">
      <c r="A129" s="1" t="s">
        <v>7</v>
      </c>
      <c r="B129" s="1" t="s">
        <v>408</v>
      </c>
      <c r="C129" s="1" t="s">
        <v>409</v>
      </c>
      <c r="D129" s="1" t="s">
        <v>410</v>
      </c>
      <c r="E129" s="1" t="s">
        <v>411</v>
      </c>
      <c r="F129" s="2">
        <v>42736</v>
      </c>
      <c r="G129" s="2">
        <v>44926</v>
      </c>
    </row>
    <row r="130" spans="1:7" x14ac:dyDescent="0.15">
      <c r="A130" s="1" t="s">
        <v>7</v>
      </c>
      <c r="B130" s="1" t="s">
        <v>412</v>
      </c>
      <c r="C130" s="1" t="s">
        <v>413</v>
      </c>
      <c r="D130" s="1" t="s">
        <v>410</v>
      </c>
      <c r="E130" s="1" t="s">
        <v>414</v>
      </c>
      <c r="F130" s="2">
        <v>42736</v>
      </c>
      <c r="G130" s="2">
        <v>44926</v>
      </c>
    </row>
    <row r="131" spans="1:7" x14ac:dyDescent="0.15">
      <c r="A131" s="1" t="s">
        <v>7</v>
      </c>
      <c r="B131" s="1" t="s">
        <v>415</v>
      </c>
      <c r="C131" s="1" t="s">
        <v>416</v>
      </c>
      <c r="D131" s="1" t="s">
        <v>416</v>
      </c>
      <c r="E131" s="1" t="str">
        <f>"上益城郡山都町浜町１０９－５"</f>
        <v>上益城郡山都町浜町１０９－５</v>
      </c>
      <c r="F131" s="2">
        <v>43101</v>
      </c>
      <c r="G131" s="2">
        <v>45291</v>
      </c>
    </row>
    <row r="132" spans="1:7" x14ac:dyDescent="0.15">
      <c r="A132" s="1" t="s">
        <v>7</v>
      </c>
      <c r="B132" s="1" t="s">
        <v>417</v>
      </c>
      <c r="C132" s="1" t="s">
        <v>418</v>
      </c>
      <c r="D132" s="1" t="s">
        <v>418</v>
      </c>
      <c r="E132" s="1" t="str">
        <f>"上益城郡御船町辺田見４１０－１－２"</f>
        <v>上益城郡御船町辺田見４１０－１－２</v>
      </c>
      <c r="F132" s="2">
        <v>43101</v>
      </c>
      <c r="G132" s="2">
        <v>45291</v>
      </c>
    </row>
    <row r="133" spans="1:7" x14ac:dyDescent="0.15">
      <c r="A133" s="1" t="s">
        <v>7</v>
      </c>
      <c r="B133" s="1" t="s">
        <v>419</v>
      </c>
      <c r="C133" s="1" t="s">
        <v>420</v>
      </c>
      <c r="D133" s="1" t="s">
        <v>259</v>
      </c>
      <c r="E133" s="1" t="s">
        <v>421</v>
      </c>
      <c r="F133" s="2">
        <v>42847</v>
      </c>
      <c r="G133" s="2">
        <v>45037</v>
      </c>
    </row>
    <row r="134" spans="1:7" x14ac:dyDescent="0.15">
      <c r="A134" s="1" t="s">
        <v>7</v>
      </c>
      <c r="B134" s="1" t="s">
        <v>422</v>
      </c>
      <c r="C134" s="1" t="s">
        <v>423</v>
      </c>
      <c r="D134" s="1" t="s">
        <v>424</v>
      </c>
      <c r="E134" s="1" t="str">
        <f>"上益城郡益城町惣領１４２９－６"</f>
        <v>上益城郡益城町惣領１４２９－６</v>
      </c>
      <c r="F134" s="2">
        <v>44872</v>
      </c>
      <c r="G134" s="2">
        <v>47063</v>
      </c>
    </row>
    <row r="135" spans="1:7" x14ac:dyDescent="0.15">
      <c r="A135" s="1" t="s">
        <v>7</v>
      </c>
      <c r="B135" s="1" t="s">
        <v>425</v>
      </c>
      <c r="C135" s="1" t="s">
        <v>426</v>
      </c>
      <c r="D135" s="1" t="s">
        <v>427</v>
      </c>
      <c r="E135" s="1" t="str">
        <f>"上益城郡山都町菅尾１５４－１"</f>
        <v>上益城郡山都町菅尾１５４－１</v>
      </c>
      <c r="F135" s="2">
        <v>44927</v>
      </c>
      <c r="G135" s="2">
        <v>47118</v>
      </c>
    </row>
    <row r="136" spans="1:7" x14ac:dyDescent="0.15">
      <c r="A136" s="1" t="s">
        <v>7</v>
      </c>
      <c r="B136" s="1" t="s">
        <v>428</v>
      </c>
      <c r="C136" s="1" t="s">
        <v>429</v>
      </c>
      <c r="D136" s="1" t="s">
        <v>430</v>
      </c>
      <c r="E136" s="1" t="s">
        <v>431</v>
      </c>
      <c r="F136" s="2">
        <v>43101</v>
      </c>
      <c r="G136" s="2">
        <v>45291</v>
      </c>
    </row>
    <row r="137" spans="1:7" x14ac:dyDescent="0.15">
      <c r="A137" s="1" t="s">
        <v>7</v>
      </c>
      <c r="B137" s="1" t="s">
        <v>432</v>
      </c>
      <c r="C137" s="1" t="s">
        <v>433</v>
      </c>
      <c r="D137" s="1" t="s">
        <v>434</v>
      </c>
      <c r="E137" s="1" t="str">
        <f>"上益城郡嘉島町北甘木２０２７－２"</f>
        <v>上益城郡嘉島町北甘木２０２７－２</v>
      </c>
      <c r="F137" s="2">
        <v>44820</v>
      </c>
      <c r="G137" s="2">
        <v>47011</v>
      </c>
    </row>
    <row r="138" spans="1:7" x14ac:dyDescent="0.15">
      <c r="A138" s="1" t="s">
        <v>7</v>
      </c>
      <c r="B138" s="1" t="s">
        <v>435</v>
      </c>
      <c r="C138" s="1" t="s">
        <v>436</v>
      </c>
      <c r="D138" s="1" t="s">
        <v>437</v>
      </c>
      <c r="E138" s="1" t="s">
        <v>438</v>
      </c>
      <c r="F138" s="2">
        <v>44864</v>
      </c>
      <c r="G138" s="2">
        <v>47055</v>
      </c>
    </row>
    <row r="139" spans="1:7" x14ac:dyDescent="0.15">
      <c r="A139" s="1" t="s">
        <v>7</v>
      </c>
      <c r="B139" s="1" t="s">
        <v>439</v>
      </c>
      <c r="C139" s="1" t="s">
        <v>440</v>
      </c>
      <c r="D139" s="1" t="s">
        <v>441</v>
      </c>
      <c r="E139" s="1" t="s">
        <v>442</v>
      </c>
      <c r="F139" s="2">
        <v>44927</v>
      </c>
      <c r="G139" s="2">
        <v>47118</v>
      </c>
    </row>
    <row r="140" spans="1:7" x14ac:dyDescent="0.15">
      <c r="A140" s="1" t="s">
        <v>7</v>
      </c>
      <c r="B140" s="1" t="s">
        <v>443</v>
      </c>
      <c r="C140" s="1" t="s">
        <v>444</v>
      </c>
      <c r="D140" s="1" t="s">
        <v>150</v>
      </c>
      <c r="E140" s="1" t="s">
        <v>445</v>
      </c>
      <c r="F140" s="2">
        <v>43572</v>
      </c>
      <c r="G140" s="2">
        <v>45763</v>
      </c>
    </row>
    <row r="141" spans="1:7" x14ac:dyDescent="0.15">
      <c r="A141" s="1" t="s">
        <v>7</v>
      </c>
      <c r="B141" s="1" t="s">
        <v>446</v>
      </c>
      <c r="C141" s="1" t="s">
        <v>447</v>
      </c>
      <c r="D141" s="1" t="s">
        <v>448</v>
      </c>
      <c r="E141" s="1" t="str">
        <f>"上益城郡嘉島町鯰１８９８－５"</f>
        <v>上益城郡嘉島町鯰１８９８－５</v>
      </c>
      <c r="F141" s="2">
        <v>43825</v>
      </c>
      <c r="G141" s="2">
        <v>46016</v>
      </c>
    </row>
    <row r="142" spans="1:7" x14ac:dyDescent="0.15">
      <c r="A142" s="1" t="s">
        <v>7</v>
      </c>
      <c r="B142" s="1" t="s">
        <v>449</v>
      </c>
      <c r="C142" s="1" t="s">
        <v>450</v>
      </c>
      <c r="D142" s="1" t="s">
        <v>451</v>
      </c>
      <c r="E142" s="1" t="str">
        <f>"上益城郡益城町大字宮園７３２－１"</f>
        <v>上益城郡益城町大字宮園７３２－１</v>
      </c>
      <c r="F142" s="2">
        <v>44197</v>
      </c>
      <c r="G142" s="2">
        <v>46387</v>
      </c>
    </row>
    <row r="143" spans="1:7" x14ac:dyDescent="0.15">
      <c r="A143" s="1" t="s">
        <v>7</v>
      </c>
      <c r="B143" s="1" t="s">
        <v>452</v>
      </c>
      <c r="C143" s="1" t="s">
        <v>453</v>
      </c>
      <c r="D143" s="1" t="s">
        <v>454</v>
      </c>
      <c r="E143" s="1" t="s">
        <v>455</v>
      </c>
      <c r="F143" s="2">
        <v>44927</v>
      </c>
      <c r="G143" s="2">
        <v>47118</v>
      </c>
    </row>
    <row r="144" spans="1:7" x14ac:dyDescent="0.15">
      <c r="A144" s="1" t="s">
        <v>7</v>
      </c>
      <c r="B144" s="1" t="s">
        <v>456</v>
      </c>
      <c r="C144" s="1" t="s">
        <v>457</v>
      </c>
      <c r="D144" s="1" t="s">
        <v>458</v>
      </c>
      <c r="E144" s="1" t="s">
        <v>459</v>
      </c>
      <c r="F144" s="2">
        <v>44927</v>
      </c>
      <c r="G144" s="2">
        <v>47118</v>
      </c>
    </row>
    <row r="145" spans="1:7" x14ac:dyDescent="0.15">
      <c r="A145" s="1" t="s">
        <v>7</v>
      </c>
      <c r="B145" s="1" t="s">
        <v>460</v>
      </c>
      <c r="C145" s="1" t="s">
        <v>461</v>
      </c>
      <c r="D145" s="1" t="s">
        <v>434</v>
      </c>
      <c r="E145" s="1" t="s">
        <v>462</v>
      </c>
      <c r="F145" s="2">
        <v>42736</v>
      </c>
      <c r="G145" s="2">
        <v>44926</v>
      </c>
    </row>
    <row r="146" spans="1:7" x14ac:dyDescent="0.15">
      <c r="A146" s="1" t="s">
        <v>7</v>
      </c>
      <c r="B146" s="1" t="s">
        <v>463</v>
      </c>
      <c r="C146" s="1" t="s">
        <v>464</v>
      </c>
      <c r="D146" s="1" t="s">
        <v>465</v>
      </c>
      <c r="E146" s="1" t="s">
        <v>466</v>
      </c>
      <c r="F146" s="2">
        <v>43101</v>
      </c>
      <c r="G146" s="2">
        <v>45291</v>
      </c>
    </row>
    <row r="147" spans="1:7" x14ac:dyDescent="0.15">
      <c r="A147" s="1" t="s">
        <v>7</v>
      </c>
      <c r="B147" s="1" t="s">
        <v>467</v>
      </c>
      <c r="C147" s="1" t="s">
        <v>468</v>
      </c>
      <c r="D147" s="1" t="s">
        <v>469</v>
      </c>
      <c r="E147" s="1" t="str">
        <f>"上益城郡御船町木倉１１８４－６"</f>
        <v>上益城郡御船町木倉１１８４－６</v>
      </c>
      <c r="F147" s="2">
        <v>43101</v>
      </c>
      <c r="G147" s="2">
        <v>45291</v>
      </c>
    </row>
    <row r="148" spans="1:7" x14ac:dyDescent="0.15">
      <c r="A148" s="1" t="s">
        <v>7</v>
      </c>
      <c r="B148" s="1" t="s">
        <v>470</v>
      </c>
      <c r="C148" s="1" t="s">
        <v>471</v>
      </c>
      <c r="D148" s="1" t="s">
        <v>472</v>
      </c>
      <c r="E148" s="1" t="str">
        <f>"上益城郡山都町滝上４６４－２"</f>
        <v>上益城郡山都町滝上４６４－２</v>
      </c>
      <c r="F148" s="2">
        <v>43416</v>
      </c>
      <c r="G148" s="2">
        <v>45607</v>
      </c>
    </row>
    <row r="149" spans="1:7" x14ac:dyDescent="0.15">
      <c r="A149" s="1" t="s">
        <v>7</v>
      </c>
      <c r="B149" s="1" t="s">
        <v>473</v>
      </c>
      <c r="C149" s="1" t="s">
        <v>474</v>
      </c>
      <c r="D149" s="1" t="s">
        <v>475</v>
      </c>
      <c r="E149" s="1" t="str">
        <f>"上益城郡御船町大字辺田見３４－１"</f>
        <v>上益城郡御船町大字辺田見３４－１</v>
      </c>
      <c r="F149" s="2">
        <v>43572</v>
      </c>
      <c r="G149" s="2">
        <v>45763</v>
      </c>
    </row>
    <row r="150" spans="1:7" x14ac:dyDescent="0.15">
      <c r="A150" s="1" t="s">
        <v>7</v>
      </c>
      <c r="B150" s="1" t="s">
        <v>476</v>
      </c>
      <c r="C150" s="1" t="s">
        <v>477</v>
      </c>
      <c r="D150" s="1" t="s">
        <v>172</v>
      </c>
      <c r="E150" s="1" t="str">
        <f>"熊本県上益城郡嘉島町上島２４９６－１"</f>
        <v>熊本県上益城郡嘉島町上島２４９６－１</v>
      </c>
      <c r="F150" s="2">
        <v>43952</v>
      </c>
      <c r="G150" s="2">
        <v>46142</v>
      </c>
    </row>
    <row r="151" spans="1:7" x14ac:dyDescent="0.15">
      <c r="A151" s="1" t="s">
        <v>7</v>
      </c>
      <c r="B151" s="1" t="s">
        <v>478</v>
      </c>
      <c r="C151" s="1" t="s">
        <v>479</v>
      </c>
      <c r="D151" s="1" t="s">
        <v>480</v>
      </c>
      <c r="E151" s="1" t="str">
        <f>"上益城郡益城町大字惣領１３０８－９"</f>
        <v>上益城郡益城町大字惣領１３０８－９</v>
      </c>
      <c r="F151" s="2">
        <v>44139</v>
      </c>
      <c r="G151" s="2">
        <v>46329</v>
      </c>
    </row>
    <row r="152" spans="1:7" x14ac:dyDescent="0.15">
      <c r="A152" s="1" t="s">
        <v>7</v>
      </c>
      <c r="B152" s="1" t="s">
        <v>481</v>
      </c>
      <c r="C152" s="1" t="s">
        <v>482</v>
      </c>
      <c r="D152" s="1" t="s">
        <v>161</v>
      </c>
      <c r="E152" s="1" t="s">
        <v>483</v>
      </c>
      <c r="F152" s="2">
        <v>44149</v>
      </c>
      <c r="G152" s="2">
        <v>46339</v>
      </c>
    </row>
    <row r="153" spans="1:7" x14ac:dyDescent="0.15">
      <c r="A153" s="1" t="s">
        <v>7</v>
      </c>
      <c r="B153" s="1" t="s">
        <v>484</v>
      </c>
      <c r="C153" s="1" t="s">
        <v>485</v>
      </c>
      <c r="D153" s="1" t="s">
        <v>172</v>
      </c>
      <c r="E153" s="1" t="str">
        <f>"上益城郡嘉島町鯰１８７３－５"</f>
        <v>上益城郡嘉島町鯰１８７３－５</v>
      </c>
      <c r="F153" s="2">
        <v>44348</v>
      </c>
      <c r="G153" s="2">
        <v>46538</v>
      </c>
    </row>
    <row r="154" spans="1:7" x14ac:dyDescent="0.15">
      <c r="A154" s="1" t="s">
        <v>7</v>
      </c>
      <c r="B154" s="1" t="s">
        <v>486</v>
      </c>
      <c r="C154" s="1" t="s">
        <v>487</v>
      </c>
      <c r="D154" s="1" t="s">
        <v>416</v>
      </c>
      <c r="E154" s="1" t="str">
        <f>"上益城郡山都町浜町１７０－１"</f>
        <v>上益城郡山都町浜町１７０－１</v>
      </c>
      <c r="F154" s="2">
        <v>44421</v>
      </c>
      <c r="G154" s="2">
        <v>46611</v>
      </c>
    </row>
    <row r="155" spans="1:7" x14ac:dyDescent="0.15">
      <c r="A155" s="1" t="s">
        <v>7</v>
      </c>
      <c r="B155" s="1" t="s">
        <v>488</v>
      </c>
      <c r="C155" s="1" t="s">
        <v>489</v>
      </c>
      <c r="D155" s="1" t="s">
        <v>172</v>
      </c>
      <c r="E155" s="1" t="str">
        <f>"上益城郡益城町広崎１０３８－９"</f>
        <v>上益城郡益城町広崎１０３８－９</v>
      </c>
      <c r="F155" s="2">
        <v>44700</v>
      </c>
      <c r="G155" s="2">
        <v>46891</v>
      </c>
    </row>
    <row r="156" spans="1:7" x14ac:dyDescent="0.15">
      <c r="A156" s="1" t="s">
        <v>7</v>
      </c>
      <c r="B156" s="1" t="s">
        <v>490</v>
      </c>
      <c r="C156" s="1" t="s">
        <v>491</v>
      </c>
      <c r="D156" s="1" t="s">
        <v>492</v>
      </c>
      <c r="E156" s="1" t="str">
        <f>"上益城郡御船町御船１０７１－２"</f>
        <v>上益城郡御船町御船１０７１－２</v>
      </c>
      <c r="F156" s="2">
        <v>44866</v>
      </c>
      <c r="G156" s="2">
        <v>47057</v>
      </c>
    </row>
    <row r="157" spans="1:7" x14ac:dyDescent="0.15">
      <c r="A157" s="1" t="s">
        <v>7</v>
      </c>
      <c r="B157" s="1" t="s">
        <v>493</v>
      </c>
      <c r="C157" s="1" t="s">
        <v>494</v>
      </c>
      <c r="D157" s="1" t="s">
        <v>475</v>
      </c>
      <c r="E157" s="1" t="str">
        <f>"上益城郡益城町大字惣領１５３９－３"</f>
        <v>上益城郡益城町大字惣領１５３９－３</v>
      </c>
      <c r="F157" s="2">
        <v>42901</v>
      </c>
      <c r="G157" s="2">
        <v>45091</v>
      </c>
    </row>
    <row r="158" spans="1:7" x14ac:dyDescent="0.15">
      <c r="A158" s="1" t="s">
        <v>7</v>
      </c>
      <c r="B158" s="1" t="s">
        <v>495</v>
      </c>
      <c r="C158" s="1" t="s">
        <v>496</v>
      </c>
      <c r="D158" s="1" t="s">
        <v>172</v>
      </c>
      <c r="E158" s="1" t="s">
        <v>497</v>
      </c>
      <c r="F158" s="2">
        <v>43070</v>
      </c>
      <c r="G158" s="2">
        <v>45260</v>
      </c>
    </row>
    <row r="159" spans="1:7" x14ac:dyDescent="0.15">
      <c r="A159" s="1" t="s">
        <v>7</v>
      </c>
      <c r="B159" s="1" t="s">
        <v>498</v>
      </c>
      <c r="C159" s="1" t="s">
        <v>499</v>
      </c>
      <c r="D159" s="1" t="s">
        <v>500</v>
      </c>
      <c r="E159" s="1" t="s">
        <v>501</v>
      </c>
      <c r="F159" s="2">
        <v>43101</v>
      </c>
      <c r="G159" s="2">
        <v>45291</v>
      </c>
    </row>
    <row r="160" spans="1:7" x14ac:dyDescent="0.15">
      <c r="A160" s="1" t="s">
        <v>7</v>
      </c>
      <c r="B160" s="1" t="s">
        <v>502</v>
      </c>
      <c r="C160" s="1" t="s">
        <v>503</v>
      </c>
      <c r="D160" s="1" t="s">
        <v>504</v>
      </c>
      <c r="E160" s="1" t="s">
        <v>505</v>
      </c>
      <c r="F160" s="2">
        <v>43282</v>
      </c>
      <c r="G160" s="2">
        <v>45473</v>
      </c>
    </row>
    <row r="161" spans="1:7" x14ac:dyDescent="0.15">
      <c r="A161" s="1" t="s">
        <v>7</v>
      </c>
      <c r="B161" s="1" t="s">
        <v>506</v>
      </c>
      <c r="C161" s="1" t="s">
        <v>507</v>
      </c>
      <c r="D161" s="1" t="s">
        <v>144</v>
      </c>
      <c r="E161" s="1" t="s">
        <v>508</v>
      </c>
      <c r="F161" s="2">
        <v>43264</v>
      </c>
      <c r="G161" s="2">
        <v>45455</v>
      </c>
    </row>
    <row r="162" spans="1:7" x14ac:dyDescent="0.15">
      <c r="A162" s="1" t="s">
        <v>7</v>
      </c>
      <c r="B162" s="1" t="s">
        <v>509</v>
      </c>
      <c r="C162" s="1" t="s">
        <v>510</v>
      </c>
      <c r="D162" s="1" t="s">
        <v>511</v>
      </c>
      <c r="E162" s="1" t="str">
        <f>"上益城郡益城町安永５７１－３"</f>
        <v>上益城郡益城町安永５７１－３</v>
      </c>
      <c r="F162" s="2">
        <v>43344</v>
      </c>
      <c r="G162" s="2">
        <v>45535</v>
      </c>
    </row>
    <row r="163" spans="1:7" x14ac:dyDescent="0.15">
      <c r="A163" s="1" t="s">
        <v>7</v>
      </c>
      <c r="B163" s="1" t="s">
        <v>512</v>
      </c>
      <c r="C163" s="1" t="s">
        <v>513</v>
      </c>
      <c r="D163" s="1" t="s">
        <v>514</v>
      </c>
      <c r="E163" s="1" t="str">
        <f>"上益城郡山都町城平８４５－１"</f>
        <v>上益城郡山都町城平８４５－１</v>
      </c>
      <c r="F163" s="2">
        <v>43497</v>
      </c>
      <c r="G163" s="2">
        <v>45688</v>
      </c>
    </row>
    <row r="164" spans="1:7" x14ac:dyDescent="0.15">
      <c r="A164" s="1" t="s">
        <v>7</v>
      </c>
      <c r="B164" s="1" t="s">
        <v>515</v>
      </c>
      <c r="C164" s="1" t="s">
        <v>516</v>
      </c>
      <c r="D164" s="1" t="s">
        <v>517</v>
      </c>
      <c r="E164" s="1" t="str">
        <f>"上益城郡御船町御船９０２－２"</f>
        <v>上益城郡御船町御船９０２－２</v>
      </c>
      <c r="F164" s="2">
        <v>43662</v>
      </c>
      <c r="G164" s="2">
        <v>45657</v>
      </c>
    </row>
    <row r="165" spans="1:7" x14ac:dyDescent="0.15">
      <c r="A165" s="1" t="s">
        <v>7</v>
      </c>
      <c r="B165" s="1" t="s">
        <v>518</v>
      </c>
      <c r="C165" s="1" t="s">
        <v>519</v>
      </c>
      <c r="D165" s="1" t="s">
        <v>520</v>
      </c>
      <c r="E165" s="1" t="s">
        <v>521</v>
      </c>
      <c r="F165" s="2">
        <v>43873</v>
      </c>
      <c r="G165" s="2">
        <v>46022</v>
      </c>
    </row>
    <row r="166" spans="1:7" x14ac:dyDescent="0.15">
      <c r="A166" s="1" t="s">
        <v>7</v>
      </c>
      <c r="B166" s="1" t="s">
        <v>522</v>
      </c>
      <c r="C166" s="1" t="s">
        <v>523</v>
      </c>
      <c r="D166" s="1" t="s">
        <v>524</v>
      </c>
      <c r="E166" s="1" t="str">
        <f>"上益城郡御船町大字小坂字宮田６８９－１"</f>
        <v>上益城郡御船町大字小坂字宮田６８９－１</v>
      </c>
      <c r="F166" s="2">
        <v>44253</v>
      </c>
      <c r="G166" s="2">
        <v>46443</v>
      </c>
    </row>
    <row r="167" spans="1:7" x14ac:dyDescent="0.15">
      <c r="A167" s="1" t="s">
        <v>7</v>
      </c>
      <c r="B167" s="1" t="s">
        <v>525</v>
      </c>
      <c r="C167" s="1" t="s">
        <v>526</v>
      </c>
      <c r="D167" s="1" t="s">
        <v>527</v>
      </c>
      <c r="E167" s="1" t="s">
        <v>528</v>
      </c>
      <c r="F167" s="2">
        <v>44356</v>
      </c>
      <c r="G167" s="2">
        <v>46546</v>
      </c>
    </row>
    <row r="168" spans="1:7" x14ac:dyDescent="0.15">
      <c r="A168" s="1" t="s">
        <v>7</v>
      </c>
      <c r="B168" s="1" t="s">
        <v>529</v>
      </c>
      <c r="C168" s="1" t="s">
        <v>530</v>
      </c>
      <c r="D168" s="1" t="s">
        <v>208</v>
      </c>
      <c r="E168" s="1" t="str">
        <f>"上益城郡益城町広崎１５７２－２"</f>
        <v>上益城郡益城町広崎１５７２－２</v>
      </c>
      <c r="F168" s="2">
        <v>44426</v>
      </c>
      <c r="G168" s="2">
        <v>46387</v>
      </c>
    </row>
    <row r="169" spans="1:7" x14ac:dyDescent="0.15">
      <c r="A169" s="1" t="s">
        <v>7</v>
      </c>
      <c r="B169" s="1" t="s">
        <v>531</v>
      </c>
      <c r="C169" s="1" t="s">
        <v>532</v>
      </c>
      <c r="D169" s="1" t="s">
        <v>172</v>
      </c>
      <c r="E169" s="1" t="s">
        <v>533</v>
      </c>
      <c r="F169" s="2">
        <v>44518</v>
      </c>
      <c r="G169" s="2">
        <v>46708</v>
      </c>
    </row>
    <row r="170" spans="1:7" x14ac:dyDescent="0.15">
      <c r="A170" s="1" t="s">
        <v>7</v>
      </c>
      <c r="B170" s="1" t="s">
        <v>534</v>
      </c>
      <c r="C170" s="1" t="s">
        <v>535</v>
      </c>
      <c r="D170" s="1" t="s">
        <v>194</v>
      </c>
      <c r="E170" s="1" t="str">
        <f>"上益城郡御船町御船９４８－４"</f>
        <v>上益城郡御船町御船９４８－４</v>
      </c>
      <c r="F170" s="2">
        <v>44699</v>
      </c>
      <c r="G170" s="2">
        <v>46890</v>
      </c>
    </row>
    <row r="171" spans="1:7" x14ac:dyDescent="0.15">
      <c r="A171" s="1" t="s">
        <v>7</v>
      </c>
      <c r="B171" s="1" t="s">
        <v>536</v>
      </c>
      <c r="C171" s="1" t="s">
        <v>537</v>
      </c>
      <c r="D171" s="1" t="s">
        <v>538</v>
      </c>
      <c r="E171" s="1" t="s">
        <v>539</v>
      </c>
      <c r="F171" s="2">
        <v>44774</v>
      </c>
      <c r="G171" s="2">
        <v>46965</v>
      </c>
    </row>
    <row r="172" spans="1:7" x14ac:dyDescent="0.15">
      <c r="A172" s="1" t="s">
        <v>7</v>
      </c>
      <c r="B172" s="1" t="s">
        <v>540</v>
      </c>
      <c r="C172" s="1" t="s">
        <v>541</v>
      </c>
      <c r="D172" s="1" t="s">
        <v>541</v>
      </c>
      <c r="E172" s="1" t="s">
        <v>542</v>
      </c>
      <c r="F172" s="2">
        <v>43101</v>
      </c>
      <c r="G172" s="2">
        <v>45291</v>
      </c>
    </row>
    <row r="173" spans="1:7" x14ac:dyDescent="0.15">
      <c r="A173" s="1" t="s">
        <v>7</v>
      </c>
      <c r="B173" s="1" t="s">
        <v>543</v>
      </c>
      <c r="C173" s="1" t="s">
        <v>544</v>
      </c>
      <c r="D173" s="1" t="s">
        <v>545</v>
      </c>
      <c r="E173" s="1" t="s">
        <v>546</v>
      </c>
      <c r="F173" s="2">
        <v>44927</v>
      </c>
      <c r="G173" s="2">
        <v>47118</v>
      </c>
    </row>
    <row r="174" spans="1:7" x14ac:dyDescent="0.15">
      <c r="A174" s="1" t="s">
        <v>7</v>
      </c>
      <c r="B174" s="1" t="s">
        <v>547</v>
      </c>
      <c r="C174" s="1" t="s">
        <v>548</v>
      </c>
      <c r="D174" s="1" t="s">
        <v>549</v>
      </c>
      <c r="E174" s="1" t="str">
        <f>"八代市大手町２丁目１５－２２"</f>
        <v>八代市大手町２丁目１５－２２</v>
      </c>
      <c r="F174" s="2">
        <v>43101</v>
      </c>
      <c r="G174" s="2">
        <v>45291</v>
      </c>
    </row>
    <row r="175" spans="1:7" x14ac:dyDescent="0.15">
      <c r="A175" s="1" t="s">
        <v>7</v>
      </c>
      <c r="B175" s="1" t="s">
        <v>550</v>
      </c>
      <c r="C175" s="1" t="s">
        <v>551</v>
      </c>
      <c r="D175" s="1" t="s">
        <v>551</v>
      </c>
      <c r="E175" s="1" t="str">
        <f>"八代市新地町９号１１－６"</f>
        <v>八代市新地町９号１１－６</v>
      </c>
      <c r="F175" s="2">
        <v>44927</v>
      </c>
      <c r="G175" s="2">
        <v>47118</v>
      </c>
    </row>
    <row r="176" spans="1:7" x14ac:dyDescent="0.15">
      <c r="A176" s="1" t="s">
        <v>7</v>
      </c>
      <c r="B176" s="1" t="s">
        <v>552</v>
      </c>
      <c r="C176" s="1" t="s">
        <v>553</v>
      </c>
      <c r="D176" s="1" t="s">
        <v>554</v>
      </c>
      <c r="E176" s="1" t="s">
        <v>555</v>
      </c>
      <c r="F176" s="2">
        <v>43101</v>
      </c>
      <c r="G176" s="2">
        <v>45291</v>
      </c>
    </row>
    <row r="177" spans="1:7" x14ac:dyDescent="0.15">
      <c r="A177" s="1" t="s">
        <v>7</v>
      </c>
      <c r="B177" s="1" t="s">
        <v>556</v>
      </c>
      <c r="C177" s="1" t="s">
        <v>557</v>
      </c>
      <c r="D177" s="1" t="s">
        <v>558</v>
      </c>
      <c r="E177" s="1" t="s">
        <v>559</v>
      </c>
      <c r="F177" s="2">
        <v>44562</v>
      </c>
      <c r="G177" s="2">
        <v>46752</v>
      </c>
    </row>
    <row r="178" spans="1:7" x14ac:dyDescent="0.15">
      <c r="A178" s="1" t="s">
        <v>7</v>
      </c>
      <c r="B178" s="1" t="s">
        <v>560</v>
      </c>
      <c r="C178" s="1" t="s">
        <v>561</v>
      </c>
      <c r="D178" s="1" t="s">
        <v>562</v>
      </c>
      <c r="E178" s="1" t="str">
        <f>"八代市豊原中町２２９６－１"</f>
        <v>八代市豊原中町２２９６－１</v>
      </c>
      <c r="F178" s="2">
        <v>44562</v>
      </c>
      <c r="G178" s="2">
        <v>46752</v>
      </c>
    </row>
    <row r="179" spans="1:7" x14ac:dyDescent="0.15">
      <c r="A179" s="1" t="s">
        <v>7</v>
      </c>
      <c r="B179" s="1" t="s">
        <v>563</v>
      </c>
      <c r="C179" s="1" t="s">
        <v>564</v>
      </c>
      <c r="D179" s="1" t="s">
        <v>565</v>
      </c>
      <c r="E179" s="1" t="s">
        <v>566</v>
      </c>
      <c r="F179" s="2">
        <v>44927</v>
      </c>
      <c r="G179" s="2">
        <v>47118</v>
      </c>
    </row>
    <row r="180" spans="1:7" x14ac:dyDescent="0.15">
      <c r="A180" s="1" t="s">
        <v>7</v>
      </c>
      <c r="B180" s="1" t="s">
        <v>567</v>
      </c>
      <c r="C180" s="1" t="s">
        <v>568</v>
      </c>
      <c r="D180" s="1" t="s">
        <v>569</v>
      </c>
      <c r="E180" s="1" t="str">
        <f>"八代市高下西町字寺川２２７１－３"</f>
        <v>八代市高下西町字寺川２２７１－３</v>
      </c>
      <c r="F180" s="2">
        <v>42856</v>
      </c>
      <c r="G180" s="2">
        <v>45046</v>
      </c>
    </row>
    <row r="181" spans="1:7" x14ac:dyDescent="0.15">
      <c r="A181" s="1" t="s">
        <v>7</v>
      </c>
      <c r="B181" s="1" t="s">
        <v>570</v>
      </c>
      <c r="C181" s="1" t="s">
        <v>571</v>
      </c>
      <c r="D181" s="1" t="str">
        <f>"有限会社エヌケイグル－プ"</f>
        <v>有限会社エヌケイグル－プ</v>
      </c>
      <c r="E181" s="1" t="str">
        <f>"八代市植柳上町６５２６－２"</f>
        <v>八代市植柳上町６５２６－２</v>
      </c>
      <c r="F181" s="2">
        <v>43101</v>
      </c>
      <c r="G181" s="2">
        <v>45291</v>
      </c>
    </row>
    <row r="182" spans="1:7" x14ac:dyDescent="0.15">
      <c r="A182" s="1" t="s">
        <v>7</v>
      </c>
      <c r="B182" s="1" t="s">
        <v>572</v>
      </c>
      <c r="C182" s="1" t="s">
        <v>573</v>
      </c>
      <c r="D182" s="1" t="s">
        <v>574</v>
      </c>
      <c r="E182" s="1" t="str">
        <f>"八代市植柳元町５５３９－６"</f>
        <v>八代市植柳元町５５３９－６</v>
      </c>
      <c r="F182" s="2">
        <v>44640</v>
      </c>
      <c r="G182" s="2">
        <v>46752</v>
      </c>
    </row>
    <row r="183" spans="1:7" x14ac:dyDescent="0.15">
      <c r="A183" s="1" t="s">
        <v>7</v>
      </c>
      <c r="B183" s="1" t="s">
        <v>575</v>
      </c>
      <c r="C183" s="1" t="s">
        <v>576</v>
      </c>
      <c r="D183" s="1" t="s">
        <v>576</v>
      </c>
      <c r="E183" s="1" t="str">
        <f>"八代市日置町３１２－１"</f>
        <v>八代市日置町３１２－１</v>
      </c>
      <c r="F183" s="2">
        <v>44562</v>
      </c>
      <c r="G183" s="2">
        <v>46752</v>
      </c>
    </row>
    <row r="184" spans="1:7" x14ac:dyDescent="0.15">
      <c r="A184" s="1" t="s">
        <v>7</v>
      </c>
      <c r="B184" s="1" t="s">
        <v>577</v>
      </c>
      <c r="C184" s="1" t="s">
        <v>578</v>
      </c>
      <c r="D184" s="1" t="s">
        <v>562</v>
      </c>
      <c r="E184" s="1" t="str">
        <f>"八代市錦町９－６"</f>
        <v>八代市錦町９－６</v>
      </c>
      <c r="F184" s="2">
        <v>44927</v>
      </c>
      <c r="G184" s="2">
        <v>47118</v>
      </c>
    </row>
    <row r="185" spans="1:7" x14ac:dyDescent="0.15">
      <c r="A185" s="1" t="s">
        <v>7</v>
      </c>
      <c r="B185" s="1" t="s">
        <v>579</v>
      </c>
      <c r="C185" s="1" t="s">
        <v>580</v>
      </c>
      <c r="D185" s="1" t="s">
        <v>581</v>
      </c>
      <c r="E185" s="1" t="str">
        <f>"八代市本町１丁目７－６５"</f>
        <v>八代市本町１丁目７－６５</v>
      </c>
      <c r="F185" s="2">
        <v>43040</v>
      </c>
      <c r="G185" s="2">
        <v>45230</v>
      </c>
    </row>
    <row r="186" spans="1:7" x14ac:dyDescent="0.15">
      <c r="A186" s="1" t="s">
        <v>7</v>
      </c>
      <c r="B186" s="1" t="s">
        <v>582</v>
      </c>
      <c r="C186" s="1" t="s">
        <v>583</v>
      </c>
      <c r="D186" s="1" t="s">
        <v>581</v>
      </c>
      <c r="E186" s="1" t="str">
        <f>"八代市通町５－１２"</f>
        <v>八代市通町５－１２</v>
      </c>
      <c r="F186" s="2">
        <v>43090</v>
      </c>
      <c r="G186" s="2">
        <v>45280</v>
      </c>
    </row>
    <row r="187" spans="1:7" x14ac:dyDescent="0.15">
      <c r="A187" s="1" t="s">
        <v>7</v>
      </c>
      <c r="B187" s="1" t="s">
        <v>584</v>
      </c>
      <c r="C187" s="1" t="s">
        <v>585</v>
      </c>
      <c r="D187" s="1" t="s">
        <v>586</v>
      </c>
      <c r="E187" s="1" t="s">
        <v>587</v>
      </c>
      <c r="F187" s="2">
        <v>43425</v>
      </c>
      <c r="G187" s="2">
        <v>45616</v>
      </c>
    </row>
    <row r="188" spans="1:7" x14ac:dyDescent="0.15">
      <c r="A188" s="1" t="s">
        <v>7</v>
      </c>
      <c r="B188" s="1" t="s">
        <v>588</v>
      </c>
      <c r="C188" s="1" t="s">
        <v>589</v>
      </c>
      <c r="D188" s="1" t="s">
        <v>590</v>
      </c>
      <c r="E188" s="1" t="s">
        <v>591</v>
      </c>
      <c r="F188" s="2">
        <v>43601</v>
      </c>
      <c r="G188" s="2">
        <v>45792</v>
      </c>
    </row>
    <row r="189" spans="1:7" x14ac:dyDescent="0.15">
      <c r="A189" s="1" t="s">
        <v>7</v>
      </c>
      <c r="B189" s="1" t="s">
        <v>592</v>
      </c>
      <c r="C189" s="1" t="s">
        <v>593</v>
      </c>
      <c r="D189" s="1" t="s">
        <v>208</v>
      </c>
      <c r="E189" s="1" t="str">
        <f>"八代市竹原町１６５８－１"</f>
        <v>八代市竹原町１６５８－１</v>
      </c>
      <c r="F189" s="2">
        <v>43790</v>
      </c>
      <c r="G189" s="2">
        <v>45981</v>
      </c>
    </row>
    <row r="190" spans="1:7" x14ac:dyDescent="0.15">
      <c r="A190" s="1" t="s">
        <v>7</v>
      </c>
      <c r="B190" s="1" t="s">
        <v>594</v>
      </c>
      <c r="C190" s="1" t="s">
        <v>595</v>
      </c>
      <c r="D190" s="1" t="s">
        <v>596</v>
      </c>
      <c r="E190" s="1" t="s">
        <v>597</v>
      </c>
      <c r="F190" s="2">
        <v>43852</v>
      </c>
      <c r="G190" s="2">
        <v>46043</v>
      </c>
    </row>
    <row r="191" spans="1:7" x14ac:dyDescent="0.15">
      <c r="A191" s="1" t="s">
        <v>7</v>
      </c>
      <c r="B191" s="1" t="s">
        <v>598</v>
      </c>
      <c r="C191" s="1" t="s">
        <v>599</v>
      </c>
      <c r="D191" s="1" t="s">
        <v>352</v>
      </c>
      <c r="E191" s="1" t="s">
        <v>600</v>
      </c>
      <c r="F191" s="2">
        <v>43917</v>
      </c>
      <c r="G191" s="2">
        <v>46107</v>
      </c>
    </row>
    <row r="192" spans="1:7" x14ac:dyDescent="0.15">
      <c r="A192" s="1" t="s">
        <v>7</v>
      </c>
      <c r="B192" s="1" t="s">
        <v>601</v>
      </c>
      <c r="C192" s="1" t="s">
        <v>602</v>
      </c>
      <c r="D192" s="1" t="s">
        <v>603</v>
      </c>
      <c r="E192" s="1" t="s">
        <v>604</v>
      </c>
      <c r="F192" s="2">
        <v>44078</v>
      </c>
      <c r="G192" s="2">
        <v>46268</v>
      </c>
    </row>
    <row r="193" spans="1:7" x14ac:dyDescent="0.15">
      <c r="A193" s="1" t="s">
        <v>7</v>
      </c>
      <c r="B193" s="1" t="s">
        <v>605</v>
      </c>
      <c r="C193" s="1" t="s">
        <v>606</v>
      </c>
      <c r="D193" s="1" t="s">
        <v>606</v>
      </c>
      <c r="E193" s="1" t="str">
        <f>"八代市横手新町１４－３－２"</f>
        <v>八代市横手新町１４－３－２</v>
      </c>
      <c r="F193" s="2">
        <v>44197</v>
      </c>
      <c r="G193" s="2">
        <v>46387</v>
      </c>
    </row>
    <row r="194" spans="1:7" x14ac:dyDescent="0.15">
      <c r="A194" s="1" t="s">
        <v>7</v>
      </c>
      <c r="B194" s="1" t="s">
        <v>607</v>
      </c>
      <c r="C194" s="1" t="s">
        <v>608</v>
      </c>
      <c r="D194" s="1" t="s">
        <v>608</v>
      </c>
      <c r="E194" s="1" t="str">
        <f>"八代市鏡町鏡村１１１２－２"</f>
        <v>八代市鏡町鏡村１１１２－２</v>
      </c>
      <c r="F194" s="2">
        <v>44562</v>
      </c>
      <c r="G194" s="2">
        <v>46752</v>
      </c>
    </row>
    <row r="195" spans="1:7" x14ac:dyDescent="0.15">
      <c r="A195" s="1" t="s">
        <v>7</v>
      </c>
      <c r="B195" s="1" t="s">
        <v>609</v>
      </c>
      <c r="C195" s="1" t="s">
        <v>610</v>
      </c>
      <c r="D195" s="1" t="s">
        <v>454</v>
      </c>
      <c r="E195" s="1" t="str">
        <f>"八代市沖町六番割３９８７－３"</f>
        <v>八代市沖町六番割３９８７－３</v>
      </c>
      <c r="F195" s="2">
        <v>44562</v>
      </c>
      <c r="G195" s="2">
        <v>46752</v>
      </c>
    </row>
    <row r="196" spans="1:7" x14ac:dyDescent="0.15">
      <c r="A196" s="1" t="s">
        <v>7</v>
      </c>
      <c r="B196" s="1" t="s">
        <v>611</v>
      </c>
      <c r="C196" s="1" t="s">
        <v>612</v>
      </c>
      <c r="D196" s="1" t="s">
        <v>613</v>
      </c>
      <c r="E196" s="1" t="s">
        <v>614</v>
      </c>
      <c r="F196" s="2">
        <v>43816</v>
      </c>
      <c r="G196" s="2">
        <v>46007</v>
      </c>
    </row>
    <row r="197" spans="1:7" x14ac:dyDescent="0.15">
      <c r="A197" s="1" t="s">
        <v>7</v>
      </c>
      <c r="B197" s="1" t="s">
        <v>615</v>
      </c>
      <c r="C197" s="1" t="s">
        <v>616</v>
      </c>
      <c r="D197" s="1" t="s">
        <v>586</v>
      </c>
      <c r="E197" s="1" t="s">
        <v>617</v>
      </c>
      <c r="F197" s="2">
        <v>43831</v>
      </c>
      <c r="G197" s="2">
        <v>46022</v>
      </c>
    </row>
    <row r="198" spans="1:7" x14ac:dyDescent="0.15">
      <c r="A198" s="1" t="s">
        <v>7</v>
      </c>
      <c r="B198" s="1" t="s">
        <v>618</v>
      </c>
      <c r="C198" s="1" t="s">
        <v>619</v>
      </c>
      <c r="D198" s="1" t="s">
        <v>112</v>
      </c>
      <c r="E198" s="1" t="s">
        <v>620</v>
      </c>
      <c r="F198" s="2">
        <v>44058</v>
      </c>
      <c r="G198" s="2">
        <v>46248</v>
      </c>
    </row>
    <row r="199" spans="1:7" x14ac:dyDescent="0.15">
      <c r="A199" s="1" t="s">
        <v>7</v>
      </c>
      <c r="B199" s="1" t="s">
        <v>621</v>
      </c>
      <c r="C199" s="1" t="s">
        <v>622</v>
      </c>
      <c r="D199" s="1" t="s">
        <v>139</v>
      </c>
      <c r="E199" s="1" t="str">
        <f>"八代市大村町字溝口３４４－１"</f>
        <v>八代市大村町字溝口３４４－１</v>
      </c>
      <c r="F199" s="2">
        <v>43831</v>
      </c>
      <c r="G199" s="2">
        <v>46022</v>
      </c>
    </row>
    <row r="200" spans="1:7" x14ac:dyDescent="0.15">
      <c r="A200" s="1" t="s">
        <v>7</v>
      </c>
      <c r="B200" s="1" t="s">
        <v>623</v>
      </c>
      <c r="C200" s="1" t="s">
        <v>624</v>
      </c>
      <c r="D200" s="1" t="s">
        <v>625</v>
      </c>
      <c r="E200" s="1" t="s">
        <v>626</v>
      </c>
      <c r="F200" s="2">
        <v>44197</v>
      </c>
      <c r="G200" s="2">
        <v>46387</v>
      </c>
    </row>
    <row r="201" spans="1:7" x14ac:dyDescent="0.15">
      <c r="A201" s="1" t="s">
        <v>7</v>
      </c>
      <c r="B201" s="1" t="s">
        <v>627</v>
      </c>
      <c r="C201" s="1" t="s">
        <v>628</v>
      </c>
      <c r="D201" s="1" t="s">
        <v>629</v>
      </c>
      <c r="E201" s="1" t="str">
        <f>"八代市永碇町１３１５－１"</f>
        <v>八代市永碇町１３１５－１</v>
      </c>
      <c r="F201" s="2">
        <v>44197</v>
      </c>
      <c r="G201" s="2">
        <v>46387</v>
      </c>
    </row>
    <row r="202" spans="1:7" x14ac:dyDescent="0.15">
      <c r="A202" s="1" t="s">
        <v>7</v>
      </c>
      <c r="B202" s="1" t="s">
        <v>630</v>
      </c>
      <c r="C202" s="1" t="s">
        <v>631</v>
      </c>
      <c r="D202" s="1" t="s">
        <v>632</v>
      </c>
      <c r="E202" s="1" t="str">
        <f>"八代市花園町７－１６"</f>
        <v>八代市花園町７－１６</v>
      </c>
      <c r="F202" s="2">
        <v>44197</v>
      </c>
      <c r="G202" s="2">
        <v>46387</v>
      </c>
    </row>
    <row r="203" spans="1:7" x14ac:dyDescent="0.15">
      <c r="A203" s="1" t="s">
        <v>7</v>
      </c>
      <c r="B203" s="1" t="s">
        <v>633</v>
      </c>
      <c r="C203" s="1" t="s">
        <v>634</v>
      </c>
      <c r="D203" s="1" t="s">
        <v>635</v>
      </c>
      <c r="E203" s="1" t="str">
        <f>"八代市古城町１７０８－２"</f>
        <v>八代市古城町１７０８－２</v>
      </c>
      <c r="F203" s="2">
        <v>44562</v>
      </c>
      <c r="G203" s="2">
        <v>46752</v>
      </c>
    </row>
    <row r="204" spans="1:7" x14ac:dyDescent="0.15">
      <c r="A204" s="1" t="s">
        <v>7</v>
      </c>
      <c r="B204" s="1" t="s">
        <v>636</v>
      </c>
      <c r="C204" s="1" t="s">
        <v>637</v>
      </c>
      <c r="D204" s="1" t="s">
        <v>635</v>
      </c>
      <c r="E204" s="1" t="str">
        <f>"八代市大手町２丁目１０－１３"</f>
        <v>八代市大手町２丁目１０－１３</v>
      </c>
      <c r="F204" s="2">
        <v>44562</v>
      </c>
      <c r="G204" s="2">
        <v>46752</v>
      </c>
    </row>
    <row r="205" spans="1:7" x14ac:dyDescent="0.15">
      <c r="A205" s="1" t="s">
        <v>7</v>
      </c>
      <c r="B205" s="1" t="s">
        <v>638</v>
      </c>
      <c r="C205" s="1" t="s">
        <v>639</v>
      </c>
      <c r="D205" s="1" t="s">
        <v>640</v>
      </c>
      <c r="E205" s="1" t="s">
        <v>641</v>
      </c>
      <c r="F205" s="2">
        <v>44562</v>
      </c>
      <c r="G205" s="2">
        <v>46752</v>
      </c>
    </row>
    <row r="206" spans="1:7" x14ac:dyDescent="0.15">
      <c r="A206" s="1" t="s">
        <v>7</v>
      </c>
      <c r="B206" s="1" t="s">
        <v>642</v>
      </c>
      <c r="C206" s="1" t="s">
        <v>643</v>
      </c>
      <c r="D206" s="1" t="s">
        <v>139</v>
      </c>
      <c r="E206" s="1" t="str">
        <f>"八代市本町１丁目８－８"</f>
        <v>八代市本町１丁目８－８</v>
      </c>
      <c r="F206" s="2">
        <v>44562</v>
      </c>
      <c r="G206" s="2">
        <v>46752</v>
      </c>
    </row>
    <row r="207" spans="1:7" x14ac:dyDescent="0.15">
      <c r="A207" s="1" t="s">
        <v>7</v>
      </c>
      <c r="B207" s="1" t="s">
        <v>644</v>
      </c>
      <c r="C207" s="1" t="s">
        <v>645</v>
      </c>
      <c r="D207" s="1" t="s">
        <v>646</v>
      </c>
      <c r="E207" s="1" t="s">
        <v>647</v>
      </c>
      <c r="F207" s="2">
        <v>44562</v>
      </c>
      <c r="G207" s="2">
        <v>46752</v>
      </c>
    </row>
    <row r="208" spans="1:7" x14ac:dyDescent="0.15">
      <c r="A208" s="1" t="s">
        <v>7</v>
      </c>
      <c r="B208" s="1" t="s">
        <v>648</v>
      </c>
      <c r="C208" s="1" t="s">
        <v>649</v>
      </c>
      <c r="D208" s="1" t="s">
        <v>33</v>
      </c>
      <c r="E208" s="1" t="s">
        <v>650</v>
      </c>
      <c r="F208" s="2">
        <v>44927</v>
      </c>
      <c r="G208" s="2">
        <v>47118</v>
      </c>
    </row>
    <row r="209" spans="1:7" x14ac:dyDescent="0.15">
      <c r="A209" s="1" t="s">
        <v>7</v>
      </c>
      <c r="B209" s="1" t="s">
        <v>651</v>
      </c>
      <c r="C209" s="1" t="s">
        <v>652</v>
      </c>
      <c r="D209" s="1" t="s">
        <v>629</v>
      </c>
      <c r="E209" s="1" t="str">
        <f>"八代市永碇町１２８３－２"</f>
        <v>八代市永碇町１２８３－２</v>
      </c>
      <c r="F209" s="2">
        <v>43166</v>
      </c>
      <c r="G209" s="2">
        <v>45357</v>
      </c>
    </row>
    <row r="210" spans="1:7" x14ac:dyDescent="0.15">
      <c r="A210" s="1" t="s">
        <v>7</v>
      </c>
      <c r="B210" s="1" t="s">
        <v>653</v>
      </c>
      <c r="C210" s="1" t="s">
        <v>654</v>
      </c>
      <c r="D210" s="1" t="s">
        <v>92</v>
      </c>
      <c r="E210" s="1" t="s">
        <v>655</v>
      </c>
      <c r="F210" s="2">
        <v>43374</v>
      </c>
      <c r="G210" s="2">
        <v>45565</v>
      </c>
    </row>
    <row r="211" spans="1:7" x14ac:dyDescent="0.15">
      <c r="A211" s="1" t="s">
        <v>7</v>
      </c>
      <c r="B211" s="1" t="s">
        <v>656</v>
      </c>
      <c r="C211" s="1" t="s">
        <v>657</v>
      </c>
      <c r="D211" s="1" t="s">
        <v>658</v>
      </c>
      <c r="E211" s="1" t="str">
        <f>"熊本県八代市本町１丁目８－３６"</f>
        <v>熊本県八代市本町１丁目８－３６</v>
      </c>
      <c r="F211" s="2">
        <v>43476</v>
      </c>
      <c r="G211" s="2">
        <v>45667</v>
      </c>
    </row>
    <row r="212" spans="1:7" x14ac:dyDescent="0.15">
      <c r="A212" s="1" t="s">
        <v>7</v>
      </c>
      <c r="B212" s="1" t="s">
        <v>659</v>
      </c>
      <c r="C212" s="1" t="s">
        <v>660</v>
      </c>
      <c r="D212" s="1" t="s">
        <v>661</v>
      </c>
      <c r="E212" s="1" t="str">
        <f>"八代市通町８－２７"</f>
        <v>八代市通町８－２７</v>
      </c>
      <c r="F212" s="2">
        <v>43476</v>
      </c>
      <c r="G212" s="2">
        <v>45667</v>
      </c>
    </row>
    <row r="213" spans="1:7" x14ac:dyDescent="0.15">
      <c r="A213" s="1" t="s">
        <v>7</v>
      </c>
      <c r="B213" s="1" t="s">
        <v>662</v>
      </c>
      <c r="C213" s="1" t="s">
        <v>663</v>
      </c>
      <c r="D213" s="1" t="s">
        <v>664</v>
      </c>
      <c r="E213" s="1" t="str">
        <f>"八代郡氷川町鹿島７７６－３"</f>
        <v>八代郡氷川町鹿島７７６－３</v>
      </c>
      <c r="F213" s="2">
        <v>43556</v>
      </c>
      <c r="G213" s="2">
        <v>45747</v>
      </c>
    </row>
    <row r="214" spans="1:7" x14ac:dyDescent="0.15">
      <c r="A214" s="1" t="s">
        <v>7</v>
      </c>
      <c r="B214" s="1" t="s">
        <v>665</v>
      </c>
      <c r="C214" s="1" t="s">
        <v>666</v>
      </c>
      <c r="D214" s="1" t="s">
        <v>586</v>
      </c>
      <c r="E214" s="1" t="s">
        <v>667</v>
      </c>
      <c r="F214" s="2">
        <v>44197</v>
      </c>
      <c r="G214" s="2">
        <v>46387</v>
      </c>
    </row>
    <row r="215" spans="1:7" x14ac:dyDescent="0.15">
      <c r="A215" s="1" t="s">
        <v>7</v>
      </c>
      <c r="B215" s="1" t="s">
        <v>668</v>
      </c>
      <c r="C215" s="1" t="s">
        <v>669</v>
      </c>
      <c r="D215" s="1" t="s">
        <v>670</v>
      </c>
      <c r="E215" s="1" t="str">
        <f>"八代市大手町２丁目７８－１"</f>
        <v>八代市大手町２丁目７８－１</v>
      </c>
      <c r="F215" s="2">
        <v>44197</v>
      </c>
      <c r="G215" s="2">
        <v>46387</v>
      </c>
    </row>
    <row r="216" spans="1:7" x14ac:dyDescent="0.15">
      <c r="A216" s="1" t="s">
        <v>7</v>
      </c>
      <c r="B216" s="1" t="s">
        <v>671</v>
      </c>
      <c r="C216" s="1" t="s">
        <v>672</v>
      </c>
      <c r="D216" s="1" t="s">
        <v>673</v>
      </c>
      <c r="E216" s="1" t="str">
        <f>"八代市上日置町４４４７－１１"</f>
        <v>八代市上日置町４４４７－１１</v>
      </c>
      <c r="F216" s="2">
        <v>44363</v>
      </c>
      <c r="G216" s="2">
        <v>46553</v>
      </c>
    </row>
    <row r="217" spans="1:7" x14ac:dyDescent="0.15">
      <c r="A217" s="1" t="s">
        <v>7</v>
      </c>
      <c r="B217" s="1" t="s">
        <v>674</v>
      </c>
      <c r="C217" s="1" t="s">
        <v>675</v>
      </c>
      <c r="D217" s="1" t="s">
        <v>676</v>
      </c>
      <c r="E217" s="1" t="s">
        <v>677</v>
      </c>
      <c r="F217" s="2">
        <v>44197</v>
      </c>
      <c r="G217" s="2">
        <v>46387</v>
      </c>
    </row>
    <row r="218" spans="1:7" x14ac:dyDescent="0.15">
      <c r="A218" s="1" t="s">
        <v>7</v>
      </c>
      <c r="B218" s="1" t="s">
        <v>678</v>
      </c>
      <c r="C218" s="1" t="s">
        <v>679</v>
      </c>
      <c r="D218" s="1" t="s">
        <v>680</v>
      </c>
      <c r="E218" s="1" t="s">
        <v>681</v>
      </c>
      <c r="F218" s="2">
        <v>44197</v>
      </c>
      <c r="G218" s="2">
        <v>46387</v>
      </c>
    </row>
    <row r="219" spans="1:7" x14ac:dyDescent="0.15">
      <c r="A219" s="1" t="s">
        <v>7</v>
      </c>
      <c r="B219" s="1" t="s">
        <v>682</v>
      </c>
      <c r="C219" s="1" t="s">
        <v>683</v>
      </c>
      <c r="D219" s="1" t="s">
        <v>684</v>
      </c>
      <c r="E219" s="1" t="str">
        <f>"八代市古閑中町１３７１－３"</f>
        <v>八代市古閑中町１３７１－３</v>
      </c>
      <c r="F219" s="2">
        <v>44197</v>
      </c>
      <c r="G219" s="2">
        <v>46387</v>
      </c>
    </row>
    <row r="220" spans="1:7" x14ac:dyDescent="0.15">
      <c r="A220" s="1" t="s">
        <v>7</v>
      </c>
      <c r="B220" s="1" t="s">
        <v>685</v>
      </c>
      <c r="C220" s="1" t="s">
        <v>686</v>
      </c>
      <c r="D220" s="1" t="s">
        <v>687</v>
      </c>
      <c r="E220" s="1" t="s">
        <v>688</v>
      </c>
      <c r="F220" s="2">
        <v>44197</v>
      </c>
      <c r="G220" s="2">
        <v>46387</v>
      </c>
    </row>
    <row r="221" spans="1:7" x14ac:dyDescent="0.15">
      <c r="A221" s="1" t="s">
        <v>7</v>
      </c>
      <c r="B221" s="1" t="s">
        <v>689</v>
      </c>
      <c r="C221" s="1" t="s">
        <v>690</v>
      </c>
      <c r="D221" s="1" t="s">
        <v>691</v>
      </c>
      <c r="E221" s="1" t="s">
        <v>692</v>
      </c>
      <c r="F221" s="2">
        <v>44562</v>
      </c>
      <c r="G221" s="2">
        <v>46752</v>
      </c>
    </row>
    <row r="222" spans="1:7" x14ac:dyDescent="0.15">
      <c r="A222" s="1" t="s">
        <v>7</v>
      </c>
      <c r="B222" s="1" t="s">
        <v>693</v>
      </c>
      <c r="C222" s="1" t="s">
        <v>694</v>
      </c>
      <c r="D222" s="1" t="s">
        <v>695</v>
      </c>
      <c r="E222" s="1" t="s">
        <v>696</v>
      </c>
      <c r="F222" s="2">
        <v>44656</v>
      </c>
      <c r="G222" s="2">
        <v>46847</v>
      </c>
    </row>
    <row r="223" spans="1:7" x14ac:dyDescent="0.15">
      <c r="A223" s="1" t="s">
        <v>7</v>
      </c>
      <c r="B223" s="1" t="s">
        <v>697</v>
      </c>
      <c r="C223" s="1" t="s">
        <v>698</v>
      </c>
      <c r="D223" s="1" t="s">
        <v>475</v>
      </c>
      <c r="E223" s="1" t="str">
        <f>"八代市平山新町４４７７－３"</f>
        <v>八代市平山新町４４７７－３</v>
      </c>
      <c r="F223" s="2">
        <v>44743</v>
      </c>
      <c r="G223" s="2">
        <v>46934</v>
      </c>
    </row>
    <row r="224" spans="1:7" x14ac:dyDescent="0.15">
      <c r="A224" s="1" t="s">
        <v>7</v>
      </c>
      <c r="B224" s="1" t="s">
        <v>699</v>
      </c>
      <c r="C224" s="1" t="s">
        <v>700</v>
      </c>
      <c r="D224" s="1" t="s">
        <v>701</v>
      </c>
      <c r="E224" s="1" t="s">
        <v>702</v>
      </c>
      <c r="F224" s="2">
        <v>44927</v>
      </c>
      <c r="G224" s="2">
        <v>47118</v>
      </c>
    </row>
    <row r="225" spans="1:7" x14ac:dyDescent="0.15">
      <c r="A225" s="1" t="s">
        <v>7</v>
      </c>
      <c r="B225" s="1" t="s">
        <v>703</v>
      </c>
      <c r="C225" s="1" t="s">
        <v>704</v>
      </c>
      <c r="D225" s="1" t="s">
        <v>646</v>
      </c>
      <c r="E225" s="1" t="str">
        <f>"八代市永碇町１０７３－１"</f>
        <v>八代市永碇町１０７３－１</v>
      </c>
      <c r="F225" s="2">
        <v>44927</v>
      </c>
      <c r="G225" s="2">
        <v>47118</v>
      </c>
    </row>
    <row r="226" spans="1:7" x14ac:dyDescent="0.15">
      <c r="A226" s="1" t="s">
        <v>7</v>
      </c>
      <c r="B226" s="1" t="s">
        <v>705</v>
      </c>
      <c r="C226" s="1" t="s">
        <v>706</v>
      </c>
      <c r="D226" s="1" t="s">
        <v>208</v>
      </c>
      <c r="E226" s="1" t="s">
        <v>707</v>
      </c>
      <c r="F226" s="2">
        <v>44927</v>
      </c>
      <c r="G226" s="2">
        <v>47118</v>
      </c>
    </row>
    <row r="227" spans="1:7" x14ac:dyDescent="0.15">
      <c r="A227" s="1" t="s">
        <v>7</v>
      </c>
      <c r="B227" s="1" t="s">
        <v>708</v>
      </c>
      <c r="C227" s="1" t="s">
        <v>709</v>
      </c>
      <c r="D227" s="1" t="s">
        <v>635</v>
      </c>
      <c r="E227" s="1" t="str">
        <f>"八代市大村町７２０－３"</f>
        <v>八代市大村町７２０－３</v>
      </c>
      <c r="F227" s="2">
        <v>44927</v>
      </c>
      <c r="G227" s="2">
        <v>47118</v>
      </c>
    </row>
    <row r="228" spans="1:7" x14ac:dyDescent="0.15">
      <c r="A228" s="1" t="s">
        <v>7</v>
      </c>
      <c r="B228" s="1" t="s">
        <v>710</v>
      </c>
      <c r="C228" s="1" t="s">
        <v>711</v>
      </c>
      <c r="D228" s="1" t="s">
        <v>712</v>
      </c>
      <c r="E228" s="1" t="str">
        <f>"八代市田中西町１－３－５"</f>
        <v>八代市田中西町１－３－５</v>
      </c>
      <c r="F228" s="2">
        <v>43201</v>
      </c>
      <c r="G228" s="2">
        <v>45291</v>
      </c>
    </row>
    <row r="229" spans="1:7" x14ac:dyDescent="0.15">
      <c r="A229" s="1" t="s">
        <v>7</v>
      </c>
      <c r="B229" s="1" t="s">
        <v>713</v>
      </c>
      <c r="C229" s="1" t="s">
        <v>714</v>
      </c>
      <c r="D229" s="1" t="s">
        <v>715</v>
      </c>
      <c r="E229" s="1" t="str">
        <f>"八代市松江町字新開４８４－５"</f>
        <v>八代市松江町字新開４８４－５</v>
      </c>
      <c r="F229" s="2">
        <v>43207</v>
      </c>
      <c r="G229" s="2">
        <v>45398</v>
      </c>
    </row>
    <row r="230" spans="1:7" x14ac:dyDescent="0.15">
      <c r="A230" s="1" t="s">
        <v>7</v>
      </c>
      <c r="B230" s="1" t="s">
        <v>716</v>
      </c>
      <c r="C230" s="1" t="s">
        <v>717</v>
      </c>
      <c r="D230" s="1" t="s">
        <v>586</v>
      </c>
      <c r="E230" s="1" t="s">
        <v>718</v>
      </c>
      <c r="F230" s="2">
        <v>43237</v>
      </c>
      <c r="G230" s="2">
        <v>45291</v>
      </c>
    </row>
    <row r="231" spans="1:7" x14ac:dyDescent="0.15">
      <c r="A231" s="1" t="s">
        <v>7</v>
      </c>
      <c r="B231" s="1" t="s">
        <v>719</v>
      </c>
      <c r="C231" s="1" t="s">
        <v>720</v>
      </c>
      <c r="D231" s="1" t="s">
        <v>640</v>
      </c>
      <c r="E231" s="1" t="str">
        <f>"八代市古閑中町１２０９－２"</f>
        <v>八代市古閑中町１２０９－２</v>
      </c>
      <c r="F231" s="2">
        <v>43237</v>
      </c>
      <c r="G231" s="2">
        <v>45428</v>
      </c>
    </row>
    <row r="232" spans="1:7" x14ac:dyDescent="0.15">
      <c r="A232" s="1" t="s">
        <v>7</v>
      </c>
      <c r="B232" s="1" t="s">
        <v>721</v>
      </c>
      <c r="C232" s="1" t="s">
        <v>722</v>
      </c>
      <c r="D232" s="1" t="s">
        <v>722</v>
      </c>
      <c r="E232" s="1" t="s">
        <v>723</v>
      </c>
      <c r="F232" s="2">
        <v>43394</v>
      </c>
      <c r="G232" s="2">
        <v>45585</v>
      </c>
    </row>
    <row r="233" spans="1:7" x14ac:dyDescent="0.15">
      <c r="A233" s="1" t="s">
        <v>7</v>
      </c>
      <c r="B233" s="1" t="s">
        <v>724</v>
      </c>
      <c r="C233" s="1" t="s">
        <v>725</v>
      </c>
      <c r="D233" s="1" t="s">
        <v>726</v>
      </c>
      <c r="E233" s="1" t="s">
        <v>727</v>
      </c>
      <c r="F233" s="2">
        <v>43511</v>
      </c>
      <c r="G233" s="2">
        <v>45702</v>
      </c>
    </row>
    <row r="234" spans="1:7" x14ac:dyDescent="0.15">
      <c r="A234" s="1" t="s">
        <v>7</v>
      </c>
      <c r="B234" s="1" t="s">
        <v>728</v>
      </c>
      <c r="C234" s="1" t="s">
        <v>729</v>
      </c>
      <c r="D234" s="1" t="s">
        <v>139</v>
      </c>
      <c r="E234" s="1" t="str">
        <f>"八代市竹原町１４３９－９"</f>
        <v>八代市竹原町１４３９－９</v>
      </c>
      <c r="F234" s="2">
        <v>43899</v>
      </c>
      <c r="G234" s="2">
        <v>46089</v>
      </c>
    </row>
    <row r="235" spans="1:7" x14ac:dyDescent="0.15">
      <c r="A235" s="1" t="s">
        <v>7</v>
      </c>
      <c r="B235" s="1" t="s">
        <v>730</v>
      </c>
      <c r="C235" s="1" t="s">
        <v>731</v>
      </c>
      <c r="D235" s="1" t="s">
        <v>661</v>
      </c>
      <c r="E235" s="1" t="str">
        <f>"八代市本町２丁目３－２１"</f>
        <v>八代市本町２丁目３－２１</v>
      </c>
      <c r="F235" s="2">
        <v>43952</v>
      </c>
      <c r="G235" s="2">
        <v>46142</v>
      </c>
    </row>
    <row r="236" spans="1:7" x14ac:dyDescent="0.15">
      <c r="A236" s="1" t="s">
        <v>7</v>
      </c>
      <c r="B236" s="1" t="s">
        <v>732</v>
      </c>
      <c r="C236" s="1" t="s">
        <v>733</v>
      </c>
      <c r="D236" s="1" t="s">
        <v>734</v>
      </c>
      <c r="E236" s="1" t="str">
        <f>"八代市本町１丁目１－１"</f>
        <v>八代市本町１丁目１－１</v>
      </c>
      <c r="F236" s="2">
        <v>43986</v>
      </c>
      <c r="G236" s="2">
        <v>46022</v>
      </c>
    </row>
    <row r="237" spans="1:7" x14ac:dyDescent="0.15">
      <c r="A237" s="1" t="s">
        <v>7</v>
      </c>
      <c r="B237" s="1" t="s">
        <v>735</v>
      </c>
      <c r="C237" s="1" t="s">
        <v>736</v>
      </c>
      <c r="D237" s="1" t="s">
        <v>687</v>
      </c>
      <c r="E237" s="1" t="str">
        <f>"八代市鏡町下村１５１３－１"</f>
        <v>八代市鏡町下村１５１３－１</v>
      </c>
      <c r="F237" s="2">
        <v>44013</v>
      </c>
      <c r="G237" s="2">
        <v>46203</v>
      </c>
    </row>
    <row r="238" spans="1:7" x14ac:dyDescent="0.15">
      <c r="A238" s="1" t="s">
        <v>7</v>
      </c>
      <c r="B238" s="1" t="s">
        <v>737</v>
      </c>
      <c r="C238" s="1" t="s">
        <v>738</v>
      </c>
      <c r="D238" s="1" t="s">
        <v>680</v>
      </c>
      <c r="E238" s="1" t="s">
        <v>739</v>
      </c>
      <c r="F238" s="2">
        <v>44141</v>
      </c>
      <c r="G238" s="2">
        <v>46331</v>
      </c>
    </row>
    <row r="239" spans="1:7" x14ac:dyDescent="0.15">
      <c r="A239" s="1" t="s">
        <v>7</v>
      </c>
      <c r="B239" s="1" t="s">
        <v>740</v>
      </c>
      <c r="C239" s="1" t="s">
        <v>741</v>
      </c>
      <c r="D239" s="1" t="s">
        <v>586</v>
      </c>
      <c r="E239" s="1" t="s">
        <v>742</v>
      </c>
      <c r="F239" s="2">
        <v>44259</v>
      </c>
      <c r="G239" s="2">
        <v>46387</v>
      </c>
    </row>
    <row r="240" spans="1:7" x14ac:dyDescent="0.15">
      <c r="A240" s="1" t="s">
        <v>7</v>
      </c>
      <c r="B240" s="1" t="s">
        <v>743</v>
      </c>
      <c r="C240" s="1" t="s">
        <v>744</v>
      </c>
      <c r="D240" s="1" t="s">
        <v>635</v>
      </c>
      <c r="E240" s="1" t="s">
        <v>745</v>
      </c>
      <c r="F240" s="2">
        <v>44294</v>
      </c>
      <c r="G240" s="2">
        <v>46387</v>
      </c>
    </row>
    <row r="241" spans="1:7" x14ac:dyDescent="0.15">
      <c r="A241" s="1" t="s">
        <v>7</v>
      </c>
      <c r="B241" s="1" t="s">
        <v>746</v>
      </c>
      <c r="C241" s="1" t="s">
        <v>747</v>
      </c>
      <c r="D241" s="1" t="s">
        <v>748</v>
      </c>
      <c r="E241" s="1" t="str">
        <f>"八代市長田町３１８４－２"</f>
        <v>八代市長田町３１８４－２</v>
      </c>
      <c r="F241" s="2">
        <v>44378</v>
      </c>
      <c r="G241" s="2">
        <v>46387</v>
      </c>
    </row>
    <row r="242" spans="1:7" x14ac:dyDescent="0.15">
      <c r="A242" s="1" t="s">
        <v>7</v>
      </c>
      <c r="B242" s="1" t="s">
        <v>749</v>
      </c>
      <c r="C242" s="1" t="s">
        <v>750</v>
      </c>
      <c r="D242" s="1" t="s">
        <v>751</v>
      </c>
      <c r="E242" s="1" t="s">
        <v>752</v>
      </c>
      <c r="F242" s="2">
        <v>44470</v>
      </c>
      <c r="G242" s="2">
        <v>46387</v>
      </c>
    </row>
    <row r="243" spans="1:7" x14ac:dyDescent="0.15">
      <c r="A243" s="1" t="s">
        <v>7</v>
      </c>
      <c r="B243" s="1" t="s">
        <v>753</v>
      </c>
      <c r="C243" s="1" t="s">
        <v>754</v>
      </c>
      <c r="D243" s="1" t="s">
        <v>359</v>
      </c>
      <c r="E243" s="1" t="str">
        <f>"八代市萩原町二丁目１１－２"</f>
        <v>八代市萩原町二丁目１１－２</v>
      </c>
      <c r="F243" s="2">
        <v>44531</v>
      </c>
      <c r="G243" s="2">
        <v>46721</v>
      </c>
    </row>
    <row r="244" spans="1:7" x14ac:dyDescent="0.15">
      <c r="A244" s="1" t="s">
        <v>7</v>
      </c>
      <c r="B244" s="1" t="s">
        <v>755</v>
      </c>
      <c r="C244" s="1" t="s">
        <v>756</v>
      </c>
      <c r="D244" s="1" t="s">
        <v>757</v>
      </c>
      <c r="E244" s="1" t="str">
        <f>"八代市長田町３０６５－１"</f>
        <v>八代市長田町３０６５－１</v>
      </c>
      <c r="F244" s="2">
        <v>44810</v>
      </c>
      <c r="G244" s="2">
        <v>47001</v>
      </c>
    </row>
    <row r="245" spans="1:7" x14ac:dyDescent="0.15">
      <c r="A245" s="1" t="s">
        <v>7</v>
      </c>
      <c r="B245" s="1" t="s">
        <v>758</v>
      </c>
      <c r="C245" s="1" t="s">
        <v>759</v>
      </c>
      <c r="D245" s="1" t="s">
        <v>759</v>
      </c>
      <c r="E245" s="1" t="str">
        <f>"八代郡氷川町宮原６９４－１０"</f>
        <v>八代郡氷川町宮原６９４－１０</v>
      </c>
      <c r="F245" s="2">
        <v>43083</v>
      </c>
      <c r="G245" s="2">
        <v>45273</v>
      </c>
    </row>
    <row r="246" spans="1:7" x14ac:dyDescent="0.15">
      <c r="A246" s="1" t="s">
        <v>7</v>
      </c>
      <c r="B246" s="1" t="s">
        <v>760</v>
      </c>
      <c r="C246" s="1" t="s">
        <v>761</v>
      </c>
      <c r="D246" s="1" t="s">
        <v>762</v>
      </c>
      <c r="E246" s="1" t="s">
        <v>763</v>
      </c>
      <c r="F246" s="2">
        <v>43101</v>
      </c>
      <c r="G246" s="2">
        <v>45291</v>
      </c>
    </row>
    <row r="247" spans="1:7" x14ac:dyDescent="0.15">
      <c r="A247" s="1" t="s">
        <v>7</v>
      </c>
      <c r="B247" s="1" t="s">
        <v>764</v>
      </c>
      <c r="C247" s="1" t="s">
        <v>569</v>
      </c>
      <c r="D247" s="1" t="s">
        <v>569</v>
      </c>
      <c r="E247" s="1" t="s">
        <v>765</v>
      </c>
      <c r="F247" s="2">
        <v>43101</v>
      </c>
      <c r="G247" s="2">
        <v>45291</v>
      </c>
    </row>
    <row r="248" spans="1:7" x14ac:dyDescent="0.15">
      <c r="A248" s="1" t="s">
        <v>7</v>
      </c>
      <c r="B248" s="1" t="s">
        <v>766</v>
      </c>
      <c r="C248" s="1" t="s">
        <v>767</v>
      </c>
      <c r="D248" s="1" t="s">
        <v>768</v>
      </c>
      <c r="E248" s="1" t="str">
        <f>"八代市本野町４６３－６"</f>
        <v>八代市本野町４６３－６</v>
      </c>
      <c r="F248" s="2">
        <v>44539</v>
      </c>
      <c r="G248" s="2">
        <v>46729</v>
      </c>
    </row>
    <row r="249" spans="1:7" x14ac:dyDescent="0.15">
      <c r="A249" s="1" t="s">
        <v>7</v>
      </c>
      <c r="B249" s="1" t="s">
        <v>769</v>
      </c>
      <c r="C249" s="1" t="s">
        <v>770</v>
      </c>
      <c r="D249" s="1" t="s">
        <v>673</v>
      </c>
      <c r="E249" s="1" t="s">
        <v>771</v>
      </c>
      <c r="F249" s="2">
        <v>44927</v>
      </c>
      <c r="G249" s="2">
        <v>47118</v>
      </c>
    </row>
    <row r="250" spans="1:7" x14ac:dyDescent="0.15">
      <c r="A250" s="1" t="s">
        <v>7</v>
      </c>
      <c r="B250" s="1" t="s">
        <v>772</v>
      </c>
      <c r="C250" s="1" t="s">
        <v>773</v>
      </c>
      <c r="D250" s="1" t="s">
        <v>773</v>
      </c>
      <c r="E250" s="1" t="s">
        <v>774</v>
      </c>
      <c r="F250" s="2">
        <v>44927</v>
      </c>
      <c r="G250" s="2">
        <v>47118</v>
      </c>
    </row>
    <row r="251" spans="1:7" x14ac:dyDescent="0.15">
      <c r="A251" s="1" t="s">
        <v>7</v>
      </c>
      <c r="B251" s="1" t="s">
        <v>775</v>
      </c>
      <c r="C251" s="1" t="s">
        <v>776</v>
      </c>
      <c r="D251" s="1" t="s">
        <v>776</v>
      </c>
      <c r="E251" s="1" t="s">
        <v>777</v>
      </c>
      <c r="F251" s="2">
        <v>44927</v>
      </c>
      <c r="G251" s="2">
        <v>47118</v>
      </c>
    </row>
    <row r="252" spans="1:7" x14ac:dyDescent="0.15">
      <c r="A252" s="1" t="s">
        <v>7</v>
      </c>
      <c r="B252" s="1" t="s">
        <v>778</v>
      </c>
      <c r="C252" s="1" t="s">
        <v>779</v>
      </c>
      <c r="D252" s="1" t="s">
        <v>779</v>
      </c>
      <c r="E252" s="1" t="s">
        <v>780</v>
      </c>
      <c r="F252" s="2">
        <v>44562</v>
      </c>
      <c r="G252" s="2">
        <v>46752</v>
      </c>
    </row>
    <row r="253" spans="1:7" x14ac:dyDescent="0.15">
      <c r="A253" s="1" t="s">
        <v>7</v>
      </c>
      <c r="B253" s="1" t="s">
        <v>781</v>
      </c>
      <c r="C253" s="1" t="s">
        <v>782</v>
      </c>
      <c r="D253" s="1" t="s">
        <v>783</v>
      </c>
      <c r="E253" s="1" t="s">
        <v>784</v>
      </c>
      <c r="F253" s="2">
        <v>43101</v>
      </c>
      <c r="G253" s="2">
        <v>45291</v>
      </c>
    </row>
    <row r="254" spans="1:7" x14ac:dyDescent="0.15">
      <c r="A254" s="1" t="s">
        <v>7</v>
      </c>
      <c r="B254" s="1" t="s">
        <v>785</v>
      </c>
      <c r="C254" s="1" t="s">
        <v>786</v>
      </c>
      <c r="D254" s="1" t="s">
        <v>787</v>
      </c>
      <c r="E254" s="1" t="s">
        <v>788</v>
      </c>
      <c r="F254" s="2">
        <v>43831</v>
      </c>
      <c r="G254" s="2">
        <v>46022</v>
      </c>
    </row>
    <row r="255" spans="1:7" x14ac:dyDescent="0.15">
      <c r="A255" s="1" t="s">
        <v>7</v>
      </c>
      <c r="B255" s="1" t="s">
        <v>789</v>
      </c>
      <c r="C255" s="1" t="s">
        <v>790</v>
      </c>
      <c r="D255" s="1" t="s">
        <v>661</v>
      </c>
      <c r="E255" s="1" t="s">
        <v>791</v>
      </c>
      <c r="F255" s="2">
        <v>43831</v>
      </c>
      <c r="G255" s="2">
        <v>46022</v>
      </c>
    </row>
    <row r="256" spans="1:7" x14ac:dyDescent="0.15">
      <c r="A256" s="1" t="s">
        <v>7</v>
      </c>
      <c r="B256" s="1" t="s">
        <v>792</v>
      </c>
      <c r="C256" s="1" t="s">
        <v>793</v>
      </c>
      <c r="D256" s="1" t="s">
        <v>661</v>
      </c>
      <c r="E256" s="1" t="s">
        <v>794</v>
      </c>
      <c r="F256" s="2">
        <v>43831</v>
      </c>
      <c r="G256" s="2">
        <v>46022</v>
      </c>
    </row>
    <row r="257" spans="1:7" x14ac:dyDescent="0.15">
      <c r="A257" s="1" t="s">
        <v>7</v>
      </c>
      <c r="B257" s="1" t="s">
        <v>795</v>
      </c>
      <c r="C257" s="1" t="s">
        <v>796</v>
      </c>
      <c r="D257" s="1" t="s">
        <v>796</v>
      </c>
      <c r="E257" s="1" t="str">
        <f>"水俣市天神町二丁目２３－２"</f>
        <v>水俣市天神町二丁目２３－２</v>
      </c>
      <c r="F257" s="2">
        <v>43831</v>
      </c>
      <c r="G257" s="2">
        <v>46022</v>
      </c>
    </row>
    <row r="258" spans="1:7" x14ac:dyDescent="0.15">
      <c r="A258" s="1" t="s">
        <v>7</v>
      </c>
      <c r="B258" s="1" t="s">
        <v>797</v>
      </c>
      <c r="C258" s="1" t="s">
        <v>798</v>
      </c>
      <c r="D258" s="1" t="s">
        <v>799</v>
      </c>
      <c r="E258" s="1" t="s">
        <v>800</v>
      </c>
      <c r="F258" s="2">
        <v>44197</v>
      </c>
      <c r="G258" s="2">
        <v>46387</v>
      </c>
    </row>
    <row r="259" spans="1:7" x14ac:dyDescent="0.15">
      <c r="A259" s="1" t="s">
        <v>7</v>
      </c>
      <c r="B259" s="1" t="s">
        <v>801</v>
      </c>
      <c r="C259" s="1" t="s">
        <v>802</v>
      </c>
      <c r="D259" s="1" t="s">
        <v>802</v>
      </c>
      <c r="E259" s="1" t="str">
        <f>"水俣市天神町１丁目３－１４"</f>
        <v>水俣市天神町１丁目３－１４</v>
      </c>
      <c r="F259" s="2">
        <v>44197</v>
      </c>
      <c r="G259" s="2">
        <v>46387</v>
      </c>
    </row>
    <row r="260" spans="1:7" x14ac:dyDescent="0.15">
      <c r="A260" s="1" t="s">
        <v>7</v>
      </c>
      <c r="B260" s="1" t="s">
        <v>803</v>
      </c>
      <c r="C260" s="1" t="s">
        <v>804</v>
      </c>
      <c r="D260" s="1" t="s">
        <v>805</v>
      </c>
      <c r="E260" s="1" t="s">
        <v>806</v>
      </c>
      <c r="F260" s="2">
        <v>44197</v>
      </c>
      <c r="G260" s="2">
        <v>46387</v>
      </c>
    </row>
    <row r="261" spans="1:7" x14ac:dyDescent="0.15">
      <c r="A261" s="1" t="s">
        <v>7</v>
      </c>
      <c r="B261" s="1" t="s">
        <v>807</v>
      </c>
      <c r="C261" s="1" t="s">
        <v>808</v>
      </c>
      <c r="D261" s="1" t="s">
        <v>809</v>
      </c>
      <c r="E261" s="1" t="s">
        <v>810</v>
      </c>
      <c r="F261" s="2">
        <v>44197</v>
      </c>
      <c r="G261" s="2">
        <v>46387</v>
      </c>
    </row>
    <row r="262" spans="1:7" x14ac:dyDescent="0.15">
      <c r="A262" s="1" t="s">
        <v>7</v>
      </c>
      <c r="B262" s="1" t="s">
        <v>811</v>
      </c>
      <c r="C262" s="1" t="s">
        <v>812</v>
      </c>
      <c r="D262" s="1" t="s">
        <v>813</v>
      </c>
      <c r="E262" s="1" t="s">
        <v>814</v>
      </c>
      <c r="F262" s="2">
        <v>43466</v>
      </c>
      <c r="G262" s="2">
        <v>45657</v>
      </c>
    </row>
    <row r="263" spans="1:7" x14ac:dyDescent="0.15">
      <c r="A263" s="1" t="s">
        <v>7</v>
      </c>
      <c r="B263" s="1" t="s">
        <v>815</v>
      </c>
      <c r="C263" s="1" t="s">
        <v>816</v>
      </c>
      <c r="D263" s="1" t="s">
        <v>139</v>
      </c>
      <c r="E263" s="1" t="str">
        <f>"水俣市桜井町３丁目２－１"</f>
        <v>水俣市桜井町３丁目２－１</v>
      </c>
      <c r="F263" s="2">
        <v>44013</v>
      </c>
      <c r="G263" s="2">
        <v>46203</v>
      </c>
    </row>
    <row r="264" spans="1:7" x14ac:dyDescent="0.15">
      <c r="A264" s="1" t="s">
        <v>7</v>
      </c>
      <c r="B264" s="1" t="s">
        <v>817</v>
      </c>
      <c r="C264" s="1" t="s">
        <v>818</v>
      </c>
      <c r="D264" s="1" t="s">
        <v>635</v>
      </c>
      <c r="E264" s="1" t="s">
        <v>819</v>
      </c>
      <c r="F264" s="2">
        <v>44562</v>
      </c>
      <c r="G264" s="2">
        <v>46752</v>
      </c>
    </row>
    <row r="265" spans="1:7" x14ac:dyDescent="0.15">
      <c r="A265" s="1" t="s">
        <v>7</v>
      </c>
      <c r="B265" s="1" t="s">
        <v>820</v>
      </c>
      <c r="C265" s="1" t="s">
        <v>821</v>
      </c>
      <c r="D265" s="1" t="s">
        <v>635</v>
      </c>
      <c r="E265" s="1" t="s">
        <v>822</v>
      </c>
      <c r="F265" s="2">
        <v>44562</v>
      </c>
      <c r="G265" s="2">
        <v>46752</v>
      </c>
    </row>
    <row r="266" spans="1:7" x14ac:dyDescent="0.15">
      <c r="A266" s="1" t="s">
        <v>7</v>
      </c>
      <c r="B266" s="1" t="s">
        <v>823</v>
      </c>
      <c r="C266" s="1" t="s">
        <v>824</v>
      </c>
      <c r="D266" s="1" t="s">
        <v>825</v>
      </c>
      <c r="E266" s="1" t="s">
        <v>826</v>
      </c>
      <c r="F266" s="2">
        <v>44562</v>
      </c>
      <c r="G266" s="2">
        <v>46752</v>
      </c>
    </row>
    <row r="267" spans="1:7" x14ac:dyDescent="0.15">
      <c r="A267" s="1" t="s">
        <v>7</v>
      </c>
      <c r="B267" s="1" t="s">
        <v>827</v>
      </c>
      <c r="C267" s="1" t="s">
        <v>828</v>
      </c>
      <c r="D267" s="1" t="s">
        <v>828</v>
      </c>
      <c r="E267" s="1" t="s">
        <v>829</v>
      </c>
      <c r="F267" s="2">
        <v>43101</v>
      </c>
      <c r="G267" s="2">
        <v>45291</v>
      </c>
    </row>
    <row r="268" spans="1:7" x14ac:dyDescent="0.15">
      <c r="A268" s="1" t="s">
        <v>7</v>
      </c>
      <c r="B268" s="1" t="s">
        <v>830</v>
      </c>
      <c r="C268" s="1" t="s">
        <v>831</v>
      </c>
      <c r="D268" s="1" t="s">
        <v>252</v>
      </c>
      <c r="E268" s="1" t="s">
        <v>832</v>
      </c>
      <c r="F268" s="2">
        <v>44562</v>
      </c>
      <c r="G268" s="2">
        <v>46752</v>
      </c>
    </row>
    <row r="269" spans="1:7" x14ac:dyDescent="0.15">
      <c r="A269" s="1" t="s">
        <v>7</v>
      </c>
      <c r="B269" s="1" t="s">
        <v>833</v>
      </c>
      <c r="C269" s="1" t="s">
        <v>834</v>
      </c>
      <c r="D269" s="1" t="s">
        <v>835</v>
      </c>
      <c r="E269" s="1" t="s">
        <v>836</v>
      </c>
      <c r="F269" s="2">
        <v>42826</v>
      </c>
      <c r="G269" s="2">
        <v>45016</v>
      </c>
    </row>
    <row r="270" spans="1:7" x14ac:dyDescent="0.15">
      <c r="A270" s="1" t="s">
        <v>7</v>
      </c>
      <c r="B270" s="1" t="s">
        <v>837</v>
      </c>
      <c r="C270" s="1" t="s">
        <v>838</v>
      </c>
      <c r="D270" s="1" t="s">
        <v>839</v>
      </c>
      <c r="E270" s="1" t="s">
        <v>840</v>
      </c>
      <c r="F270" s="2">
        <v>44927</v>
      </c>
      <c r="G270" s="2">
        <v>47118</v>
      </c>
    </row>
    <row r="271" spans="1:7" x14ac:dyDescent="0.15">
      <c r="A271" s="1" t="s">
        <v>7</v>
      </c>
      <c r="B271" s="1" t="s">
        <v>842</v>
      </c>
      <c r="C271" s="1" t="s">
        <v>843</v>
      </c>
      <c r="D271" s="1" t="s">
        <v>839</v>
      </c>
      <c r="E271" s="1" t="s">
        <v>841</v>
      </c>
      <c r="F271" s="2">
        <v>44927</v>
      </c>
      <c r="G271" s="2">
        <v>47118</v>
      </c>
    </row>
    <row r="272" spans="1:7" x14ac:dyDescent="0.15">
      <c r="A272" s="1" t="s">
        <v>7</v>
      </c>
      <c r="B272" s="1" t="s">
        <v>844</v>
      </c>
      <c r="C272" s="1" t="s">
        <v>845</v>
      </c>
      <c r="D272" s="1" t="s">
        <v>845</v>
      </c>
      <c r="E272" s="1" t="str">
        <f>"水俣市浜町２丁目４－２１"</f>
        <v>水俣市浜町２丁目４－２１</v>
      </c>
      <c r="F272" s="2">
        <v>43586</v>
      </c>
      <c r="G272" s="2">
        <v>45777</v>
      </c>
    </row>
    <row r="273" spans="1:7" x14ac:dyDescent="0.15">
      <c r="A273" s="1" t="s">
        <v>7</v>
      </c>
      <c r="B273" s="1" t="s">
        <v>846</v>
      </c>
      <c r="C273" s="1" t="s">
        <v>847</v>
      </c>
      <c r="D273" s="1" t="s">
        <v>848</v>
      </c>
      <c r="E273" s="1" t="s">
        <v>849</v>
      </c>
      <c r="F273" s="2">
        <v>43647</v>
      </c>
      <c r="G273" s="2">
        <v>45838</v>
      </c>
    </row>
    <row r="274" spans="1:7" x14ac:dyDescent="0.15">
      <c r="A274" s="1" t="s">
        <v>7</v>
      </c>
      <c r="B274" s="1" t="s">
        <v>850</v>
      </c>
      <c r="C274" s="1" t="s">
        <v>851</v>
      </c>
      <c r="D274" s="1" t="s">
        <v>852</v>
      </c>
      <c r="E274" s="1" t="s">
        <v>853</v>
      </c>
      <c r="F274" s="2">
        <v>44568</v>
      </c>
      <c r="G274" s="2">
        <v>46758</v>
      </c>
    </row>
    <row r="275" spans="1:7" x14ac:dyDescent="0.15">
      <c r="A275" s="1" t="s">
        <v>7</v>
      </c>
      <c r="B275" s="1" t="s">
        <v>854</v>
      </c>
      <c r="C275" s="1" t="s">
        <v>855</v>
      </c>
      <c r="D275" s="1" t="s">
        <v>855</v>
      </c>
      <c r="E275" s="1" t="s">
        <v>856</v>
      </c>
      <c r="F275" s="2">
        <v>43101</v>
      </c>
      <c r="G275" s="2">
        <v>45291</v>
      </c>
    </row>
    <row r="276" spans="1:7" x14ac:dyDescent="0.15">
      <c r="A276" s="1" t="s">
        <v>7</v>
      </c>
      <c r="B276" s="1" t="s">
        <v>857</v>
      </c>
      <c r="C276" s="1" t="s">
        <v>858</v>
      </c>
      <c r="D276" s="1" t="s">
        <v>859</v>
      </c>
      <c r="E276" s="1" t="s">
        <v>860</v>
      </c>
      <c r="F276" s="2">
        <v>43101</v>
      </c>
      <c r="G276" s="2">
        <v>45291</v>
      </c>
    </row>
    <row r="277" spans="1:7" x14ac:dyDescent="0.15">
      <c r="A277" s="1" t="s">
        <v>7</v>
      </c>
      <c r="B277" s="1" t="s">
        <v>861</v>
      </c>
      <c r="C277" s="1" t="s">
        <v>862</v>
      </c>
      <c r="D277" s="1" t="s">
        <v>863</v>
      </c>
      <c r="E277" s="1" t="s">
        <v>864</v>
      </c>
      <c r="F277" s="2">
        <v>44542</v>
      </c>
      <c r="G277" s="2">
        <v>46732</v>
      </c>
    </row>
    <row r="278" spans="1:7" x14ac:dyDescent="0.15">
      <c r="A278" s="1" t="s">
        <v>7</v>
      </c>
      <c r="B278" s="1" t="s">
        <v>865</v>
      </c>
      <c r="C278" s="1" t="s">
        <v>866</v>
      </c>
      <c r="D278" s="1" t="s">
        <v>867</v>
      </c>
      <c r="E278" s="1" t="s">
        <v>868</v>
      </c>
      <c r="F278" s="2">
        <v>44927</v>
      </c>
      <c r="G278" s="2">
        <v>47118</v>
      </c>
    </row>
    <row r="279" spans="1:7" x14ac:dyDescent="0.15">
      <c r="A279" s="1" t="s">
        <v>7</v>
      </c>
      <c r="B279" s="1" t="s">
        <v>869</v>
      </c>
      <c r="C279" s="1" t="s">
        <v>870</v>
      </c>
      <c r="D279" s="1" t="s">
        <v>139</v>
      </c>
      <c r="E279" s="1" t="s">
        <v>141</v>
      </c>
      <c r="F279" s="2">
        <v>44927</v>
      </c>
      <c r="G279" s="2">
        <v>47118</v>
      </c>
    </row>
    <row r="280" spans="1:7" x14ac:dyDescent="0.15">
      <c r="A280" s="1" t="s">
        <v>7</v>
      </c>
      <c r="B280" s="1" t="s">
        <v>871</v>
      </c>
      <c r="C280" s="1" t="s">
        <v>872</v>
      </c>
      <c r="D280" s="1" t="s">
        <v>873</v>
      </c>
      <c r="E280" s="1" t="s">
        <v>874</v>
      </c>
      <c r="F280" s="2">
        <v>44562</v>
      </c>
      <c r="G280" s="2">
        <v>46752</v>
      </c>
    </row>
    <row r="281" spans="1:7" x14ac:dyDescent="0.15">
      <c r="A281" s="1" t="s">
        <v>7</v>
      </c>
      <c r="B281" s="1" t="s">
        <v>875</v>
      </c>
      <c r="C281" s="1" t="s">
        <v>876</v>
      </c>
      <c r="D281" s="1" t="s">
        <v>863</v>
      </c>
      <c r="E281" s="1" t="s">
        <v>877</v>
      </c>
      <c r="F281" s="2">
        <v>44927</v>
      </c>
      <c r="G281" s="2">
        <v>47118</v>
      </c>
    </row>
    <row r="282" spans="1:7" x14ac:dyDescent="0.15">
      <c r="A282" s="1" t="s">
        <v>7</v>
      </c>
      <c r="B282" s="1" t="s">
        <v>878</v>
      </c>
      <c r="C282" s="1" t="s">
        <v>879</v>
      </c>
      <c r="D282" s="1" t="s">
        <v>880</v>
      </c>
      <c r="E282" s="1" t="s">
        <v>881</v>
      </c>
      <c r="F282" s="2">
        <v>44927</v>
      </c>
      <c r="G282" s="2">
        <v>47118</v>
      </c>
    </row>
    <row r="283" spans="1:7" x14ac:dyDescent="0.15">
      <c r="A283" s="1" t="s">
        <v>7</v>
      </c>
      <c r="B283" s="1" t="s">
        <v>882</v>
      </c>
      <c r="C283" s="1" t="s">
        <v>883</v>
      </c>
      <c r="D283" s="1" t="s">
        <v>863</v>
      </c>
      <c r="E283" s="1" t="s">
        <v>884</v>
      </c>
      <c r="F283" s="2">
        <v>44562</v>
      </c>
      <c r="G283" s="2">
        <v>46752</v>
      </c>
    </row>
    <row r="284" spans="1:7" x14ac:dyDescent="0.15">
      <c r="A284" s="1" t="s">
        <v>7</v>
      </c>
      <c r="B284" s="1" t="s">
        <v>885</v>
      </c>
      <c r="C284" s="1" t="s">
        <v>886</v>
      </c>
      <c r="D284" s="1" t="s">
        <v>886</v>
      </c>
      <c r="E284" s="1" t="s">
        <v>887</v>
      </c>
      <c r="F284" s="2">
        <v>43180</v>
      </c>
      <c r="G284" s="2">
        <v>45371</v>
      </c>
    </row>
    <row r="285" spans="1:7" x14ac:dyDescent="0.15">
      <c r="A285" s="1" t="s">
        <v>7</v>
      </c>
      <c r="B285" s="1" t="s">
        <v>888</v>
      </c>
      <c r="C285" s="1" t="s">
        <v>595</v>
      </c>
      <c r="D285" s="1" t="s">
        <v>889</v>
      </c>
      <c r="E285" s="1" t="s">
        <v>890</v>
      </c>
      <c r="F285" s="2">
        <v>43101</v>
      </c>
      <c r="G285" s="2">
        <v>45291</v>
      </c>
    </row>
    <row r="286" spans="1:7" x14ac:dyDescent="0.15">
      <c r="A286" s="1" t="s">
        <v>7</v>
      </c>
      <c r="B286" s="1" t="s">
        <v>891</v>
      </c>
      <c r="C286" s="1" t="s">
        <v>892</v>
      </c>
      <c r="D286" s="1" t="s">
        <v>859</v>
      </c>
      <c r="E286" s="1" t="str">
        <f>"人吉市鍛冶屋町６３－６６"</f>
        <v>人吉市鍛冶屋町６３－６６</v>
      </c>
      <c r="F286" s="2">
        <v>43101</v>
      </c>
      <c r="G286" s="2">
        <v>45291</v>
      </c>
    </row>
    <row r="287" spans="1:7" x14ac:dyDescent="0.15">
      <c r="A287" s="1" t="s">
        <v>7</v>
      </c>
      <c r="B287" s="1" t="s">
        <v>893</v>
      </c>
      <c r="C287" s="1" t="s">
        <v>894</v>
      </c>
      <c r="D287" s="1" t="s">
        <v>895</v>
      </c>
      <c r="E287" s="1" t="s">
        <v>896</v>
      </c>
      <c r="F287" s="2">
        <v>43101</v>
      </c>
      <c r="G287" s="2">
        <v>45291</v>
      </c>
    </row>
    <row r="288" spans="1:7" x14ac:dyDescent="0.15">
      <c r="A288" s="1" t="s">
        <v>7</v>
      </c>
      <c r="B288" s="1" t="s">
        <v>897</v>
      </c>
      <c r="C288" s="1" t="s">
        <v>898</v>
      </c>
      <c r="D288" s="1" t="s">
        <v>899</v>
      </c>
      <c r="E288" s="1" t="s">
        <v>900</v>
      </c>
      <c r="F288" s="2">
        <v>44631</v>
      </c>
      <c r="G288" s="2">
        <v>46822</v>
      </c>
    </row>
    <row r="289" spans="1:7" x14ac:dyDescent="0.15">
      <c r="A289" s="1" t="s">
        <v>7</v>
      </c>
      <c r="B289" s="1" t="s">
        <v>901</v>
      </c>
      <c r="C289" s="1" t="s">
        <v>902</v>
      </c>
      <c r="D289" s="1" t="s">
        <v>903</v>
      </c>
      <c r="E289" s="1" t="str">
        <f>"球磨郡あさぎり町深田東４４５－２"</f>
        <v>球磨郡あさぎり町深田東４４５－２</v>
      </c>
      <c r="F289" s="2">
        <v>44562</v>
      </c>
      <c r="G289" s="2">
        <v>46752</v>
      </c>
    </row>
    <row r="290" spans="1:7" x14ac:dyDescent="0.15">
      <c r="A290" s="1" t="s">
        <v>7</v>
      </c>
      <c r="B290" s="1" t="s">
        <v>904</v>
      </c>
      <c r="C290" s="1" t="s">
        <v>905</v>
      </c>
      <c r="D290" s="1" t="s">
        <v>906</v>
      </c>
      <c r="E290" s="1" t="str">
        <f>"球磨郡多良木町字下迫田９６５－１"</f>
        <v>球磨郡多良木町字下迫田９６５－１</v>
      </c>
      <c r="F290" s="2">
        <v>44946</v>
      </c>
      <c r="G290" s="2">
        <v>47137</v>
      </c>
    </row>
    <row r="291" spans="1:7" x14ac:dyDescent="0.15">
      <c r="A291" s="1" t="s">
        <v>7</v>
      </c>
      <c r="B291" s="1" t="s">
        <v>907</v>
      </c>
      <c r="C291" s="1" t="s">
        <v>908</v>
      </c>
      <c r="D291" s="1" t="s">
        <v>867</v>
      </c>
      <c r="E291" s="1" t="str">
        <f>"球磨郡あさぎり町免田東１２５３－１"</f>
        <v>球磨郡あさぎり町免田東１２５３－１</v>
      </c>
      <c r="F291" s="2">
        <v>42956</v>
      </c>
      <c r="G291" s="2">
        <v>45146</v>
      </c>
    </row>
    <row r="292" spans="1:7" x14ac:dyDescent="0.15">
      <c r="A292" s="1" t="s">
        <v>7</v>
      </c>
      <c r="B292" s="1" t="s">
        <v>909</v>
      </c>
      <c r="C292" s="1" t="s">
        <v>910</v>
      </c>
      <c r="D292" s="1" t="s">
        <v>867</v>
      </c>
      <c r="E292" s="1" t="s">
        <v>911</v>
      </c>
      <c r="F292" s="2">
        <v>42970</v>
      </c>
      <c r="G292" s="2">
        <v>45160</v>
      </c>
    </row>
    <row r="293" spans="1:7" x14ac:dyDescent="0.15">
      <c r="A293" s="1" t="s">
        <v>7</v>
      </c>
      <c r="B293" s="1" t="s">
        <v>912</v>
      </c>
      <c r="C293" s="1" t="s">
        <v>251</v>
      </c>
      <c r="D293" s="1" t="s">
        <v>913</v>
      </c>
      <c r="E293" s="1" t="str">
        <f>"人吉市相良町７－２７"</f>
        <v>人吉市相良町７－２７</v>
      </c>
      <c r="F293" s="2">
        <v>44927</v>
      </c>
      <c r="G293" s="2">
        <v>47118</v>
      </c>
    </row>
    <row r="294" spans="1:7" x14ac:dyDescent="0.15">
      <c r="A294" s="1" t="s">
        <v>7</v>
      </c>
      <c r="B294" s="1" t="s">
        <v>914</v>
      </c>
      <c r="C294" s="1" t="s">
        <v>915</v>
      </c>
      <c r="D294" s="1" t="str">
        <f>"有限会社　ケイピ－エス・ネットワ－ク"</f>
        <v>有限会社　ケイピ－エス・ネットワ－ク</v>
      </c>
      <c r="E294" s="1" t="s">
        <v>916</v>
      </c>
      <c r="F294" s="2">
        <v>43466</v>
      </c>
      <c r="G294" s="2">
        <v>45657</v>
      </c>
    </row>
    <row r="295" spans="1:7" x14ac:dyDescent="0.15">
      <c r="A295" s="1" t="s">
        <v>7</v>
      </c>
      <c r="B295" s="1" t="s">
        <v>917</v>
      </c>
      <c r="C295" s="1" t="s">
        <v>918</v>
      </c>
      <c r="D295" s="1" t="s">
        <v>919</v>
      </c>
      <c r="E295" s="1" t="s">
        <v>920</v>
      </c>
      <c r="F295" s="2">
        <v>43466</v>
      </c>
      <c r="G295" s="2">
        <v>45657</v>
      </c>
    </row>
    <row r="296" spans="1:7" x14ac:dyDescent="0.15">
      <c r="A296" s="1" t="s">
        <v>7</v>
      </c>
      <c r="B296" s="1" t="s">
        <v>921</v>
      </c>
      <c r="C296" s="1" t="s">
        <v>922</v>
      </c>
      <c r="D296" s="1" t="s">
        <v>923</v>
      </c>
      <c r="E296" s="1" t="s">
        <v>924</v>
      </c>
      <c r="F296" s="2">
        <v>43466</v>
      </c>
      <c r="G296" s="2">
        <v>45657</v>
      </c>
    </row>
    <row r="297" spans="1:7" x14ac:dyDescent="0.15">
      <c r="A297" s="1" t="s">
        <v>7</v>
      </c>
      <c r="B297" s="1" t="s">
        <v>925</v>
      </c>
      <c r="C297" s="1" t="s">
        <v>926</v>
      </c>
      <c r="D297" s="1" t="s">
        <v>352</v>
      </c>
      <c r="E297" s="1" t="s">
        <v>927</v>
      </c>
      <c r="F297" s="2">
        <v>43917</v>
      </c>
      <c r="G297" s="2">
        <v>46107</v>
      </c>
    </row>
    <row r="298" spans="1:7" x14ac:dyDescent="0.15">
      <c r="A298" s="1" t="s">
        <v>7</v>
      </c>
      <c r="B298" s="1" t="s">
        <v>928</v>
      </c>
      <c r="C298" s="1" t="s">
        <v>929</v>
      </c>
      <c r="D298" s="1" t="s">
        <v>930</v>
      </c>
      <c r="E298" s="1" t="s">
        <v>931</v>
      </c>
      <c r="F298" s="2">
        <v>44197</v>
      </c>
      <c r="G298" s="2">
        <v>46387</v>
      </c>
    </row>
    <row r="299" spans="1:7" x14ac:dyDescent="0.15">
      <c r="A299" s="1" t="s">
        <v>7</v>
      </c>
      <c r="B299" s="1" t="s">
        <v>932</v>
      </c>
      <c r="C299" s="1" t="s">
        <v>933</v>
      </c>
      <c r="D299" s="1" t="s">
        <v>934</v>
      </c>
      <c r="E299" s="1" t="str">
        <f>"人吉市宝来町１０－６"</f>
        <v>人吉市宝来町１０－６</v>
      </c>
      <c r="F299" s="2">
        <v>44197</v>
      </c>
      <c r="G299" s="2">
        <v>46387</v>
      </c>
    </row>
    <row r="300" spans="1:7" x14ac:dyDescent="0.15">
      <c r="A300" s="1" t="s">
        <v>7</v>
      </c>
      <c r="B300" s="1" t="s">
        <v>935</v>
      </c>
      <c r="C300" s="1" t="s">
        <v>936</v>
      </c>
      <c r="D300" s="1" t="s">
        <v>937</v>
      </c>
      <c r="E300" s="1" t="str">
        <f>"人吉市瓦屋町１８６６－２８"</f>
        <v>人吉市瓦屋町１８６６－２８</v>
      </c>
      <c r="F300" s="2">
        <v>44562</v>
      </c>
      <c r="G300" s="2">
        <v>46752</v>
      </c>
    </row>
    <row r="301" spans="1:7" x14ac:dyDescent="0.15">
      <c r="A301" s="1" t="s">
        <v>7</v>
      </c>
      <c r="B301" s="1" t="s">
        <v>938</v>
      </c>
      <c r="C301" s="1" t="s">
        <v>939</v>
      </c>
      <c r="D301" s="1" t="s">
        <v>889</v>
      </c>
      <c r="E301" s="1" t="s">
        <v>940</v>
      </c>
      <c r="F301" s="2">
        <v>43101</v>
      </c>
      <c r="G301" s="2">
        <v>45291</v>
      </c>
    </row>
    <row r="302" spans="1:7" x14ac:dyDescent="0.15">
      <c r="A302" s="1" t="s">
        <v>7</v>
      </c>
      <c r="B302" s="1" t="s">
        <v>941</v>
      </c>
      <c r="C302" s="1" t="s">
        <v>942</v>
      </c>
      <c r="D302" s="1" t="s">
        <v>889</v>
      </c>
      <c r="E302" s="1" t="s">
        <v>943</v>
      </c>
      <c r="F302" s="2">
        <v>43101</v>
      </c>
      <c r="G302" s="2">
        <v>45291</v>
      </c>
    </row>
    <row r="303" spans="1:7" x14ac:dyDescent="0.15">
      <c r="A303" s="1" t="s">
        <v>7</v>
      </c>
      <c r="B303" s="1" t="s">
        <v>944</v>
      </c>
      <c r="C303" s="1" t="s">
        <v>945</v>
      </c>
      <c r="D303" s="1" t="s">
        <v>913</v>
      </c>
      <c r="E303" s="1" t="str">
        <f>"人吉市蓑野町字立野６３０－１１"</f>
        <v>人吉市蓑野町字立野６３０－１１</v>
      </c>
      <c r="F303" s="2">
        <v>43101</v>
      </c>
      <c r="G303" s="2">
        <v>45291</v>
      </c>
    </row>
    <row r="304" spans="1:7" x14ac:dyDescent="0.15">
      <c r="A304" s="1" t="s">
        <v>7</v>
      </c>
      <c r="B304" s="1" t="s">
        <v>946</v>
      </c>
      <c r="C304" s="1" t="s">
        <v>947</v>
      </c>
      <c r="D304" s="1" t="s">
        <v>937</v>
      </c>
      <c r="E304" s="1" t="str">
        <f>"球磨郡錦町大字西百太郎３６０４－１０５"</f>
        <v>球磨郡錦町大字西百太郎３６０４－１０５</v>
      </c>
      <c r="F304" s="2">
        <v>43466</v>
      </c>
      <c r="G304" s="2">
        <v>45657</v>
      </c>
    </row>
    <row r="305" spans="1:7" x14ac:dyDescent="0.15">
      <c r="A305" s="1" t="s">
        <v>7</v>
      </c>
      <c r="B305" s="1" t="s">
        <v>948</v>
      </c>
      <c r="C305" s="1" t="s">
        <v>949</v>
      </c>
      <c r="D305" s="1" t="s">
        <v>867</v>
      </c>
      <c r="E305" s="1" t="s">
        <v>950</v>
      </c>
      <c r="F305" s="2">
        <v>43831</v>
      </c>
      <c r="G305" s="2">
        <v>46022</v>
      </c>
    </row>
    <row r="306" spans="1:7" x14ac:dyDescent="0.15">
      <c r="A306" s="1" t="s">
        <v>7</v>
      </c>
      <c r="B306" s="1" t="s">
        <v>951</v>
      </c>
      <c r="C306" s="1" t="s">
        <v>952</v>
      </c>
      <c r="D306" s="1" t="s">
        <v>953</v>
      </c>
      <c r="E306" s="1" t="s">
        <v>954</v>
      </c>
      <c r="F306" s="2">
        <v>43831</v>
      </c>
      <c r="G306" s="2">
        <v>46022</v>
      </c>
    </row>
    <row r="307" spans="1:7" x14ac:dyDescent="0.15">
      <c r="A307" s="1" t="s">
        <v>7</v>
      </c>
      <c r="B307" s="1" t="s">
        <v>955</v>
      </c>
      <c r="C307" s="1" t="s">
        <v>956</v>
      </c>
      <c r="D307" s="1" t="s">
        <v>139</v>
      </c>
      <c r="E307" s="1" t="str">
        <f>"人吉市西間上町字今宮２５７４－２"</f>
        <v>人吉市西間上町字今宮２５７４－２</v>
      </c>
      <c r="F307" s="2">
        <v>43831</v>
      </c>
      <c r="G307" s="2">
        <v>46022</v>
      </c>
    </row>
    <row r="308" spans="1:7" x14ac:dyDescent="0.15">
      <c r="A308" s="1" t="s">
        <v>7</v>
      </c>
      <c r="B308" s="1" t="s">
        <v>957</v>
      </c>
      <c r="C308" s="1" t="s">
        <v>958</v>
      </c>
      <c r="D308" s="1" t="s">
        <v>959</v>
      </c>
      <c r="E308" s="1" t="str">
        <f>"人吉市南泉田町７５－５"</f>
        <v>人吉市南泉田町７５－５</v>
      </c>
      <c r="F308" s="2">
        <v>43831</v>
      </c>
      <c r="G308" s="2">
        <v>46022</v>
      </c>
    </row>
    <row r="309" spans="1:7" x14ac:dyDescent="0.15">
      <c r="A309" s="1" t="s">
        <v>7</v>
      </c>
      <c r="B309" s="1" t="s">
        <v>960</v>
      </c>
      <c r="C309" s="1" t="s">
        <v>961</v>
      </c>
      <c r="D309" s="1" t="s">
        <v>139</v>
      </c>
      <c r="E309" s="1" t="str">
        <f>"人吉市瓦屋町１７２０－６"</f>
        <v>人吉市瓦屋町１７２０－６</v>
      </c>
      <c r="F309" s="2">
        <v>43831</v>
      </c>
      <c r="G309" s="2">
        <v>46022</v>
      </c>
    </row>
    <row r="310" spans="1:7" x14ac:dyDescent="0.15">
      <c r="A310" s="1" t="s">
        <v>7</v>
      </c>
      <c r="B310" s="1" t="s">
        <v>962</v>
      </c>
      <c r="C310" s="1" t="s">
        <v>963</v>
      </c>
      <c r="D310" s="1" t="s">
        <v>964</v>
      </c>
      <c r="E310" s="1" t="str">
        <f>"球磨郡多良木町多良木２５９－１０"</f>
        <v>球磨郡多良木町多良木２５９－１０</v>
      </c>
      <c r="F310" s="2">
        <v>44197</v>
      </c>
      <c r="G310" s="2">
        <v>46387</v>
      </c>
    </row>
    <row r="311" spans="1:7" x14ac:dyDescent="0.15">
      <c r="A311" s="1" t="s">
        <v>7</v>
      </c>
      <c r="B311" s="1" t="s">
        <v>965</v>
      </c>
      <c r="C311" s="1" t="s">
        <v>966</v>
      </c>
      <c r="D311" s="1" t="s">
        <v>967</v>
      </c>
      <c r="E311" s="1" t="s">
        <v>968</v>
      </c>
      <c r="F311" s="2">
        <v>44682</v>
      </c>
      <c r="G311" s="2">
        <v>46873</v>
      </c>
    </row>
    <row r="312" spans="1:7" x14ac:dyDescent="0.15">
      <c r="A312" s="1" t="s">
        <v>7</v>
      </c>
      <c r="B312" s="1" t="s">
        <v>969</v>
      </c>
      <c r="C312" s="1" t="s">
        <v>970</v>
      </c>
      <c r="D312" s="1" t="s">
        <v>971</v>
      </c>
      <c r="E312" s="1" t="s">
        <v>972</v>
      </c>
      <c r="F312" s="2">
        <v>43101</v>
      </c>
      <c r="G312" s="2">
        <v>45291</v>
      </c>
    </row>
    <row r="313" spans="1:7" x14ac:dyDescent="0.15">
      <c r="A313" s="1" t="s">
        <v>7</v>
      </c>
      <c r="B313" s="1" t="s">
        <v>973</v>
      </c>
      <c r="C313" s="1" t="s">
        <v>974</v>
      </c>
      <c r="D313" s="1" t="s">
        <v>139</v>
      </c>
      <c r="E313" s="1" t="s">
        <v>975</v>
      </c>
      <c r="F313" s="2">
        <v>43101</v>
      </c>
      <c r="G313" s="2">
        <v>45291</v>
      </c>
    </row>
    <row r="314" spans="1:7" x14ac:dyDescent="0.15">
      <c r="A314" s="1" t="s">
        <v>7</v>
      </c>
      <c r="B314" s="1" t="s">
        <v>976</v>
      </c>
      <c r="C314" s="1" t="s">
        <v>977</v>
      </c>
      <c r="D314" s="1" t="s">
        <v>978</v>
      </c>
      <c r="E314" s="1" t="s">
        <v>979</v>
      </c>
      <c r="F314" s="2">
        <v>43466</v>
      </c>
      <c r="G314" s="2">
        <v>45657</v>
      </c>
    </row>
    <row r="315" spans="1:7" x14ac:dyDescent="0.15">
      <c r="A315" s="1" t="s">
        <v>7</v>
      </c>
      <c r="B315" s="1" t="s">
        <v>980</v>
      </c>
      <c r="C315" s="1" t="s">
        <v>981</v>
      </c>
      <c r="D315" s="1" t="s">
        <v>701</v>
      </c>
      <c r="E315" s="1" t="str">
        <f>"球磨郡水上村岩野２６７５－４"</f>
        <v>球磨郡水上村岩野２６７５－４</v>
      </c>
      <c r="F315" s="2">
        <v>43831</v>
      </c>
      <c r="G315" s="2">
        <v>46022</v>
      </c>
    </row>
    <row r="316" spans="1:7" x14ac:dyDescent="0.15">
      <c r="A316" s="1" t="s">
        <v>7</v>
      </c>
      <c r="B316" s="1" t="s">
        <v>982</v>
      </c>
      <c r="C316" s="1" t="s">
        <v>983</v>
      </c>
      <c r="D316" s="1" t="s">
        <v>701</v>
      </c>
      <c r="E316" s="1" t="str">
        <f>"人吉市七地町２０－５"</f>
        <v>人吉市七地町２０－５</v>
      </c>
      <c r="F316" s="2">
        <v>43831</v>
      </c>
      <c r="G316" s="2">
        <v>46022</v>
      </c>
    </row>
    <row r="317" spans="1:7" x14ac:dyDescent="0.15">
      <c r="A317" s="1" t="s">
        <v>7</v>
      </c>
      <c r="B317" s="1" t="s">
        <v>984</v>
      </c>
      <c r="C317" s="1" t="s">
        <v>985</v>
      </c>
      <c r="D317" s="1" t="s">
        <v>986</v>
      </c>
      <c r="E317" s="1" t="s">
        <v>987</v>
      </c>
      <c r="F317" s="2">
        <v>43831</v>
      </c>
      <c r="G317" s="2">
        <v>46022</v>
      </c>
    </row>
    <row r="318" spans="1:7" x14ac:dyDescent="0.15">
      <c r="A318" s="1" t="s">
        <v>7</v>
      </c>
      <c r="B318" s="1" t="s">
        <v>988</v>
      </c>
      <c r="C318" s="1" t="s">
        <v>989</v>
      </c>
      <c r="D318" s="1" t="s">
        <v>863</v>
      </c>
      <c r="E318" s="1" t="s">
        <v>990</v>
      </c>
      <c r="F318" s="2">
        <v>43831</v>
      </c>
      <c r="G318" s="2">
        <v>46022</v>
      </c>
    </row>
    <row r="319" spans="1:7" x14ac:dyDescent="0.15">
      <c r="A319" s="1" t="s">
        <v>7</v>
      </c>
      <c r="B319" s="1" t="s">
        <v>991</v>
      </c>
      <c r="C319" s="1" t="s">
        <v>992</v>
      </c>
      <c r="D319" s="1" t="s">
        <v>139</v>
      </c>
      <c r="E319" s="1" t="s">
        <v>993</v>
      </c>
      <c r="F319" s="2">
        <v>44621</v>
      </c>
      <c r="G319" s="2">
        <v>46812</v>
      </c>
    </row>
    <row r="320" spans="1:7" x14ac:dyDescent="0.15">
      <c r="A320" s="1" t="s">
        <v>7</v>
      </c>
      <c r="B320" s="1" t="s">
        <v>994</v>
      </c>
      <c r="C320" s="1" t="s">
        <v>995</v>
      </c>
      <c r="D320" s="1" t="s">
        <v>996</v>
      </c>
      <c r="E320" s="1" t="s">
        <v>997</v>
      </c>
      <c r="F320" s="2">
        <v>42811</v>
      </c>
      <c r="G320" s="2">
        <v>45001</v>
      </c>
    </row>
    <row r="321" spans="1:7" x14ac:dyDescent="0.15">
      <c r="A321" s="1" t="s">
        <v>7</v>
      </c>
      <c r="B321" s="1" t="s">
        <v>998</v>
      </c>
      <c r="C321" s="1" t="s">
        <v>999</v>
      </c>
      <c r="D321" s="1" t="s">
        <v>1000</v>
      </c>
      <c r="E321" s="1" t="str">
        <f>"球磨郡錦町西３６０４－３"</f>
        <v>球磨郡錦町西３６０４－３</v>
      </c>
      <c r="F321" s="2">
        <v>42917</v>
      </c>
      <c r="G321" s="2">
        <v>45107</v>
      </c>
    </row>
    <row r="322" spans="1:7" x14ac:dyDescent="0.15">
      <c r="A322" s="1" t="s">
        <v>7</v>
      </c>
      <c r="B322" s="1" t="s">
        <v>1001</v>
      </c>
      <c r="C322" s="1" t="s">
        <v>1002</v>
      </c>
      <c r="D322" s="1" t="s">
        <v>978</v>
      </c>
      <c r="E322" s="1" t="s">
        <v>1003</v>
      </c>
      <c r="F322" s="2">
        <v>43070</v>
      </c>
      <c r="G322" s="2">
        <v>45260</v>
      </c>
    </row>
    <row r="323" spans="1:7" x14ac:dyDescent="0.15">
      <c r="A323" s="1" t="s">
        <v>7</v>
      </c>
      <c r="B323" s="1" t="s">
        <v>1004</v>
      </c>
      <c r="C323" s="1" t="s">
        <v>1005</v>
      </c>
      <c r="D323" s="1" t="s">
        <v>1006</v>
      </c>
      <c r="E323" s="1" t="s">
        <v>1007</v>
      </c>
      <c r="F323" s="2">
        <v>43101</v>
      </c>
      <c r="G323" s="2">
        <v>45291</v>
      </c>
    </row>
    <row r="324" spans="1:7" x14ac:dyDescent="0.15">
      <c r="A324" s="1" t="s">
        <v>7</v>
      </c>
      <c r="B324" s="1" t="s">
        <v>1008</v>
      </c>
      <c r="C324" s="1" t="s">
        <v>1009</v>
      </c>
      <c r="D324" s="1" t="s">
        <v>1010</v>
      </c>
      <c r="E324" s="1" t="str">
        <f>"人吉市土手町４１－３"</f>
        <v>人吉市土手町４１－３</v>
      </c>
      <c r="F324" s="2">
        <v>43556</v>
      </c>
      <c r="G324" s="2">
        <v>45747</v>
      </c>
    </row>
    <row r="325" spans="1:7" x14ac:dyDescent="0.15">
      <c r="A325" s="1" t="s">
        <v>7</v>
      </c>
      <c r="B325" s="1" t="s">
        <v>1011</v>
      </c>
      <c r="C325" s="1" t="s">
        <v>1012</v>
      </c>
      <c r="D325" s="1" t="s">
        <v>996</v>
      </c>
      <c r="E325" s="1" t="str">
        <f>"人吉市南泉田町７０－９"</f>
        <v>人吉市南泉田町７０－９</v>
      </c>
      <c r="F325" s="2">
        <v>43770</v>
      </c>
      <c r="G325" s="2">
        <v>45961</v>
      </c>
    </row>
    <row r="326" spans="1:7" x14ac:dyDescent="0.15">
      <c r="A326" s="1" t="s">
        <v>7</v>
      </c>
      <c r="B326" s="1" t="s">
        <v>1013</v>
      </c>
      <c r="C326" s="1" t="s">
        <v>1014</v>
      </c>
      <c r="D326" s="1" t="s">
        <v>1015</v>
      </c>
      <c r="E326" s="1" t="s">
        <v>1016</v>
      </c>
      <c r="F326" s="2">
        <v>43862</v>
      </c>
      <c r="G326" s="2">
        <v>46053</v>
      </c>
    </row>
    <row r="327" spans="1:7" x14ac:dyDescent="0.15">
      <c r="A327" s="1" t="s">
        <v>7</v>
      </c>
      <c r="B327" s="1" t="s">
        <v>1017</v>
      </c>
      <c r="C327" s="1" t="s">
        <v>1018</v>
      </c>
      <c r="D327" s="1" t="s">
        <v>92</v>
      </c>
      <c r="E327" s="1" t="s">
        <v>1019</v>
      </c>
      <c r="F327" s="2">
        <v>43922</v>
      </c>
      <c r="G327" s="2">
        <v>46112</v>
      </c>
    </row>
    <row r="328" spans="1:7" x14ac:dyDescent="0.15">
      <c r="A328" s="1" t="s">
        <v>7</v>
      </c>
      <c r="B328" s="1" t="s">
        <v>1020</v>
      </c>
      <c r="C328" s="1" t="s">
        <v>1021</v>
      </c>
      <c r="D328" s="1" t="s">
        <v>937</v>
      </c>
      <c r="E328" s="1" t="str">
        <f>"人吉市下城本町１４３５－２"</f>
        <v>人吉市下城本町１４３５－２</v>
      </c>
      <c r="F328" s="2">
        <v>44313</v>
      </c>
      <c r="G328" s="2">
        <v>46503</v>
      </c>
    </row>
    <row r="329" spans="1:7" x14ac:dyDescent="0.15">
      <c r="A329" s="1" t="s">
        <v>7</v>
      </c>
      <c r="B329" s="1" t="s">
        <v>1022</v>
      </c>
      <c r="C329" s="1" t="s">
        <v>1023</v>
      </c>
      <c r="D329" s="1" t="s">
        <v>978</v>
      </c>
      <c r="E329" s="1" t="s">
        <v>1024</v>
      </c>
      <c r="F329" s="2">
        <v>44377</v>
      </c>
      <c r="G329" s="2">
        <v>46567</v>
      </c>
    </row>
    <row r="330" spans="1:7" x14ac:dyDescent="0.15">
      <c r="A330" s="1" t="s">
        <v>7</v>
      </c>
      <c r="B330" s="1" t="s">
        <v>1025</v>
      </c>
      <c r="C330" s="1" t="s">
        <v>1026</v>
      </c>
      <c r="D330" s="1" t="s">
        <v>867</v>
      </c>
      <c r="E330" s="1" t="s">
        <v>1027</v>
      </c>
      <c r="F330" s="2">
        <v>44652</v>
      </c>
      <c r="G330" s="2">
        <v>46843</v>
      </c>
    </row>
    <row r="331" spans="1:7" x14ac:dyDescent="0.15">
      <c r="A331" s="1" t="s">
        <v>7</v>
      </c>
      <c r="B331" s="1" t="s">
        <v>1028</v>
      </c>
      <c r="C331" s="1" t="s">
        <v>1029</v>
      </c>
      <c r="D331" s="1" t="s">
        <v>1030</v>
      </c>
      <c r="E331" s="1" t="s">
        <v>1031</v>
      </c>
      <c r="F331" s="2">
        <v>44713</v>
      </c>
      <c r="G331" s="2">
        <v>46904</v>
      </c>
    </row>
    <row r="332" spans="1:7" x14ac:dyDescent="0.15">
      <c r="A332" s="1" t="s">
        <v>7</v>
      </c>
      <c r="B332" s="1" t="s">
        <v>1032</v>
      </c>
      <c r="C332" s="1" t="s">
        <v>1033</v>
      </c>
      <c r="D332" s="1" t="s">
        <v>1033</v>
      </c>
      <c r="E332" s="1" t="s">
        <v>1034</v>
      </c>
      <c r="F332" s="2">
        <v>43101</v>
      </c>
      <c r="G332" s="2">
        <v>45291</v>
      </c>
    </row>
    <row r="333" spans="1:7" x14ac:dyDescent="0.15">
      <c r="A333" s="1" t="s">
        <v>7</v>
      </c>
      <c r="B333" s="1" t="s">
        <v>1035</v>
      </c>
      <c r="C333" s="1" t="s">
        <v>1036</v>
      </c>
      <c r="D333" s="1" t="s">
        <v>1036</v>
      </c>
      <c r="E333" s="1" t="s">
        <v>1037</v>
      </c>
      <c r="F333" s="2">
        <v>43101</v>
      </c>
      <c r="G333" s="2">
        <v>45291</v>
      </c>
    </row>
    <row r="334" spans="1:7" x14ac:dyDescent="0.15">
      <c r="A334" s="1" t="s">
        <v>7</v>
      </c>
      <c r="B334" s="1" t="s">
        <v>1038</v>
      </c>
      <c r="C334" s="1" t="s">
        <v>1039</v>
      </c>
      <c r="D334" s="1" t="s">
        <v>1040</v>
      </c>
      <c r="E334" s="1" t="s">
        <v>1041</v>
      </c>
      <c r="F334" s="2">
        <v>43101</v>
      </c>
      <c r="G334" s="2">
        <v>45291</v>
      </c>
    </row>
    <row r="335" spans="1:7" x14ac:dyDescent="0.15">
      <c r="A335" s="1" t="s">
        <v>7</v>
      </c>
      <c r="B335" s="1" t="s">
        <v>1042</v>
      </c>
      <c r="C335" s="1" t="s">
        <v>1043</v>
      </c>
      <c r="D335" s="1" t="s">
        <v>1043</v>
      </c>
      <c r="E335" s="1" t="s">
        <v>1044</v>
      </c>
      <c r="F335" s="2">
        <v>44927</v>
      </c>
      <c r="G335" s="2">
        <v>47118</v>
      </c>
    </row>
    <row r="336" spans="1:7" x14ac:dyDescent="0.15">
      <c r="A336" s="1" t="s">
        <v>7</v>
      </c>
      <c r="B336" s="1" t="s">
        <v>1045</v>
      </c>
      <c r="C336" s="1" t="s">
        <v>922</v>
      </c>
      <c r="D336" s="1" t="s">
        <v>1046</v>
      </c>
      <c r="E336" s="1" t="s">
        <v>1047</v>
      </c>
      <c r="F336" s="2">
        <v>43101</v>
      </c>
      <c r="G336" s="2">
        <v>45291</v>
      </c>
    </row>
    <row r="337" spans="1:7" x14ac:dyDescent="0.15">
      <c r="A337" s="1" t="s">
        <v>7</v>
      </c>
      <c r="B337" s="1" t="s">
        <v>1048</v>
      </c>
      <c r="C337" s="1" t="s">
        <v>1049</v>
      </c>
      <c r="D337" s="1" t="s">
        <v>1050</v>
      </c>
      <c r="E337" s="1" t="s">
        <v>1051</v>
      </c>
      <c r="F337" s="2">
        <v>43101</v>
      </c>
      <c r="G337" s="2">
        <v>45291</v>
      </c>
    </row>
    <row r="338" spans="1:7" x14ac:dyDescent="0.15">
      <c r="A338" s="1" t="s">
        <v>7</v>
      </c>
      <c r="B338" s="1" t="s">
        <v>1052</v>
      </c>
      <c r="C338" s="1" t="s">
        <v>1053</v>
      </c>
      <c r="D338" s="1" t="s">
        <v>1053</v>
      </c>
      <c r="E338" s="1" t="s">
        <v>1054</v>
      </c>
      <c r="F338" s="2">
        <v>44562</v>
      </c>
      <c r="G338" s="2">
        <v>46752</v>
      </c>
    </row>
    <row r="339" spans="1:7" x14ac:dyDescent="0.15">
      <c r="A339" s="1" t="s">
        <v>7</v>
      </c>
      <c r="B339" s="1" t="s">
        <v>1055</v>
      </c>
      <c r="C339" s="1" t="s">
        <v>1056</v>
      </c>
      <c r="D339" s="1" t="s">
        <v>1057</v>
      </c>
      <c r="E339" s="1" t="str">
        <f>"熊本県玉名市六田３７－１"</f>
        <v>熊本県玉名市六田３７－１</v>
      </c>
      <c r="F339" s="2">
        <v>44927</v>
      </c>
      <c r="G339" s="2">
        <v>47118</v>
      </c>
    </row>
    <row r="340" spans="1:7" x14ac:dyDescent="0.15">
      <c r="A340" s="1" t="s">
        <v>7</v>
      </c>
      <c r="B340" s="1" t="s">
        <v>1058</v>
      </c>
      <c r="C340" s="1" t="s">
        <v>1059</v>
      </c>
      <c r="D340" s="1" t="s">
        <v>92</v>
      </c>
      <c r="E340" s="1" t="str">
        <f>"荒尾市四ツ山３丁目２－２９"</f>
        <v>荒尾市四ツ山３丁目２－２９</v>
      </c>
      <c r="F340" s="2">
        <v>43101</v>
      </c>
      <c r="G340" s="2">
        <v>45291</v>
      </c>
    </row>
    <row r="341" spans="1:7" x14ac:dyDescent="0.15">
      <c r="A341" s="1" t="s">
        <v>7</v>
      </c>
      <c r="B341" s="1" t="s">
        <v>1060</v>
      </c>
      <c r="C341" s="1" t="s">
        <v>1061</v>
      </c>
      <c r="D341" s="1" t="s">
        <v>1043</v>
      </c>
      <c r="E341" s="1" t="str">
        <f>"玉名市岱明町大野下１５１３－６"</f>
        <v>玉名市岱明町大野下１５１３－６</v>
      </c>
      <c r="F341" s="2">
        <v>44562</v>
      </c>
      <c r="G341" s="2">
        <v>46752</v>
      </c>
    </row>
    <row r="342" spans="1:7" x14ac:dyDescent="0.15">
      <c r="A342" s="1" t="s">
        <v>7</v>
      </c>
      <c r="B342" s="1" t="s">
        <v>1062</v>
      </c>
      <c r="C342" s="1" t="s">
        <v>1063</v>
      </c>
      <c r="D342" s="1" t="s">
        <v>1063</v>
      </c>
      <c r="E342" s="1" t="s">
        <v>1064</v>
      </c>
      <c r="F342" s="2">
        <v>44562</v>
      </c>
      <c r="G342" s="2">
        <v>46752</v>
      </c>
    </row>
    <row r="343" spans="1:7" x14ac:dyDescent="0.15">
      <c r="A343" s="1" t="s">
        <v>7</v>
      </c>
      <c r="B343" s="1" t="s">
        <v>1065</v>
      </c>
      <c r="C343" s="1" t="s">
        <v>251</v>
      </c>
      <c r="D343" s="1" t="s">
        <v>1066</v>
      </c>
      <c r="E343" s="1" t="s">
        <v>1067</v>
      </c>
      <c r="F343" s="2">
        <v>44927</v>
      </c>
      <c r="G343" s="2">
        <v>47118</v>
      </c>
    </row>
    <row r="344" spans="1:7" x14ac:dyDescent="0.15">
      <c r="A344" s="1" t="s">
        <v>7</v>
      </c>
      <c r="B344" s="1" t="s">
        <v>1069</v>
      </c>
      <c r="C344" s="1" t="s">
        <v>1070</v>
      </c>
      <c r="D344" s="1" t="s">
        <v>1066</v>
      </c>
      <c r="E344" s="1" t="s">
        <v>1068</v>
      </c>
      <c r="F344" s="2">
        <v>44927</v>
      </c>
      <c r="G344" s="2">
        <v>47118</v>
      </c>
    </row>
    <row r="345" spans="1:7" x14ac:dyDescent="0.15">
      <c r="A345" s="1" t="s">
        <v>7</v>
      </c>
      <c r="B345" s="1" t="s">
        <v>1071</v>
      </c>
      <c r="C345" s="1" t="s">
        <v>1072</v>
      </c>
      <c r="D345" s="1" t="s">
        <v>92</v>
      </c>
      <c r="E345" s="1" t="str">
        <f>"熊本県玉名市寺田４３０－４"</f>
        <v>熊本県玉名市寺田４３０－４</v>
      </c>
      <c r="F345" s="2">
        <v>43101</v>
      </c>
      <c r="G345" s="2">
        <v>45291</v>
      </c>
    </row>
    <row r="346" spans="1:7" x14ac:dyDescent="0.15">
      <c r="A346" s="1" t="s">
        <v>7</v>
      </c>
      <c r="B346" s="1" t="s">
        <v>1073</v>
      </c>
      <c r="C346" s="1" t="s">
        <v>1074</v>
      </c>
      <c r="D346" s="1" t="s">
        <v>1075</v>
      </c>
      <c r="E346" s="1" t="str">
        <f>"荒尾市川登１８６８－１０"</f>
        <v>荒尾市川登１８６８－１０</v>
      </c>
      <c r="F346" s="2">
        <v>43101</v>
      </c>
      <c r="G346" s="2">
        <v>45291</v>
      </c>
    </row>
    <row r="347" spans="1:7" x14ac:dyDescent="0.15">
      <c r="A347" s="1" t="s">
        <v>7</v>
      </c>
      <c r="B347" s="1" t="s">
        <v>1076</v>
      </c>
      <c r="C347" s="1" t="s">
        <v>1077</v>
      </c>
      <c r="D347" s="1" t="s">
        <v>1075</v>
      </c>
      <c r="E347" s="1" t="str">
        <f>"荒尾市本井手１５５８－９６"</f>
        <v>荒尾市本井手１５５８－９６</v>
      </c>
      <c r="F347" s="2">
        <v>43466</v>
      </c>
      <c r="G347" s="2">
        <v>45657</v>
      </c>
    </row>
    <row r="348" spans="1:7" x14ac:dyDescent="0.15">
      <c r="A348" s="1" t="s">
        <v>7</v>
      </c>
      <c r="B348" s="1" t="s">
        <v>1078</v>
      </c>
      <c r="C348" s="1" t="s">
        <v>1079</v>
      </c>
      <c r="D348" s="1" t="s">
        <v>92</v>
      </c>
      <c r="E348" s="1" t="s">
        <v>1080</v>
      </c>
      <c r="F348" s="2">
        <v>43691</v>
      </c>
      <c r="G348" s="2">
        <v>45882</v>
      </c>
    </row>
    <row r="349" spans="1:7" x14ac:dyDescent="0.15">
      <c r="A349" s="1" t="s">
        <v>7</v>
      </c>
      <c r="B349" s="1" t="s">
        <v>1081</v>
      </c>
      <c r="C349" s="1" t="s">
        <v>1082</v>
      </c>
      <c r="D349" s="1" t="s">
        <v>1083</v>
      </c>
      <c r="E349" s="1" t="s">
        <v>1084</v>
      </c>
      <c r="F349" s="2">
        <v>43897</v>
      </c>
      <c r="G349" s="2">
        <v>46087</v>
      </c>
    </row>
    <row r="350" spans="1:7" x14ac:dyDescent="0.15">
      <c r="A350" s="1" t="s">
        <v>7</v>
      </c>
      <c r="B350" s="1" t="s">
        <v>1085</v>
      </c>
      <c r="C350" s="1" t="str">
        <f>"有限会社調剤薬局ケンコ－堂シティモ－ル前店"</f>
        <v>有限会社調剤薬局ケンコ－堂シティモ－ル前店</v>
      </c>
      <c r="D350" s="1" t="str">
        <f>"有限会社調剤薬局ケンコ－堂"</f>
        <v>有限会社調剤薬局ケンコ－堂</v>
      </c>
      <c r="E350" s="1" t="str">
        <f>"荒尾市荒尾字上川後田４１６０－２６７"</f>
        <v>荒尾市荒尾字上川後田４１６０－２６７</v>
      </c>
      <c r="F350" s="2">
        <v>44035</v>
      </c>
      <c r="G350" s="2">
        <v>46225</v>
      </c>
    </row>
    <row r="351" spans="1:7" x14ac:dyDescent="0.15">
      <c r="A351" s="1" t="s">
        <v>7</v>
      </c>
      <c r="B351" s="1" t="s">
        <v>1086</v>
      </c>
      <c r="C351" s="1" t="s">
        <v>1087</v>
      </c>
      <c r="D351" s="1" t="s">
        <v>1088</v>
      </c>
      <c r="E351" s="1" t="s">
        <v>1089</v>
      </c>
      <c r="F351" s="2">
        <v>43831</v>
      </c>
      <c r="G351" s="2">
        <v>46022</v>
      </c>
    </row>
    <row r="352" spans="1:7" x14ac:dyDescent="0.15">
      <c r="A352" s="1" t="s">
        <v>7</v>
      </c>
      <c r="B352" s="1" t="s">
        <v>1090</v>
      </c>
      <c r="C352" s="1" t="s">
        <v>1091</v>
      </c>
      <c r="D352" s="1" t="s">
        <v>1092</v>
      </c>
      <c r="E352" s="1" t="str">
        <f>"荒尾市増永字山浦２５５７－１"</f>
        <v>荒尾市増永字山浦２５５７－１</v>
      </c>
      <c r="F352" s="2">
        <v>44059</v>
      </c>
      <c r="G352" s="2">
        <v>46249</v>
      </c>
    </row>
    <row r="353" spans="1:7" x14ac:dyDescent="0.15">
      <c r="A353" s="1" t="s">
        <v>7</v>
      </c>
      <c r="B353" s="1" t="s">
        <v>1093</v>
      </c>
      <c r="C353" s="1" t="s">
        <v>1094</v>
      </c>
      <c r="D353" s="1" t="s">
        <v>1095</v>
      </c>
      <c r="E353" s="1" t="str">
        <f>"玉名郡長洲町大字清源寺字山下２７９３－１"</f>
        <v>玉名郡長洲町大字清源寺字山下２７９３－１</v>
      </c>
      <c r="F353" s="2">
        <v>43831</v>
      </c>
      <c r="G353" s="2">
        <v>46022</v>
      </c>
    </row>
    <row r="354" spans="1:7" x14ac:dyDescent="0.15">
      <c r="A354" s="1" t="s">
        <v>7</v>
      </c>
      <c r="B354" s="1" t="s">
        <v>1096</v>
      </c>
      <c r="C354" s="1" t="s">
        <v>1097</v>
      </c>
      <c r="D354" s="1" t="s">
        <v>1098</v>
      </c>
      <c r="E354" s="1" t="str">
        <f>"玉名市築地字大坪１９６－１"</f>
        <v>玉名市築地字大坪１９６－１</v>
      </c>
      <c r="F354" s="2">
        <v>44197</v>
      </c>
      <c r="G354" s="2">
        <v>46387</v>
      </c>
    </row>
    <row r="355" spans="1:7" x14ac:dyDescent="0.15">
      <c r="A355" s="1" t="s">
        <v>7</v>
      </c>
      <c r="B355" s="1" t="s">
        <v>1099</v>
      </c>
      <c r="C355" s="1" t="s">
        <v>1100</v>
      </c>
      <c r="D355" s="1" t="s">
        <v>92</v>
      </c>
      <c r="E355" s="1" t="str">
        <f>"玉名市山田字高岡原２０１９－１"</f>
        <v>玉名市山田字高岡原２０１９－１</v>
      </c>
      <c r="F355" s="2">
        <v>44449</v>
      </c>
      <c r="G355" s="2">
        <v>46639</v>
      </c>
    </row>
    <row r="356" spans="1:7" x14ac:dyDescent="0.15">
      <c r="A356" s="1" t="s">
        <v>7</v>
      </c>
      <c r="B356" s="1" t="s">
        <v>1101</v>
      </c>
      <c r="C356" s="1" t="s">
        <v>999</v>
      </c>
      <c r="D356" s="1" t="s">
        <v>1102</v>
      </c>
      <c r="E356" s="1" t="str">
        <f>"玉名市岩崎１２－１"</f>
        <v>玉名市岩崎１２－１</v>
      </c>
      <c r="F356" s="2">
        <v>44562</v>
      </c>
      <c r="G356" s="2">
        <v>46752</v>
      </c>
    </row>
    <row r="357" spans="1:7" x14ac:dyDescent="0.15">
      <c r="A357" s="1" t="s">
        <v>7</v>
      </c>
      <c r="B357" s="1" t="s">
        <v>1103</v>
      </c>
      <c r="C357" s="1" t="str">
        <f>"有限会社調剤薬局ケンコ－堂　立願寺店"</f>
        <v>有限会社調剤薬局ケンコ－堂　立願寺店</v>
      </c>
      <c r="D357" s="1" t="str">
        <f>"有限会社調剤薬局ケンコ－堂"</f>
        <v>有限会社調剤薬局ケンコ－堂</v>
      </c>
      <c r="E357" s="1" t="str">
        <f>"玉名市岩崎字前９０２－２"</f>
        <v>玉名市岩崎字前９０２－２</v>
      </c>
      <c r="F357" s="2">
        <v>44562</v>
      </c>
      <c r="G357" s="2">
        <v>46752</v>
      </c>
    </row>
    <row r="358" spans="1:7" x14ac:dyDescent="0.15">
      <c r="A358" s="1" t="s">
        <v>7</v>
      </c>
      <c r="B358" s="1" t="s">
        <v>1104</v>
      </c>
      <c r="C358" s="1" t="s">
        <v>1105</v>
      </c>
      <c r="D358" s="1" t="s">
        <v>1105</v>
      </c>
      <c r="E358" s="1" t="s">
        <v>1106</v>
      </c>
      <c r="F358" s="2">
        <v>44562</v>
      </c>
      <c r="G358" s="2">
        <v>46752</v>
      </c>
    </row>
    <row r="359" spans="1:7" x14ac:dyDescent="0.15">
      <c r="A359" s="1" t="s">
        <v>7</v>
      </c>
      <c r="B359" s="1" t="s">
        <v>1107</v>
      </c>
      <c r="C359" s="1" t="s">
        <v>1108</v>
      </c>
      <c r="D359" s="1" t="s">
        <v>1108</v>
      </c>
      <c r="E359" s="1" t="str">
        <f>"熊本県玉名郡長洲町宮野１４６３－３"</f>
        <v>熊本県玉名郡長洲町宮野１４６３－３</v>
      </c>
      <c r="F359" s="2">
        <v>44927</v>
      </c>
      <c r="G359" s="2">
        <v>47118</v>
      </c>
    </row>
    <row r="360" spans="1:7" x14ac:dyDescent="0.15">
      <c r="A360" s="1" t="s">
        <v>7</v>
      </c>
      <c r="B360" s="1" t="s">
        <v>1109</v>
      </c>
      <c r="C360" s="1" t="s">
        <v>1110</v>
      </c>
      <c r="D360" s="1" t="s">
        <v>1110</v>
      </c>
      <c r="E360" s="1" t="s">
        <v>1111</v>
      </c>
      <c r="F360" s="2">
        <v>43081</v>
      </c>
      <c r="G360" s="2">
        <v>45271</v>
      </c>
    </row>
    <row r="361" spans="1:7" x14ac:dyDescent="0.15">
      <c r="A361" s="1" t="s">
        <v>7</v>
      </c>
      <c r="B361" s="1" t="s">
        <v>1112</v>
      </c>
      <c r="C361" s="1" t="s">
        <v>1113</v>
      </c>
      <c r="D361" s="1" t="s">
        <v>1114</v>
      </c>
      <c r="E361" s="1" t="s">
        <v>1115</v>
      </c>
      <c r="F361" s="2">
        <v>43816</v>
      </c>
      <c r="G361" s="2">
        <v>46007</v>
      </c>
    </row>
    <row r="362" spans="1:7" x14ac:dyDescent="0.15">
      <c r="A362" s="1" t="s">
        <v>7</v>
      </c>
      <c r="B362" s="1" t="s">
        <v>1116</v>
      </c>
      <c r="C362" s="1" t="s">
        <v>1117</v>
      </c>
      <c r="D362" s="1" t="s">
        <v>1118</v>
      </c>
      <c r="E362" s="1" t="s">
        <v>1119</v>
      </c>
      <c r="F362" s="2">
        <v>43816</v>
      </c>
      <c r="G362" s="2">
        <v>45657</v>
      </c>
    </row>
    <row r="363" spans="1:7" x14ac:dyDescent="0.15">
      <c r="A363" s="1" t="s">
        <v>7</v>
      </c>
      <c r="B363" s="1" t="s">
        <v>1120</v>
      </c>
      <c r="C363" s="1" t="s">
        <v>1121</v>
      </c>
      <c r="D363" s="1" t="s">
        <v>1122</v>
      </c>
      <c r="E363" s="1" t="s">
        <v>1123</v>
      </c>
      <c r="F363" s="2">
        <v>43831</v>
      </c>
      <c r="G363" s="2">
        <v>46022</v>
      </c>
    </row>
    <row r="364" spans="1:7" x14ac:dyDescent="0.15">
      <c r="A364" s="1" t="s">
        <v>7</v>
      </c>
      <c r="B364" s="1" t="s">
        <v>1124</v>
      </c>
      <c r="C364" s="1" t="s">
        <v>1125</v>
      </c>
      <c r="D364" s="1" t="s">
        <v>1095</v>
      </c>
      <c r="E364" s="1" t="str">
        <f>"荒尾市蔵満１８９０－５"</f>
        <v>荒尾市蔵満１８９０－５</v>
      </c>
      <c r="F364" s="2">
        <v>44562</v>
      </c>
      <c r="G364" s="2">
        <v>46752</v>
      </c>
    </row>
    <row r="365" spans="1:7" x14ac:dyDescent="0.15">
      <c r="A365" s="1" t="s">
        <v>7</v>
      </c>
      <c r="B365" s="1" t="s">
        <v>1126</v>
      </c>
      <c r="C365" s="1" t="s">
        <v>1127</v>
      </c>
      <c r="D365" s="1" t="s">
        <v>1128</v>
      </c>
      <c r="E365" s="1" t="str">
        <f>"玉名郡長洲町長洲２７１５－１"</f>
        <v>玉名郡長洲町長洲２７１５－１</v>
      </c>
      <c r="F365" s="2">
        <v>44562</v>
      </c>
      <c r="G365" s="2">
        <v>46752</v>
      </c>
    </row>
    <row r="366" spans="1:7" x14ac:dyDescent="0.15">
      <c r="A366" s="1" t="s">
        <v>7</v>
      </c>
      <c r="B366" s="1" t="s">
        <v>1129</v>
      </c>
      <c r="C366" s="1" t="s">
        <v>1130</v>
      </c>
      <c r="D366" s="1" t="s">
        <v>92</v>
      </c>
      <c r="E366" s="1" t="s">
        <v>1131</v>
      </c>
      <c r="F366" s="2">
        <v>44743</v>
      </c>
      <c r="G366" s="2">
        <v>46934</v>
      </c>
    </row>
    <row r="367" spans="1:7" x14ac:dyDescent="0.15">
      <c r="A367" s="1" t="s">
        <v>7</v>
      </c>
      <c r="B367" s="1" t="s">
        <v>1132</v>
      </c>
      <c r="C367" s="1" t="s">
        <v>1133</v>
      </c>
      <c r="D367" s="1" t="s">
        <v>215</v>
      </c>
      <c r="E367" s="1" t="s">
        <v>1134</v>
      </c>
      <c r="F367" s="2">
        <v>44849</v>
      </c>
      <c r="G367" s="2">
        <v>47040</v>
      </c>
    </row>
    <row r="368" spans="1:7" x14ac:dyDescent="0.15">
      <c r="A368" s="1" t="s">
        <v>7</v>
      </c>
      <c r="B368" s="1" t="s">
        <v>1135</v>
      </c>
      <c r="C368" s="1" t="s">
        <v>1136</v>
      </c>
      <c r="D368" s="1" t="s">
        <v>172</v>
      </c>
      <c r="E368" s="1" t="str">
        <f>"玉名市岩崎６５８－１"</f>
        <v>玉名市岩崎６５８－１</v>
      </c>
      <c r="F368" s="2">
        <v>43082</v>
      </c>
      <c r="G368" s="2">
        <v>45272</v>
      </c>
    </row>
    <row r="369" spans="1:7" x14ac:dyDescent="0.15">
      <c r="A369" s="1" t="s">
        <v>7</v>
      </c>
      <c r="B369" s="1" t="s">
        <v>1137</v>
      </c>
      <c r="C369" s="1" t="s">
        <v>1138</v>
      </c>
      <c r="D369" s="1" t="s">
        <v>1095</v>
      </c>
      <c r="E369" s="1" t="str">
        <f>"荒尾市西原町１丁目５－１"</f>
        <v>荒尾市西原町１丁目５－１</v>
      </c>
      <c r="F369" s="2">
        <v>43101</v>
      </c>
      <c r="G369" s="2">
        <v>45291</v>
      </c>
    </row>
    <row r="370" spans="1:7" x14ac:dyDescent="0.15">
      <c r="A370" s="1" t="s">
        <v>7</v>
      </c>
      <c r="B370" s="1" t="s">
        <v>1139</v>
      </c>
      <c r="C370" s="1" t="s">
        <v>1140</v>
      </c>
      <c r="D370" s="1" t="s">
        <v>92</v>
      </c>
      <c r="E370" s="1" t="s">
        <v>1141</v>
      </c>
      <c r="F370" s="2">
        <v>43508</v>
      </c>
      <c r="G370" s="2">
        <v>45699</v>
      </c>
    </row>
    <row r="371" spans="1:7" x14ac:dyDescent="0.15">
      <c r="A371" s="1" t="s">
        <v>7</v>
      </c>
      <c r="B371" s="1" t="s">
        <v>1142</v>
      </c>
      <c r="C371" s="1" t="s">
        <v>1143</v>
      </c>
      <c r="D371" s="1" t="s">
        <v>132</v>
      </c>
      <c r="E371" s="1" t="str">
        <f>"玉名市中１０２７－９"</f>
        <v>玉名市中１０２７－９</v>
      </c>
      <c r="F371" s="2">
        <v>43466</v>
      </c>
      <c r="G371" s="2">
        <v>45657</v>
      </c>
    </row>
    <row r="372" spans="1:7" x14ac:dyDescent="0.15">
      <c r="A372" s="1" t="s">
        <v>7</v>
      </c>
      <c r="B372" s="1" t="s">
        <v>1144</v>
      </c>
      <c r="C372" s="1" t="s">
        <v>1145</v>
      </c>
      <c r="D372" s="1" t="s">
        <v>475</v>
      </c>
      <c r="E372" s="1" t="str">
        <f>"玉名市繁根木１４－１"</f>
        <v>玉名市繁根木１４－１</v>
      </c>
      <c r="F372" s="2">
        <v>43655</v>
      </c>
      <c r="G372" s="2">
        <v>45846</v>
      </c>
    </row>
    <row r="373" spans="1:7" x14ac:dyDescent="0.15">
      <c r="A373" s="1" t="s">
        <v>7</v>
      </c>
      <c r="B373" s="1" t="s">
        <v>1146</v>
      </c>
      <c r="C373" s="1" t="s">
        <v>1147</v>
      </c>
      <c r="D373" s="1" t="s">
        <v>1148</v>
      </c>
      <c r="E373" s="1" t="str">
        <f>"玉名市亀甲２４１－１"</f>
        <v>玉名市亀甲２４１－１</v>
      </c>
      <c r="F373" s="2">
        <v>43732</v>
      </c>
      <c r="G373" s="2">
        <v>45657</v>
      </c>
    </row>
    <row r="374" spans="1:7" x14ac:dyDescent="0.15">
      <c r="A374" s="1" t="s">
        <v>7</v>
      </c>
      <c r="B374" s="1" t="s">
        <v>1149</v>
      </c>
      <c r="C374" s="1" t="s">
        <v>1150</v>
      </c>
      <c r="D374" s="1" t="s">
        <v>1151</v>
      </c>
      <c r="E374" s="1" t="s">
        <v>1152</v>
      </c>
      <c r="F374" s="2">
        <v>43831</v>
      </c>
      <c r="G374" s="2">
        <v>46022</v>
      </c>
    </row>
    <row r="375" spans="1:7" x14ac:dyDescent="0.15">
      <c r="A375" s="1" t="s">
        <v>7</v>
      </c>
      <c r="B375" s="1" t="s">
        <v>1153</v>
      </c>
      <c r="C375" s="1" t="s">
        <v>1154</v>
      </c>
      <c r="D375" s="1" t="s">
        <v>1036</v>
      </c>
      <c r="E375" s="1" t="str">
        <f>"荒尾市四ツ山町３丁目６－１"</f>
        <v>荒尾市四ツ山町３丁目６－１</v>
      </c>
      <c r="F375" s="2">
        <v>43831</v>
      </c>
      <c r="G375" s="2">
        <v>46022</v>
      </c>
    </row>
    <row r="376" spans="1:7" x14ac:dyDescent="0.15">
      <c r="A376" s="1" t="s">
        <v>7</v>
      </c>
      <c r="B376" s="1" t="s">
        <v>1155</v>
      </c>
      <c r="C376" s="1" t="s">
        <v>1156</v>
      </c>
      <c r="D376" s="1" t="s">
        <v>1157</v>
      </c>
      <c r="E376" s="1" t="str">
        <f>"玉名市立願寺１３７－１"</f>
        <v>玉名市立願寺１３７－１</v>
      </c>
      <c r="F376" s="2">
        <v>43831</v>
      </c>
      <c r="G376" s="2">
        <v>46022</v>
      </c>
    </row>
    <row r="377" spans="1:7" x14ac:dyDescent="0.15">
      <c r="A377" s="1" t="s">
        <v>7</v>
      </c>
      <c r="B377" s="1" t="s">
        <v>1158</v>
      </c>
      <c r="C377" s="1" t="s">
        <v>1159</v>
      </c>
      <c r="D377" s="1" t="s">
        <v>92</v>
      </c>
      <c r="E377" s="1" t="s">
        <v>1160</v>
      </c>
      <c r="F377" s="2">
        <v>43831</v>
      </c>
      <c r="G377" s="2">
        <v>46022</v>
      </c>
    </row>
    <row r="378" spans="1:7" x14ac:dyDescent="0.15">
      <c r="A378" s="1" t="s">
        <v>7</v>
      </c>
      <c r="B378" s="1" t="s">
        <v>1161</v>
      </c>
      <c r="C378" s="1" t="s">
        <v>1162</v>
      </c>
      <c r="D378" s="1" t="s">
        <v>1095</v>
      </c>
      <c r="E378" s="1" t="s">
        <v>1163</v>
      </c>
      <c r="F378" s="2">
        <v>44440</v>
      </c>
      <c r="G378" s="2">
        <v>46630</v>
      </c>
    </row>
    <row r="379" spans="1:7" x14ac:dyDescent="0.15">
      <c r="A379" s="1" t="s">
        <v>7</v>
      </c>
      <c r="B379" s="1" t="s">
        <v>1164</v>
      </c>
      <c r="C379" s="1" t="s">
        <v>1165</v>
      </c>
      <c r="D379" s="1" t="s">
        <v>1166</v>
      </c>
      <c r="E379" s="1" t="s">
        <v>1167</v>
      </c>
      <c r="F379" s="2">
        <v>44562</v>
      </c>
      <c r="G379" s="2">
        <v>46752</v>
      </c>
    </row>
    <row r="380" spans="1:7" x14ac:dyDescent="0.15">
      <c r="A380" s="1" t="s">
        <v>7</v>
      </c>
      <c r="B380" s="1" t="s">
        <v>1168</v>
      </c>
      <c r="C380" s="1" t="s">
        <v>1169</v>
      </c>
      <c r="D380" s="1" t="s">
        <v>1170</v>
      </c>
      <c r="E380" s="1" t="s">
        <v>1171</v>
      </c>
      <c r="F380" s="2">
        <v>44911</v>
      </c>
      <c r="G380" s="2">
        <v>47102</v>
      </c>
    </row>
    <row r="381" spans="1:7" x14ac:dyDescent="0.15">
      <c r="A381" s="1" t="s">
        <v>7</v>
      </c>
      <c r="B381" s="1" t="s">
        <v>1172</v>
      </c>
      <c r="C381" s="1" t="s">
        <v>1173</v>
      </c>
      <c r="D381" s="1" t="s">
        <v>1174</v>
      </c>
      <c r="E381" s="1" t="s">
        <v>1175</v>
      </c>
      <c r="F381" s="2">
        <v>44927</v>
      </c>
      <c r="G381" s="2">
        <v>47118</v>
      </c>
    </row>
    <row r="382" spans="1:7" x14ac:dyDescent="0.15">
      <c r="A382" s="1" t="s">
        <v>7</v>
      </c>
      <c r="B382" s="1" t="s">
        <v>1176</v>
      </c>
      <c r="C382" s="1" t="s">
        <v>1177</v>
      </c>
      <c r="D382" s="1" t="s">
        <v>1043</v>
      </c>
      <c r="E382" s="1" t="s">
        <v>1178</v>
      </c>
      <c r="F382" s="2">
        <v>43047</v>
      </c>
      <c r="G382" s="2">
        <v>45237</v>
      </c>
    </row>
    <row r="383" spans="1:7" x14ac:dyDescent="0.15">
      <c r="A383" s="1" t="s">
        <v>7</v>
      </c>
      <c r="B383" s="1" t="s">
        <v>1179</v>
      </c>
      <c r="C383" s="1" t="s">
        <v>1180</v>
      </c>
      <c r="D383" s="1" t="s">
        <v>1181</v>
      </c>
      <c r="E383" s="1" t="s">
        <v>1182</v>
      </c>
      <c r="F383" s="2">
        <v>43390</v>
      </c>
      <c r="G383" s="2">
        <v>45291</v>
      </c>
    </row>
    <row r="384" spans="1:7" x14ac:dyDescent="0.15">
      <c r="A384" s="1" t="s">
        <v>7</v>
      </c>
      <c r="B384" s="1" t="s">
        <v>1183</v>
      </c>
      <c r="C384" s="1" t="s">
        <v>1184</v>
      </c>
      <c r="D384" s="1" t="s">
        <v>1185</v>
      </c>
      <c r="E384" s="1" t="s">
        <v>1186</v>
      </c>
      <c r="F384" s="2">
        <v>43390</v>
      </c>
      <c r="G384" s="2">
        <v>45291</v>
      </c>
    </row>
    <row r="385" spans="1:7" x14ac:dyDescent="0.15">
      <c r="A385" s="1" t="s">
        <v>7</v>
      </c>
      <c r="B385" s="1" t="s">
        <v>1187</v>
      </c>
      <c r="C385" s="1" t="s">
        <v>1188</v>
      </c>
      <c r="D385" s="1" t="s">
        <v>1043</v>
      </c>
      <c r="E385" s="1" t="s">
        <v>1189</v>
      </c>
      <c r="F385" s="2">
        <v>43388</v>
      </c>
      <c r="G385" s="2">
        <v>45291</v>
      </c>
    </row>
    <row r="386" spans="1:7" x14ac:dyDescent="0.15">
      <c r="A386" s="1" t="s">
        <v>7</v>
      </c>
      <c r="B386" s="1" t="s">
        <v>1190</v>
      </c>
      <c r="C386" s="1" t="s">
        <v>1191</v>
      </c>
      <c r="D386" s="1" t="s">
        <v>1095</v>
      </c>
      <c r="E386" s="1" t="str">
        <f>"荒尾市増永２８００－３７"</f>
        <v>荒尾市増永２８００－３７</v>
      </c>
      <c r="F386" s="2">
        <v>43448</v>
      </c>
      <c r="G386" s="2">
        <v>45291</v>
      </c>
    </row>
    <row r="387" spans="1:7" x14ac:dyDescent="0.15">
      <c r="A387" s="1" t="s">
        <v>7</v>
      </c>
      <c r="B387" s="1" t="s">
        <v>1192</v>
      </c>
      <c r="C387" s="1" t="s">
        <v>1193</v>
      </c>
      <c r="D387" s="1" t="s">
        <v>1194</v>
      </c>
      <c r="E387" s="1" t="str">
        <f>"荒尾市緑ケ丘２－４－４"</f>
        <v>荒尾市緑ケ丘２－４－４</v>
      </c>
      <c r="F387" s="2">
        <v>43556</v>
      </c>
      <c r="G387" s="2">
        <v>45657</v>
      </c>
    </row>
    <row r="388" spans="1:7" x14ac:dyDescent="0.15">
      <c r="A388" s="1" t="s">
        <v>7</v>
      </c>
      <c r="B388" s="1" t="s">
        <v>1195</v>
      </c>
      <c r="C388" s="1" t="s">
        <v>1196</v>
      </c>
      <c r="D388" s="1" t="s">
        <v>1157</v>
      </c>
      <c r="E388" s="1" t="s">
        <v>1197</v>
      </c>
      <c r="F388" s="2">
        <v>43775</v>
      </c>
      <c r="G388" s="2">
        <v>45966</v>
      </c>
    </row>
    <row r="389" spans="1:7" x14ac:dyDescent="0.15">
      <c r="A389" s="1" t="s">
        <v>7</v>
      </c>
      <c r="B389" s="1" t="s">
        <v>1198</v>
      </c>
      <c r="C389" s="1" t="s">
        <v>1199</v>
      </c>
      <c r="D389" s="1" t="s">
        <v>81</v>
      </c>
      <c r="E389" s="1" t="str">
        <f>"玉名市亀甲１１５－８"</f>
        <v>玉名市亀甲１１５－８</v>
      </c>
      <c r="F389" s="2">
        <v>43891</v>
      </c>
      <c r="G389" s="2">
        <v>46081</v>
      </c>
    </row>
    <row r="390" spans="1:7" x14ac:dyDescent="0.15">
      <c r="A390" s="1" t="s">
        <v>7</v>
      </c>
      <c r="B390" s="1" t="s">
        <v>1200</v>
      </c>
      <c r="C390" s="1" t="s">
        <v>1201</v>
      </c>
      <c r="D390" s="1" t="s">
        <v>1202</v>
      </c>
      <c r="E390" s="1" t="str">
        <f>"玉名市伊倉北方２７８－４"</f>
        <v>玉名市伊倉北方２７８－４</v>
      </c>
      <c r="F390" s="2">
        <v>44044</v>
      </c>
      <c r="G390" s="2">
        <v>46022</v>
      </c>
    </row>
    <row r="391" spans="1:7" x14ac:dyDescent="0.15">
      <c r="A391" s="1" t="s">
        <v>7</v>
      </c>
      <c r="B391" s="1" t="s">
        <v>1203</v>
      </c>
      <c r="C391" s="1" t="s">
        <v>1204</v>
      </c>
      <c r="D391" s="1" t="s">
        <v>1205</v>
      </c>
      <c r="E391" s="1" t="s">
        <v>1206</v>
      </c>
      <c r="F391" s="2">
        <v>44242</v>
      </c>
      <c r="G391" s="2">
        <v>46432</v>
      </c>
    </row>
    <row r="392" spans="1:7" x14ac:dyDescent="0.15">
      <c r="A392" s="1" t="s">
        <v>7</v>
      </c>
      <c r="B392" s="1" t="s">
        <v>1207</v>
      </c>
      <c r="C392" s="1" t="s">
        <v>1208</v>
      </c>
      <c r="D392" s="1" t="s">
        <v>475</v>
      </c>
      <c r="E392" s="1" t="s">
        <v>1209</v>
      </c>
      <c r="F392" s="2">
        <v>44256</v>
      </c>
      <c r="G392" s="2">
        <v>46446</v>
      </c>
    </row>
    <row r="393" spans="1:7" x14ac:dyDescent="0.15">
      <c r="A393" s="1" t="s">
        <v>7</v>
      </c>
      <c r="B393" s="1" t="s">
        <v>1210</v>
      </c>
      <c r="C393" s="1" t="s">
        <v>1211</v>
      </c>
      <c r="D393" s="1" t="s">
        <v>1212</v>
      </c>
      <c r="E393" s="1" t="s">
        <v>1213</v>
      </c>
      <c r="F393" s="2">
        <v>44287</v>
      </c>
      <c r="G393" s="2">
        <v>46387</v>
      </c>
    </row>
    <row r="394" spans="1:7" x14ac:dyDescent="0.15">
      <c r="A394" s="1" t="s">
        <v>7</v>
      </c>
      <c r="B394" s="1" t="s">
        <v>1214</v>
      </c>
      <c r="C394" s="1" t="s">
        <v>1215</v>
      </c>
      <c r="D394" s="1" t="s">
        <v>1216</v>
      </c>
      <c r="E394" s="1" t="str">
        <f>"玉名市岱明町鍋８２７－１"</f>
        <v>玉名市岱明町鍋８２７－１</v>
      </c>
      <c r="F394" s="2">
        <v>44340</v>
      </c>
      <c r="G394" s="2">
        <v>46387</v>
      </c>
    </row>
    <row r="395" spans="1:7" x14ac:dyDescent="0.15">
      <c r="A395" s="1" t="s">
        <v>7</v>
      </c>
      <c r="B395" s="1" t="s">
        <v>1217</v>
      </c>
      <c r="C395" s="1" t="s">
        <v>338</v>
      </c>
      <c r="D395" s="1" t="s">
        <v>1218</v>
      </c>
      <c r="E395" s="1" t="s">
        <v>1219</v>
      </c>
      <c r="F395" s="2">
        <v>44409</v>
      </c>
      <c r="G395" s="2">
        <v>46387</v>
      </c>
    </row>
    <row r="396" spans="1:7" x14ac:dyDescent="0.15">
      <c r="A396" s="1" t="s">
        <v>7</v>
      </c>
      <c r="B396" s="1" t="s">
        <v>1220</v>
      </c>
      <c r="C396" s="1" t="s">
        <v>1221</v>
      </c>
      <c r="D396" s="1" t="s">
        <v>1222</v>
      </c>
      <c r="E396" s="1" t="str">
        <f>"玉名郡南関町上長田６３８－５"</f>
        <v>玉名郡南関町上長田６３８－５</v>
      </c>
      <c r="F396" s="2">
        <v>44578</v>
      </c>
      <c r="G396" s="2">
        <v>46752</v>
      </c>
    </row>
    <row r="397" spans="1:7" x14ac:dyDescent="0.15">
      <c r="A397" s="1" t="s">
        <v>7</v>
      </c>
      <c r="B397" s="1" t="s">
        <v>1223</v>
      </c>
      <c r="C397" s="1" t="s">
        <v>1224</v>
      </c>
      <c r="D397" s="1" t="s">
        <v>1225</v>
      </c>
      <c r="E397" s="1" t="str">
        <f>"荒尾市荒尾４１６０－２７０"</f>
        <v>荒尾市荒尾４１６０－２７０</v>
      </c>
      <c r="F397" s="2">
        <v>44610</v>
      </c>
      <c r="G397" s="2">
        <v>46752</v>
      </c>
    </row>
    <row r="398" spans="1:7" x14ac:dyDescent="0.15">
      <c r="A398" s="1" t="s">
        <v>7</v>
      </c>
      <c r="B398" s="1" t="s">
        <v>1226</v>
      </c>
      <c r="C398" s="1" t="s">
        <v>1227</v>
      </c>
      <c r="D398" s="1" t="s">
        <v>1228</v>
      </c>
      <c r="E398" s="1" t="s">
        <v>1229</v>
      </c>
      <c r="F398" s="2">
        <v>43362</v>
      </c>
      <c r="G398" s="2">
        <v>45553</v>
      </c>
    </row>
    <row r="399" spans="1:7" x14ac:dyDescent="0.15">
      <c r="A399" s="1" t="s">
        <v>7</v>
      </c>
      <c r="B399" s="1" t="s">
        <v>1230</v>
      </c>
      <c r="C399" s="1" t="s">
        <v>1231</v>
      </c>
      <c r="D399" s="1" t="s">
        <v>127</v>
      </c>
      <c r="E399" s="1" t="s">
        <v>129</v>
      </c>
      <c r="F399" s="2">
        <v>44562</v>
      </c>
      <c r="G399" s="2">
        <v>46752</v>
      </c>
    </row>
    <row r="400" spans="1:7" x14ac:dyDescent="0.15">
      <c r="A400" s="1" t="s">
        <v>7</v>
      </c>
      <c r="B400" s="1" t="s">
        <v>1232</v>
      </c>
      <c r="C400" s="1" t="s">
        <v>469</v>
      </c>
      <c r="D400" s="1" t="s">
        <v>469</v>
      </c>
      <c r="E400" s="1" t="s">
        <v>1233</v>
      </c>
      <c r="F400" s="2">
        <v>44562</v>
      </c>
      <c r="G400" s="2">
        <v>46752</v>
      </c>
    </row>
    <row r="401" spans="1:7" x14ac:dyDescent="0.15">
      <c r="A401" s="1" t="s">
        <v>7</v>
      </c>
      <c r="B401" s="1" t="s">
        <v>1234</v>
      </c>
      <c r="C401" s="1" t="s">
        <v>1235</v>
      </c>
      <c r="D401" s="1" t="s">
        <v>1236</v>
      </c>
      <c r="E401" s="1" t="s">
        <v>1237</v>
      </c>
      <c r="F401" s="2">
        <v>44562</v>
      </c>
      <c r="G401" s="2">
        <v>46752</v>
      </c>
    </row>
    <row r="402" spans="1:7" x14ac:dyDescent="0.15">
      <c r="A402" s="1" t="s">
        <v>7</v>
      </c>
      <c r="B402" s="1" t="s">
        <v>1238</v>
      </c>
      <c r="C402" s="1" t="s">
        <v>1239</v>
      </c>
      <c r="D402" s="1" t="s">
        <v>1240</v>
      </c>
      <c r="E402" s="1" t="str">
        <f>"下益城郡美里町萱野１４１９－１"</f>
        <v>下益城郡美里町萱野１４１９－１</v>
      </c>
      <c r="F402" s="2">
        <v>42885</v>
      </c>
      <c r="G402" s="2">
        <v>45075</v>
      </c>
    </row>
    <row r="403" spans="1:7" x14ac:dyDescent="0.15">
      <c r="A403" s="1" t="s">
        <v>7</v>
      </c>
      <c r="B403" s="1" t="s">
        <v>1241</v>
      </c>
      <c r="C403" s="1" t="s">
        <v>1242</v>
      </c>
      <c r="D403" s="1" t="s">
        <v>1243</v>
      </c>
      <c r="E403" s="1" t="str">
        <f>"宇土市南段原町６－３"</f>
        <v>宇土市南段原町６－３</v>
      </c>
      <c r="F403" s="2">
        <v>42736</v>
      </c>
      <c r="G403" s="2">
        <v>44926</v>
      </c>
    </row>
    <row r="404" spans="1:7" x14ac:dyDescent="0.15">
      <c r="A404" s="1" t="s">
        <v>7</v>
      </c>
      <c r="B404" s="1" t="s">
        <v>1244</v>
      </c>
      <c r="C404" s="1" t="s">
        <v>1245</v>
      </c>
      <c r="D404" s="1" t="s">
        <v>1246</v>
      </c>
      <c r="E404" s="1" t="str">
        <f>"宇城市小川町小川河江１－１"</f>
        <v>宇城市小川町小川河江１－１</v>
      </c>
      <c r="F404" s="2">
        <v>43101</v>
      </c>
      <c r="G404" s="2">
        <v>45291</v>
      </c>
    </row>
    <row r="405" spans="1:7" x14ac:dyDescent="0.15">
      <c r="A405" s="1" t="s">
        <v>7</v>
      </c>
      <c r="B405" s="1" t="s">
        <v>1247</v>
      </c>
      <c r="C405" s="1" t="s">
        <v>1122</v>
      </c>
      <c r="D405" s="1" t="s">
        <v>1122</v>
      </c>
      <c r="E405" s="1" t="s">
        <v>1248</v>
      </c>
      <c r="F405" s="2">
        <v>44562</v>
      </c>
      <c r="G405" s="2">
        <v>46752</v>
      </c>
    </row>
    <row r="406" spans="1:7" x14ac:dyDescent="0.15">
      <c r="A406" s="1" t="s">
        <v>7</v>
      </c>
      <c r="B406" s="1" t="s">
        <v>1249</v>
      </c>
      <c r="C406" s="1" t="s">
        <v>1250</v>
      </c>
      <c r="D406" s="1" t="s">
        <v>1251</v>
      </c>
      <c r="E406" s="1" t="str">
        <f>"下益城郡美里町中小路７０４－５"</f>
        <v>下益城郡美里町中小路７０４－５</v>
      </c>
      <c r="F406" s="2">
        <v>44562</v>
      </c>
      <c r="G406" s="2">
        <v>46752</v>
      </c>
    </row>
    <row r="407" spans="1:7" x14ac:dyDescent="0.15">
      <c r="A407" s="1" t="s">
        <v>7</v>
      </c>
      <c r="B407" s="1" t="s">
        <v>1252</v>
      </c>
      <c r="C407" s="1" t="s">
        <v>1253</v>
      </c>
      <c r="D407" s="1" t="s">
        <v>1228</v>
      </c>
      <c r="E407" s="1" t="s">
        <v>1254</v>
      </c>
      <c r="F407" s="2">
        <v>44867</v>
      </c>
      <c r="G407" s="2">
        <v>47058</v>
      </c>
    </row>
    <row r="408" spans="1:7" x14ac:dyDescent="0.15">
      <c r="A408" s="1" t="s">
        <v>7</v>
      </c>
      <c r="B408" s="1" t="s">
        <v>1255</v>
      </c>
      <c r="C408" s="1" t="s">
        <v>1256</v>
      </c>
      <c r="D408" s="1" t="s">
        <v>1257</v>
      </c>
      <c r="E408" s="1" t="s">
        <v>1258</v>
      </c>
      <c r="F408" s="2">
        <v>43007</v>
      </c>
      <c r="G408" s="2">
        <v>45197</v>
      </c>
    </row>
    <row r="409" spans="1:7" x14ac:dyDescent="0.15">
      <c r="A409" s="1" t="s">
        <v>7</v>
      </c>
      <c r="B409" s="1" t="s">
        <v>1259</v>
      </c>
      <c r="C409" s="1" t="s">
        <v>1260</v>
      </c>
      <c r="D409" s="1" t="s">
        <v>1261</v>
      </c>
      <c r="E409" s="1" t="s">
        <v>1262</v>
      </c>
      <c r="F409" s="2">
        <v>43148</v>
      </c>
      <c r="G409" s="2">
        <v>45338</v>
      </c>
    </row>
    <row r="410" spans="1:7" x14ac:dyDescent="0.15">
      <c r="A410" s="1" t="s">
        <v>7</v>
      </c>
      <c r="B410" s="1" t="s">
        <v>1263</v>
      </c>
      <c r="C410" s="1" t="s">
        <v>1264</v>
      </c>
      <c r="D410" s="1" t="s">
        <v>1265</v>
      </c>
      <c r="E410" s="1" t="s">
        <v>1266</v>
      </c>
      <c r="F410" s="2">
        <v>43466</v>
      </c>
      <c r="G410" s="2">
        <v>45657</v>
      </c>
    </row>
    <row r="411" spans="1:7" x14ac:dyDescent="0.15">
      <c r="A411" s="1" t="s">
        <v>7</v>
      </c>
      <c r="B411" s="1" t="s">
        <v>1267</v>
      </c>
      <c r="C411" s="1" t="s">
        <v>1268</v>
      </c>
      <c r="D411" s="1" t="s">
        <v>139</v>
      </c>
      <c r="E411" s="1" t="s">
        <v>1269</v>
      </c>
      <c r="F411" s="2">
        <v>43831</v>
      </c>
      <c r="G411" s="2">
        <v>46022</v>
      </c>
    </row>
    <row r="412" spans="1:7" x14ac:dyDescent="0.15">
      <c r="A412" s="1" t="s">
        <v>7</v>
      </c>
      <c r="B412" s="1" t="s">
        <v>1270</v>
      </c>
      <c r="C412" s="1" t="s">
        <v>1271</v>
      </c>
      <c r="D412" s="1" t="s">
        <v>1272</v>
      </c>
      <c r="E412" s="1" t="s">
        <v>1273</v>
      </c>
      <c r="F412" s="2">
        <v>44197</v>
      </c>
      <c r="G412" s="2">
        <v>46387</v>
      </c>
    </row>
    <row r="413" spans="1:7" x14ac:dyDescent="0.15">
      <c r="A413" s="1" t="s">
        <v>7</v>
      </c>
      <c r="B413" s="1" t="s">
        <v>1274</v>
      </c>
      <c r="C413" s="1" t="s">
        <v>1275</v>
      </c>
      <c r="D413" s="1" t="s">
        <v>1251</v>
      </c>
      <c r="E413" s="1" t="str">
        <f>"下益城郡美里町馬場字臼杵町７５８－１"</f>
        <v>下益城郡美里町馬場字臼杵町７５８－１</v>
      </c>
      <c r="F413" s="2">
        <v>43466</v>
      </c>
      <c r="G413" s="2">
        <v>45657</v>
      </c>
    </row>
    <row r="414" spans="1:7" x14ac:dyDescent="0.15">
      <c r="A414" s="1" t="s">
        <v>7</v>
      </c>
      <c r="B414" s="1" t="s">
        <v>1276</v>
      </c>
      <c r="C414" s="1" t="s">
        <v>1277</v>
      </c>
      <c r="D414" s="1" t="s">
        <v>1278</v>
      </c>
      <c r="E414" s="1" t="s">
        <v>1279</v>
      </c>
      <c r="F414" s="2">
        <v>43831</v>
      </c>
      <c r="G414" s="2">
        <v>46022</v>
      </c>
    </row>
    <row r="415" spans="1:7" x14ac:dyDescent="0.15">
      <c r="A415" s="1" t="s">
        <v>7</v>
      </c>
      <c r="B415" s="1" t="s">
        <v>1280</v>
      </c>
      <c r="C415" s="1" t="s">
        <v>1281</v>
      </c>
      <c r="D415" s="1" t="s">
        <v>1282</v>
      </c>
      <c r="E415" s="1" t="str">
        <f>"宇土市松山町１９２１－３"</f>
        <v>宇土市松山町１９２１－３</v>
      </c>
      <c r="F415" s="2">
        <v>43831</v>
      </c>
      <c r="G415" s="2">
        <v>46022</v>
      </c>
    </row>
    <row r="416" spans="1:7" x14ac:dyDescent="0.15">
      <c r="A416" s="1" t="s">
        <v>7</v>
      </c>
      <c r="B416" s="1" t="s">
        <v>1283</v>
      </c>
      <c r="C416" s="1" t="s">
        <v>1284</v>
      </c>
      <c r="D416" s="1" t="s">
        <v>715</v>
      </c>
      <c r="E416" s="1" t="str">
        <f>"宇城市松橋町松橋１９４７－３"</f>
        <v>宇城市松橋町松橋１９４７－３</v>
      </c>
      <c r="F416" s="2">
        <v>44197</v>
      </c>
      <c r="G416" s="2">
        <v>46387</v>
      </c>
    </row>
    <row r="417" spans="1:7" x14ac:dyDescent="0.15">
      <c r="A417" s="1" t="s">
        <v>7</v>
      </c>
      <c r="B417" s="1" t="s">
        <v>1285</v>
      </c>
      <c r="C417" s="1" t="s">
        <v>1286</v>
      </c>
      <c r="D417" s="1" t="s">
        <v>1287</v>
      </c>
      <c r="E417" s="1" t="s">
        <v>1288</v>
      </c>
      <c r="F417" s="2">
        <v>44197</v>
      </c>
      <c r="G417" s="2">
        <v>46387</v>
      </c>
    </row>
    <row r="418" spans="1:7" x14ac:dyDescent="0.15">
      <c r="A418" s="1" t="s">
        <v>7</v>
      </c>
      <c r="B418" s="1" t="s">
        <v>1289</v>
      </c>
      <c r="C418" s="1" t="s">
        <v>1290</v>
      </c>
      <c r="D418" s="1" t="s">
        <v>1291</v>
      </c>
      <c r="E418" s="1" t="s">
        <v>1292</v>
      </c>
      <c r="F418" s="2">
        <v>44197</v>
      </c>
      <c r="G418" s="2">
        <v>46387</v>
      </c>
    </row>
    <row r="419" spans="1:7" x14ac:dyDescent="0.15">
      <c r="A419" s="1" t="s">
        <v>7</v>
      </c>
      <c r="B419" s="1" t="s">
        <v>1293</v>
      </c>
      <c r="C419" s="1" t="s">
        <v>1294</v>
      </c>
      <c r="D419" s="1" t="s">
        <v>1295</v>
      </c>
      <c r="E419" s="1" t="str">
        <f>"宇城市松橋町豊福２０６４－３"</f>
        <v>宇城市松橋町豊福２０６４－３</v>
      </c>
      <c r="F419" s="2">
        <v>44197</v>
      </c>
      <c r="G419" s="2">
        <v>46387</v>
      </c>
    </row>
    <row r="420" spans="1:7" x14ac:dyDescent="0.15">
      <c r="A420" s="1" t="s">
        <v>7</v>
      </c>
      <c r="B420" s="1" t="s">
        <v>1296</v>
      </c>
      <c r="C420" s="1" t="s">
        <v>1297</v>
      </c>
      <c r="D420" s="1" t="s">
        <v>1298</v>
      </c>
      <c r="E420" s="1" t="str">
        <f>"宇土市野鶴町３４１－２"</f>
        <v>宇土市野鶴町３４１－２</v>
      </c>
      <c r="F420" s="2">
        <v>44927</v>
      </c>
      <c r="G420" s="2">
        <v>47118</v>
      </c>
    </row>
    <row r="421" spans="1:7" x14ac:dyDescent="0.15">
      <c r="A421" s="1" t="s">
        <v>7</v>
      </c>
      <c r="B421" s="1" t="s">
        <v>1299</v>
      </c>
      <c r="C421" s="1" t="s">
        <v>1300</v>
      </c>
      <c r="D421" s="1" t="s">
        <v>1301</v>
      </c>
      <c r="E421" s="1" t="s">
        <v>1302</v>
      </c>
      <c r="F421" s="2">
        <v>44927</v>
      </c>
      <c r="G421" s="2">
        <v>47118</v>
      </c>
    </row>
    <row r="422" spans="1:7" x14ac:dyDescent="0.15">
      <c r="A422" s="1" t="s">
        <v>7</v>
      </c>
      <c r="B422" s="1" t="s">
        <v>1303</v>
      </c>
      <c r="C422" s="1" t="s">
        <v>1304</v>
      </c>
      <c r="D422" s="1" t="s">
        <v>1305</v>
      </c>
      <c r="E422" s="1" t="s">
        <v>1306</v>
      </c>
      <c r="F422" s="2">
        <v>43101</v>
      </c>
      <c r="G422" s="2">
        <v>45291</v>
      </c>
    </row>
    <row r="423" spans="1:7" x14ac:dyDescent="0.15">
      <c r="A423" s="1" t="s">
        <v>7</v>
      </c>
      <c r="B423" s="1" t="s">
        <v>1307</v>
      </c>
      <c r="C423" s="1" t="s">
        <v>1308</v>
      </c>
      <c r="D423" s="1" t="s">
        <v>1309</v>
      </c>
      <c r="E423" s="1" t="s">
        <v>1310</v>
      </c>
      <c r="F423" s="2">
        <v>43466</v>
      </c>
      <c r="G423" s="2">
        <v>45657</v>
      </c>
    </row>
    <row r="424" spans="1:7" x14ac:dyDescent="0.15">
      <c r="A424" s="1" t="s">
        <v>7</v>
      </c>
      <c r="B424" s="1" t="s">
        <v>1311</v>
      </c>
      <c r="C424" s="1" t="s">
        <v>1312</v>
      </c>
      <c r="D424" s="1" t="s">
        <v>225</v>
      </c>
      <c r="E424" s="1" t="s">
        <v>1313</v>
      </c>
      <c r="F424" s="2">
        <v>43725</v>
      </c>
      <c r="G424" s="2">
        <v>45916</v>
      </c>
    </row>
    <row r="425" spans="1:7" x14ac:dyDescent="0.15">
      <c r="A425" s="1" t="s">
        <v>7</v>
      </c>
      <c r="B425" s="1" t="s">
        <v>1314</v>
      </c>
      <c r="C425" s="1" t="s">
        <v>1315</v>
      </c>
      <c r="D425" s="1" t="s">
        <v>1301</v>
      </c>
      <c r="E425" s="1" t="s">
        <v>1316</v>
      </c>
      <c r="F425" s="2">
        <v>44086</v>
      </c>
      <c r="G425" s="2">
        <v>46276</v>
      </c>
    </row>
    <row r="426" spans="1:7" x14ac:dyDescent="0.15">
      <c r="A426" s="1" t="s">
        <v>7</v>
      </c>
      <c r="B426" s="1" t="s">
        <v>1317</v>
      </c>
      <c r="C426" s="1" t="s">
        <v>1318</v>
      </c>
      <c r="D426" s="1" t="s">
        <v>172</v>
      </c>
      <c r="E426" s="1" t="s">
        <v>1319</v>
      </c>
      <c r="F426" s="2">
        <v>44682</v>
      </c>
      <c r="G426" s="2">
        <v>46873</v>
      </c>
    </row>
    <row r="427" spans="1:7" x14ac:dyDescent="0.15">
      <c r="A427" s="1" t="s">
        <v>7</v>
      </c>
      <c r="B427" s="1" t="s">
        <v>1320</v>
      </c>
      <c r="C427" s="1" t="s">
        <v>1321</v>
      </c>
      <c r="D427" s="1" t="s">
        <v>475</v>
      </c>
      <c r="E427" s="1" t="str">
        <f>"宇城市松橋町松橋字園田８２０－１"</f>
        <v>宇城市松橋町松橋字園田８２０－１</v>
      </c>
      <c r="F427" s="2">
        <v>43235</v>
      </c>
      <c r="G427" s="2">
        <v>45426</v>
      </c>
    </row>
    <row r="428" spans="1:7" x14ac:dyDescent="0.15">
      <c r="A428" s="1" t="s">
        <v>7</v>
      </c>
      <c r="B428" s="1" t="s">
        <v>1322</v>
      </c>
      <c r="C428" s="1" t="s">
        <v>1323</v>
      </c>
      <c r="D428" s="1" t="s">
        <v>1324</v>
      </c>
      <c r="E428" s="1" t="str">
        <f>"宇城市松橋町松橋園田９４７－１"</f>
        <v>宇城市松橋町松橋園田９４７－１</v>
      </c>
      <c r="F428" s="2">
        <v>43453</v>
      </c>
      <c r="G428" s="2">
        <v>45644</v>
      </c>
    </row>
    <row r="429" spans="1:7" x14ac:dyDescent="0.15">
      <c r="A429" s="1" t="s">
        <v>7</v>
      </c>
      <c r="B429" s="1" t="s">
        <v>1325</v>
      </c>
      <c r="C429" s="1" t="s">
        <v>1326</v>
      </c>
      <c r="D429" s="1" t="s">
        <v>1327</v>
      </c>
      <c r="E429" s="1" t="s">
        <v>1328</v>
      </c>
      <c r="F429" s="2">
        <v>43709</v>
      </c>
      <c r="G429" s="2">
        <v>45657</v>
      </c>
    </row>
    <row r="430" spans="1:7" x14ac:dyDescent="0.15">
      <c r="A430" s="1" t="s">
        <v>7</v>
      </c>
      <c r="B430" s="1" t="s">
        <v>1329</v>
      </c>
      <c r="C430" s="1" t="s">
        <v>1330</v>
      </c>
      <c r="D430" s="1" t="s">
        <v>475</v>
      </c>
      <c r="E430" s="1" t="s">
        <v>1331</v>
      </c>
      <c r="F430" s="2">
        <v>43721</v>
      </c>
      <c r="G430" s="2">
        <v>45912</v>
      </c>
    </row>
    <row r="431" spans="1:7" x14ac:dyDescent="0.15">
      <c r="A431" s="1" t="s">
        <v>7</v>
      </c>
      <c r="B431" s="1" t="s">
        <v>1332</v>
      </c>
      <c r="C431" s="1" t="s">
        <v>1242</v>
      </c>
      <c r="D431" s="1" t="s">
        <v>1333</v>
      </c>
      <c r="E431" s="1" t="str">
        <f>"宇土市南段原町６－３"</f>
        <v>宇土市南段原町６－３</v>
      </c>
      <c r="F431" s="2">
        <v>43959</v>
      </c>
      <c r="G431" s="2">
        <v>46149</v>
      </c>
    </row>
    <row r="432" spans="1:7" x14ac:dyDescent="0.15">
      <c r="A432" s="1" t="s">
        <v>7</v>
      </c>
      <c r="B432" s="1" t="s">
        <v>1334</v>
      </c>
      <c r="C432" s="1" t="s">
        <v>1335</v>
      </c>
      <c r="D432" s="1" t="s">
        <v>1336</v>
      </c>
      <c r="E432" s="1" t="str">
        <f>"宇城市松橋町曲野字南田２２７５－６"</f>
        <v>宇城市松橋町曲野字南田２２７５－６</v>
      </c>
      <c r="F432" s="2">
        <v>44039</v>
      </c>
      <c r="G432" s="2">
        <v>46229</v>
      </c>
    </row>
    <row r="433" spans="1:7" x14ac:dyDescent="0.15">
      <c r="A433" s="1" t="s">
        <v>7</v>
      </c>
      <c r="B433" s="1" t="s">
        <v>1337</v>
      </c>
      <c r="C433" s="1" t="s">
        <v>1338</v>
      </c>
      <c r="D433" s="1" t="s">
        <v>469</v>
      </c>
      <c r="E433" s="1" t="s">
        <v>1339</v>
      </c>
      <c r="F433" s="2">
        <v>44287</v>
      </c>
      <c r="G433" s="2">
        <v>46477</v>
      </c>
    </row>
    <row r="434" spans="1:7" x14ac:dyDescent="0.15">
      <c r="A434" s="1" t="s">
        <v>7</v>
      </c>
      <c r="B434" s="1" t="s">
        <v>1340</v>
      </c>
      <c r="C434" s="1" t="s">
        <v>1341</v>
      </c>
      <c r="D434" s="1" t="s">
        <v>1342</v>
      </c>
      <c r="E434" s="1" t="s">
        <v>1343</v>
      </c>
      <c r="F434" s="2">
        <v>44287</v>
      </c>
      <c r="G434" s="2">
        <v>46477</v>
      </c>
    </row>
    <row r="435" spans="1:7" x14ac:dyDescent="0.15">
      <c r="A435" s="1" t="s">
        <v>7</v>
      </c>
      <c r="B435" s="1" t="s">
        <v>1344</v>
      </c>
      <c r="C435" s="1" t="s">
        <v>1345</v>
      </c>
      <c r="D435" s="1" t="s">
        <v>1342</v>
      </c>
      <c r="E435" s="1" t="s">
        <v>1346</v>
      </c>
      <c r="F435" s="2">
        <v>44287</v>
      </c>
      <c r="G435" s="2">
        <v>46477</v>
      </c>
    </row>
    <row r="436" spans="1:7" x14ac:dyDescent="0.15">
      <c r="A436" s="1" t="s">
        <v>7</v>
      </c>
      <c r="B436" s="1" t="s">
        <v>1347</v>
      </c>
      <c r="C436" s="1" t="s">
        <v>1348</v>
      </c>
      <c r="D436" s="1" t="s">
        <v>1342</v>
      </c>
      <c r="E436" s="1" t="s">
        <v>1349</v>
      </c>
      <c r="F436" s="2">
        <v>44287</v>
      </c>
      <c r="G436" s="2">
        <v>46477</v>
      </c>
    </row>
    <row r="437" spans="1:7" x14ac:dyDescent="0.15">
      <c r="A437" s="1" t="s">
        <v>7</v>
      </c>
      <c r="B437" s="1" t="s">
        <v>1350</v>
      </c>
      <c r="C437" s="1" t="s">
        <v>251</v>
      </c>
      <c r="D437" s="1" t="s">
        <v>1342</v>
      </c>
      <c r="E437" s="1" t="s">
        <v>1351</v>
      </c>
      <c r="F437" s="2">
        <v>44287</v>
      </c>
      <c r="G437" s="2">
        <v>46477</v>
      </c>
    </row>
    <row r="438" spans="1:7" x14ac:dyDescent="0.15">
      <c r="A438" s="1" t="s">
        <v>7</v>
      </c>
      <c r="B438" s="1" t="s">
        <v>1352</v>
      </c>
      <c r="C438" s="1" t="s">
        <v>1353</v>
      </c>
      <c r="D438" s="1" t="s">
        <v>1342</v>
      </c>
      <c r="E438" s="1" t="s">
        <v>1354</v>
      </c>
      <c r="F438" s="2">
        <v>44287</v>
      </c>
      <c r="G438" s="2">
        <v>46477</v>
      </c>
    </row>
    <row r="439" spans="1:7" x14ac:dyDescent="0.15">
      <c r="A439" s="1" t="s">
        <v>7</v>
      </c>
      <c r="B439" s="1" t="s">
        <v>1355</v>
      </c>
      <c r="C439" s="1" t="s">
        <v>1356</v>
      </c>
      <c r="D439" s="1" t="s">
        <v>1357</v>
      </c>
      <c r="E439" s="1" t="s">
        <v>1358</v>
      </c>
      <c r="F439" s="2">
        <v>44470</v>
      </c>
      <c r="G439" s="2">
        <v>46660</v>
      </c>
    </row>
    <row r="440" spans="1:7" x14ac:dyDescent="0.15">
      <c r="A440" s="1" t="s">
        <v>7</v>
      </c>
      <c r="B440" s="1" t="s">
        <v>1359</v>
      </c>
      <c r="C440" s="1" t="s">
        <v>1360</v>
      </c>
      <c r="D440" s="1" t="s">
        <v>1360</v>
      </c>
      <c r="E440" s="1" t="str">
        <f>"宇城市松橋町曲野１９－３"</f>
        <v>宇城市松橋町曲野１９－３</v>
      </c>
      <c r="F440" s="2">
        <v>43101</v>
      </c>
      <c r="G440" s="2">
        <v>45291</v>
      </c>
    </row>
    <row r="441" spans="1:7" x14ac:dyDescent="0.15">
      <c r="A441" s="1" t="s">
        <v>7</v>
      </c>
      <c r="B441" s="1" t="s">
        <v>1361</v>
      </c>
      <c r="C441" s="1" t="s">
        <v>1362</v>
      </c>
      <c r="D441" s="1" t="s">
        <v>1362</v>
      </c>
      <c r="E441" s="1" t="s">
        <v>1363</v>
      </c>
      <c r="F441" s="2">
        <v>43086</v>
      </c>
      <c r="G441" s="2">
        <v>45276</v>
      </c>
    </row>
    <row r="442" spans="1:7" x14ac:dyDescent="0.15">
      <c r="A442" s="1" t="s">
        <v>7</v>
      </c>
      <c r="B442" s="1" t="s">
        <v>1364</v>
      </c>
      <c r="C442" s="1" t="s">
        <v>1365</v>
      </c>
      <c r="D442" s="1" t="s">
        <v>1365</v>
      </c>
      <c r="E442" s="1" t="s">
        <v>1366</v>
      </c>
      <c r="F442" s="2">
        <v>44562</v>
      </c>
      <c r="G442" s="2">
        <v>46752</v>
      </c>
    </row>
    <row r="443" spans="1:7" x14ac:dyDescent="0.15">
      <c r="A443" s="1" t="s">
        <v>7</v>
      </c>
      <c r="B443" s="1" t="s">
        <v>1367</v>
      </c>
      <c r="C443" s="1" t="s">
        <v>1368</v>
      </c>
      <c r="D443" s="1" t="s">
        <v>1368</v>
      </c>
      <c r="E443" s="1" t="s">
        <v>1369</v>
      </c>
      <c r="F443" s="2">
        <v>43101</v>
      </c>
      <c r="G443" s="2">
        <v>45291</v>
      </c>
    </row>
    <row r="444" spans="1:7" x14ac:dyDescent="0.15">
      <c r="A444" s="1" t="s">
        <v>7</v>
      </c>
      <c r="B444" s="1" t="s">
        <v>1370</v>
      </c>
      <c r="C444" s="1" t="s">
        <v>1371</v>
      </c>
      <c r="D444" s="1" t="s">
        <v>1371</v>
      </c>
      <c r="E444" s="1" t="s">
        <v>1372</v>
      </c>
      <c r="F444" s="2">
        <v>43101</v>
      </c>
      <c r="G444" s="2">
        <v>45291</v>
      </c>
    </row>
    <row r="445" spans="1:7" x14ac:dyDescent="0.15">
      <c r="A445" s="1" t="s">
        <v>7</v>
      </c>
      <c r="B445" s="1" t="s">
        <v>1373</v>
      </c>
      <c r="C445" s="1" t="s">
        <v>1374</v>
      </c>
      <c r="D445" s="1" t="s">
        <v>1375</v>
      </c>
      <c r="E445" s="1" t="s">
        <v>1376</v>
      </c>
      <c r="F445" s="2">
        <v>44567</v>
      </c>
      <c r="G445" s="2">
        <v>46757</v>
      </c>
    </row>
    <row r="446" spans="1:7" x14ac:dyDescent="0.15">
      <c r="A446" s="1" t="s">
        <v>7</v>
      </c>
      <c r="B446" s="1" t="s">
        <v>1377</v>
      </c>
      <c r="C446" s="1" t="s">
        <v>1378</v>
      </c>
      <c r="D446" s="1" t="s">
        <v>1379</v>
      </c>
      <c r="E446" s="1" t="s">
        <v>1380</v>
      </c>
      <c r="F446" s="2">
        <v>43101</v>
      </c>
      <c r="G446" s="2">
        <v>45291</v>
      </c>
    </row>
    <row r="447" spans="1:7" x14ac:dyDescent="0.15">
      <c r="A447" s="1" t="s">
        <v>7</v>
      </c>
      <c r="B447" s="1" t="s">
        <v>1381</v>
      </c>
      <c r="C447" s="1" t="s">
        <v>1382</v>
      </c>
      <c r="D447" s="1" t="s">
        <v>1382</v>
      </c>
      <c r="E447" s="1" t="s">
        <v>1383</v>
      </c>
      <c r="F447" s="2">
        <v>43101</v>
      </c>
      <c r="G447" s="2">
        <v>45291</v>
      </c>
    </row>
    <row r="448" spans="1:7" x14ac:dyDescent="0.15">
      <c r="A448" s="1" t="s">
        <v>7</v>
      </c>
      <c r="B448" s="1" t="s">
        <v>1384</v>
      </c>
      <c r="C448" s="1" t="s">
        <v>1385</v>
      </c>
      <c r="D448" s="1" t="s">
        <v>1386</v>
      </c>
      <c r="E448" s="1" t="str">
        <f>"上天草市大矢野町上１５０７－２"</f>
        <v>上天草市大矢野町上１５０７－２</v>
      </c>
      <c r="F448" s="2">
        <v>43101</v>
      </c>
      <c r="G448" s="2">
        <v>45291</v>
      </c>
    </row>
    <row r="449" spans="1:7" x14ac:dyDescent="0.15">
      <c r="A449" s="1" t="s">
        <v>7</v>
      </c>
      <c r="B449" s="1" t="s">
        <v>1387</v>
      </c>
      <c r="C449" s="1" t="s">
        <v>1388</v>
      </c>
      <c r="D449" s="1" t="s">
        <v>1389</v>
      </c>
      <c r="E449" s="1" t="s">
        <v>1390</v>
      </c>
      <c r="F449" s="2">
        <v>43101</v>
      </c>
      <c r="G449" s="2">
        <v>45291</v>
      </c>
    </row>
    <row r="450" spans="1:7" x14ac:dyDescent="0.15">
      <c r="A450" s="1" t="s">
        <v>7</v>
      </c>
      <c r="B450" s="1" t="s">
        <v>1392</v>
      </c>
      <c r="C450" s="1" t="s">
        <v>1393</v>
      </c>
      <c r="D450" s="1" t="s">
        <v>1394</v>
      </c>
      <c r="E450" s="1" t="s">
        <v>1395</v>
      </c>
      <c r="F450" s="2">
        <v>44562</v>
      </c>
      <c r="G450" s="2">
        <v>46752</v>
      </c>
    </row>
    <row r="451" spans="1:7" x14ac:dyDescent="0.15">
      <c r="A451" s="1" t="s">
        <v>7</v>
      </c>
      <c r="B451" s="1" t="s">
        <v>1396</v>
      </c>
      <c r="C451" s="1" t="s">
        <v>1397</v>
      </c>
      <c r="D451" s="1" t="s">
        <v>1398</v>
      </c>
      <c r="E451" s="1" t="str">
        <f>"上天草市大矢野町中８２９２－７"</f>
        <v>上天草市大矢野町中８２９２－７</v>
      </c>
      <c r="F451" s="2">
        <v>44562</v>
      </c>
      <c r="G451" s="2">
        <v>46752</v>
      </c>
    </row>
    <row r="452" spans="1:7" x14ac:dyDescent="0.15">
      <c r="A452" s="1" t="s">
        <v>7</v>
      </c>
      <c r="B452" s="1" t="s">
        <v>1399</v>
      </c>
      <c r="C452" s="1" t="s">
        <v>1400</v>
      </c>
      <c r="D452" s="1" t="s">
        <v>1401</v>
      </c>
      <c r="E452" s="1" t="str">
        <f>"上天草市大矢野町登立９１４５－３"</f>
        <v>上天草市大矢野町登立９１４５－３</v>
      </c>
      <c r="F452" s="2">
        <v>44562</v>
      </c>
      <c r="G452" s="2">
        <v>46752</v>
      </c>
    </row>
    <row r="453" spans="1:7" x14ac:dyDescent="0.15">
      <c r="A453" s="1" t="s">
        <v>7</v>
      </c>
      <c r="B453" s="1" t="s">
        <v>1402</v>
      </c>
      <c r="C453" s="1" t="s">
        <v>1403</v>
      </c>
      <c r="D453" s="1" t="s">
        <v>1404</v>
      </c>
      <c r="E453" s="1" t="s">
        <v>1405</v>
      </c>
      <c r="F453" s="2">
        <v>44562</v>
      </c>
      <c r="G453" s="2">
        <v>46752</v>
      </c>
    </row>
    <row r="454" spans="1:7" x14ac:dyDescent="0.15">
      <c r="A454" s="1" t="s">
        <v>7</v>
      </c>
      <c r="B454" s="1" t="s">
        <v>1406</v>
      </c>
      <c r="C454" s="1" t="s">
        <v>1407</v>
      </c>
      <c r="D454" s="1" t="s">
        <v>1408</v>
      </c>
      <c r="E454" s="1" t="s">
        <v>1409</v>
      </c>
      <c r="F454" s="2">
        <v>44885</v>
      </c>
      <c r="G454" s="2">
        <v>46752</v>
      </c>
    </row>
    <row r="455" spans="1:7" x14ac:dyDescent="0.15">
      <c r="A455" s="1" t="s">
        <v>7</v>
      </c>
      <c r="B455" s="1" t="s">
        <v>1410</v>
      </c>
      <c r="C455" s="1" t="s">
        <v>1411</v>
      </c>
      <c r="D455" s="1" t="s">
        <v>1412</v>
      </c>
      <c r="E455" s="1" t="str">
        <f>"上天草市大矢野町登立１４１５８－１７"</f>
        <v>上天草市大矢野町登立１４１５８－１７</v>
      </c>
      <c r="F455" s="2">
        <v>44927</v>
      </c>
      <c r="G455" s="2">
        <v>47118</v>
      </c>
    </row>
    <row r="456" spans="1:7" x14ac:dyDescent="0.15">
      <c r="A456" s="1" t="s">
        <v>7</v>
      </c>
      <c r="B456" s="1" t="s">
        <v>1413</v>
      </c>
      <c r="C456" s="1" t="s">
        <v>595</v>
      </c>
      <c r="D456" s="1" t="s">
        <v>1414</v>
      </c>
      <c r="E456" s="1" t="str">
        <f>"天草市本町下河内８７５－４"</f>
        <v>天草市本町下河内８７５－４</v>
      </c>
      <c r="F456" s="2">
        <v>44927</v>
      </c>
      <c r="G456" s="2">
        <v>47118</v>
      </c>
    </row>
    <row r="457" spans="1:7" x14ac:dyDescent="0.15">
      <c r="A457" s="1" t="s">
        <v>7</v>
      </c>
      <c r="B457" s="1" t="s">
        <v>1415</v>
      </c>
      <c r="C457" s="1" t="s">
        <v>1416</v>
      </c>
      <c r="D457" s="1" t="s">
        <v>1398</v>
      </c>
      <c r="E457" s="1" t="s">
        <v>1417</v>
      </c>
      <c r="F457" s="2">
        <v>43101</v>
      </c>
      <c r="G457" s="2">
        <v>45291</v>
      </c>
    </row>
    <row r="458" spans="1:7" x14ac:dyDescent="0.15">
      <c r="A458" s="1" t="s">
        <v>7</v>
      </c>
      <c r="B458" s="1" t="s">
        <v>1418</v>
      </c>
      <c r="C458" s="1" t="s">
        <v>1419</v>
      </c>
      <c r="D458" s="1" t="s">
        <v>1419</v>
      </c>
      <c r="E458" s="1" t="s">
        <v>1420</v>
      </c>
      <c r="F458" s="2">
        <v>43101</v>
      </c>
      <c r="G458" s="2">
        <v>45291</v>
      </c>
    </row>
    <row r="459" spans="1:7" x14ac:dyDescent="0.15">
      <c r="A459" s="1" t="s">
        <v>7</v>
      </c>
      <c r="B459" s="1" t="s">
        <v>1421</v>
      </c>
      <c r="C459" s="1" t="s">
        <v>1422</v>
      </c>
      <c r="D459" s="1" t="str">
        <f>"有限会社　木山ファ－マシ－"</f>
        <v>有限会社　木山ファ－マシ－</v>
      </c>
      <c r="E459" s="1" t="str">
        <f>"天草市久玉町１４１１－１８８"</f>
        <v>天草市久玉町１４１１－１８８</v>
      </c>
      <c r="F459" s="2">
        <v>43466</v>
      </c>
      <c r="G459" s="2">
        <v>45657</v>
      </c>
    </row>
    <row r="460" spans="1:7" x14ac:dyDescent="0.15">
      <c r="A460" s="1" t="s">
        <v>7</v>
      </c>
      <c r="B460" s="1" t="s">
        <v>1423</v>
      </c>
      <c r="C460" s="1" t="s">
        <v>1424</v>
      </c>
      <c r="D460" s="1" t="s">
        <v>1425</v>
      </c>
      <c r="E460" s="1" t="str">
        <f>"天草市東町１０７－２"</f>
        <v>天草市東町１０７－２</v>
      </c>
      <c r="F460" s="2">
        <v>43466</v>
      </c>
      <c r="G460" s="2">
        <v>45657</v>
      </c>
    </row>
    <row r="461" spans="1:7" x14ac:dyDescent="0.15">
      <c r="A461" s="1" t="s">
        <v>7</v>
      </c>
      <c r="B461" s="1" t="s">
        <v>1426</v>
      </c>
      <c r="C461" s="1" t="s">
        <v>1427</v>
      </c>
      <c r="D461" s="1" t="s">
        <v>1428</v>
      </c>
      <c r="E461" s="1" t="s">
        <v>1429</v>
      </c>
      <c r="F461" s="2">
        <v>43831</v>
      </c>
      <c r="G461" s="2">
        <v>46022</v>
      </c>
    </row>
    <row r="462" spans="1:7" x14ac:dyDescent="0.15">
      <c r="A462" s="1" t="s">
        <v>7</v>
      </c>
      <c r="B462" s="1" t="s">
        <v>1430</v>
      </c>
      <c r="C462" s="1" t="s">
        <v>1431</v>
      </c>
      <c r="D462" s="1" t="s">
        <v>1432</v>
      </c>
      <c r="E462" s="1" t="str">
        <f>"天草市栖本町馬場２５７２－４０"</f>
        <v>天草市栖本町馬場２５７２－４０</v>
      </c>
      <c r="F462" s="2">
        <v>44197</v>
      </c>
      <c r="G462" s="2">
        <v>46387</v>
      </c>
    </row>
    <row r="463" spans="1:7" x14ac:dyDescent="0.15">
      <c r="A463" s="1" t="s">
        <v>7</v>
      </c>
      <c r="B463" s="1" t="s">
        <v>1433</v>
      </c>
      <c r="C463" s="1" t="s">
        <v>1434</v>
      </c>
      <c r="D463" s="1" t="s">
        <v>1435</v>
      </c>
      <c r="E463" s="1" t="s">
        <v>1436</v>
      </c>
      <c r="F463" s="2">
        <v>44197</v>
      </c>
      <c r="G463" s="2">
        <v>46387</v>
      </c>
    </row>
    <row r="464" spans="1:7" x14ac:dyDescent="0.15">
      <c r="A464" s="1" t="s">
        <v>7</v>
      </c>
      <c r="B464" s="1" t="s">
        <v>1437</v>
      </c>
      <c r="C464" s="1" t="s">
        <v>1438</v>
      </c>
      <c r="D464" s="1" t="s">
        <v>1439</v>
      </c>
      <c r="E464" s="1" t="s">
        <v>1440</v>
      </c>
      <c r="F464" s="2">
        <v>44562</v>
      </c>
      <c r="G464" s="2">
        <v>46752</v>
      </c>
    </row>
    <row r="465" spans="1:7" x14ac:dyDescent="0.15">
      <c r="A465" s="1" t="s">
        <v>7</v>
      </c>
      <c r="B465" s="1" t="s">
        <v>1441</v>
      </c>
      <c r="C465" s="1" t="s">
        <v>1442</v>
      </c>
      <c r="D465" s="1" t="s">
        <v>1389</v>
      </c>
      <c r="E465" s="1" t="str">
        <f>"天草市亀場町食場８５２－３"</f>
        <v>天草市亀場町食場８５２－３</v>
      </c>
      <c r="F465" s="2">
        <v>44562</v>
      </c>
      <c r="G465" s="2">
        <v>46752</v>
      </c>
    </row>
    <row r="466" spans="1:7" x14ac:dyDescent="0.15">
      <c r="A466" s="1" t="s">
        <v>7</v>
      </c>
      <c r="B466" s="1" t="s">
        <v>1443</v>
      </c>
      <c r="C466" s="1" t="s">
        <v>1444</v>
      </c>
      <c r="D466" s="1" t="s">
        <v>1444</v>
      </c>
      <c r="E466" s="1" t="str">
        <f>"天草市南新町４－１３"</f>
        <v>天草市南新町４－１３</v>
      </c>
      <c r="F466" s="2">
        <v>44562</v>
      </c>
      <c r="G466" s="2">
        <v>46752</v>
      </c>
    </row>
    <row r="467" spans="1:7" x14ac:dyDescent="0.15">
      <c r="A467" s="1" t="s">
        <v>7</v>
      </c>
      <c r="B467" s="1" t="s">
        <v>1445</v>
      </c>
      <c r="C467" s="1" t="s">
        <v>1446</v>
      </c>
      <c r="D467" s="1" t="s">
        <v>1447</v>
      </c>
      <c r="E467" s="1" t="s">
        <v>1448</v>
      </c>
      <c r="F467" s="2">
        <v>44896</v>
      </c>
      <c r="G467" s="2">
        <v>47087</v>
      </c>
    </row>
    <row r="468" spans="1:7" x14ac:dyDescent="0.15">
      <c r="A468" s="1" t="s">
        <v>7</v>
      </c>
      <c r="B468" s="1" t="s">
        <v>1449</v>
      </c>
      <c r="C468" s="1" t="s">
        <v>1450</v>
      </c>
      <c r="D468" s="1" t="str">
        <f>"有限会社木山ファ－マシ－"</f>
        <v>有限会社木山ファ－マシ－</v>
      </c>
      <c r="E468" s="1" t="s">
        <v>1451</v>
      </c>
      <c r="F468" s="2">
        <v>44927</v>
      </c>
      <c r="G468" s="2">
        <v>47118</v>
      </c>
    </row>
    <row r="469" spans="1:7" x14ac:dyDescent="0.15">
      <c r="A469" s="1" t="s">
        <v>7</v>
      </c>
      <c r="B469" s="1" t="s">
        <v>1452</v>
      </c>
      <c r="C469" s="1" t="s">
        <v>1453</v>
      </c>
      <c r="D469" s="1" t="s">
        <v>1454</v>
      </c>
      <c r="E469" s="1" t="str">
        <f>"天草市東浜町１２－１"</f>
        <v>天草市東浜町１２－１</v>
      </c>
      <c r="F469" s="2">
        <v>44927</v>
      </c>
      <c r="G469" s="2">
        <v>47118</v>
      </c>
    </row>
    <row r="470" spans="1:7" x14ac:dyDescent="0.15">
      <c r="A470" s="1" t="s">
        <v>7</v>
      </c>
      <c r="B470" s="1" t="s">
        <v>1455</v>
      </c>
      <c r="C470" s="1" t="s">
        <v>1456</v>
      </c>
      <c r="D470" s="1" t="s">
        <v>1457</v>
      </c>
      <c r="E470" s="1" t="str">
        <f>"天草市久玉町５７１６－１７"</f>
        <v>天草市久玉町５７１６－１７</v>
      </c>
      <c r="F470" s="2">
        <v>44927</v>
      </c>
      <c r="G470" s="2">
        <v>47118</v>
      </c>
    </row>
    <row r="471" spans="1:7" x14ac:dyDescent="0.15">
      <c r="A471" s="1" t="s">
        <v>7</v>
      </c>
      <c r="B471" s="1" t="s">
        <v>1458</v>
      </c>
      <c r="C471" s="1" t="s">
        <v>1459</v>
      </c>
      <c r="D471" s="1" t="s">
        <v>1460</v>
      </c>
      <c r="E471" s="1" t="s">
        <v>1461</v>
      </c>
      <c r="F471" s="2">
        <v>44927</v>
      </c>
      <c r="G471" s="2">
        <v>47118</v>
      </c>
    </row>
    <row r="472" spans="1:7" x14ac:dyDescent="0.15">
      <c r="A472" s="1" t="s">
        <v>7</v>
      </c>
      <c r="B472" s="1" t="s">
        <v>1462</v>
      </c>
      <c r="C472" s="1" t="s">
        <v>1463</v>
      </c>
      <c r="D472" s="1" t="s">
        <v>1464</v>
      </c>
      <c r="E472" s="1" t="s">
        <v>1465</v>
      </c>
      <c r="F472" s="2">
        <v>43083</v>
      </c>
      <c r="G472" s="2">
        <v>45273</v>
      </c>
    </row>
    <row r="473" spans="1:7" x14ac:dyDescent="0.15">
      <c r="A473" s="1" t="s">
        <v>7</v>
      </c>
      <c r="B473" s="1" t="s">
        <v>1466</v>
      </c>
      <c r="C473" s="1" t="s">
        <v>1467</v>
      </c>
      <c r="D473" s="1" t="s">
        <v>1468</v>
      </c>
      <c r="E473" s="1" t="s">
        <v>1469</v>
      </c>
      <c r="F473" s="2">
        <v>43101</v>
      </c>
      <c r="G473" s="2">
        <v>45291</v>
      </c>
    </row>
    <row r="474" spans="1:7" x14ac:dyDescent="0.15">
      <c r="A474" s="1" t="s">
        <v>7</v>
      </c>
      <c r="B474" s="1" t="s">
        <v>1470</v>
      </c>
      <c r="C474" s="1" t="s">
        <v>1471</v>
      </c>
      <c r="D474" s="1" t="s">
        <v>1472</v>
      </c>
      <c r="E474" s="1" t="s">
        <v>1473</v>
      </c>
      <c r="F474" s="2">
        <v>43101</v>
      </c>
      <c r="G474" s="2">
        <v>45291</v>
      </c>
    </row>
    <row r="475" spans="1:7" x14ac:dyDescent="0.15">
      <c r="A475" s="1" t="s">
        <v>7</v>
      </c>
      <c r="B475" s="1" t="s">
        <v>1474</v>
      </c>
      <c r="C475" s="1" t="s">
        <v>1475</v>
      </c>
      <c r="D475" s="1" t="s">
        <v>1476</v>
      </c>
      <c r="E475" s="1" t="s">
        <v>1477</v>
      </c>
      <c r="F475" s="2">
        <v>43101</v>
      </c>
      <c r="G475" s="2">
        <v>45291</v>
      </c>
    </row>
    <row r="476" spans="1:7" x14ac:dyDescent="0.15">
      <c r="A476" s="1" t="s">
        <v>7</v>
      </c>
      <c r="B476" s="1" t="s">
        <v>1479</v>
      </c>
      <c r="C476" s="1" t="s">
        <v>1480</v>
      </c>
      <c r="D476" s="1" t="s">
        <v>1472</v>
      </c>
      <c r="E476" s="1" t="s">
        <v>1481</v>
      </c>
      <c r="F476" s="2">
        <v>43101</v>
      </c>
      <c r="G476" s="2">
        <v>45291</v>
      </c>
    </row>
    <row r="477" spans="1:7" x14ac:dyDescent="0.15">
      <c r="A477" s="1" t="s">
        <v>7</v>
      </c>
      <c r="B477" s="1" t="s">
        <v>1482</v>
      </c>
      <c r="C477" s="1" t="s">
        <v>1483</v>
      </c>
      <c r="D477" s="1" t="s">
        <v>1484</v>
      </c>
      <c r="E477" s="1" t="s">
        <v>1485</v>
      </c>
      <c r="F477" s="2">
        <v>43466</v>
      </c>
      <c r="G477" s="2">
        <v>45657</v>
      </c>
    </row>
    <row r="478" spans="1:7" x14ac:dyDescent="0.15">
      <c r="A478" s="1" t="s">
        <v>7</v>
      </c>
      <c r="B478" s="1" t="s">
        <v>1486</v>
      </c>
      <c r="C478" s="1" t="s">
        <v>1487</v>
      </c>
      <c r="D478" s="1" t="s">
        <v>1488</v>
      </c>
      <c r="E478" s="1" t="str">
        <f>"上天草市龍ケ岳町高戸下平１２３７－１７"</f>
        <v>上天草市龍ケ岳町高戸下平１２３７－１７</v>
      </c>
      <c r="F478" s="2">
        <v>43831</v>
      </c>
      <c r="G478" s="2">
        <v>46022</v>
      </c>
    </row>
    <row r="479" spans="1:7" x14ac:dyDescent="0.15">
      <c r="A479" s="1" t="s">
        <v>7</v>
      </c>
      <c r="B479" s="1" t="s">
        <v>1489</v>
      </c>
      <c r="C479" s="1" t="s">
        <v>1490</v>
      </c>
      <c r="D479" s="1" t="s">
        <v>1491</v>
      </c>
      <c r="E479" s="1" t="s">
        <v>1492</v>
      </c>
      <c r="F479" s="2">
        <v>44197</v>
      </c>
      <c r="G479" s="2">
        <v>46387</v>
      </c>
    </row>
    <row r="480" spans="1:7" x14ac:dyDescent="0.15">
      <c r="A480" s="1" t="s">
        <v>7</v>
      </c>
      <c r="B480" s="1" t="s">
        <v>1493</v>
      </c>
      <c r="C480" s="1" t="s">
        <v>1494</v>
      </c>
      <c r="D480" s="1" t="s">
        <v>1495</v>
      </c>
      <c r="E480" s="1" t="str">
        <f>"天草市今釜町７－３２"</f>
        <v>天草市今釜町７－３２</v>
      </c>
      <c r="F480" s="2">
        <v>43101</v>
      </c>
      <c r="G480" s="2">
        <v>45291</v>
      </c>
    </row>
    <row r="481" spans="1:7" x14ac:dyDescent="0.15">
      <c r="A481" s="1" t="s">
        <v>7</v>
      </c>
      <c r="B481" s="1" t="s">
        <v>1496</v>
      </c>
      <c r="C481" s="1" t="s">
        <v>1497</v>
      </c>
      <c r="D481" s="1" t="s">
        <v>1398</v>
      </c>
      <c r="E481" s="1" t="str">
        <f>"上天草市大矢野町中４４４５－４"</f>
        <v>上天草市大矢野町中４４４５－４</v>
      </c>
      <c r="F481" s="2">
        <v>43101</v>
      </c>
      <c r="G481" s="2">
        <v>45291</v>
      </c>
    </row>
    <row r="482" spans="1:7" x14ac:dyDescent="0.15">
      <c r="A482" s="1" t="s">
        <v>7</v>
      </c>
      <c r="B482" s="1" t="s">
        <v>1498</v>
      </c>
      <c r="C482" s="1" t="s">
        <v>1499</v>
      </c>
      <c r="D482" s="1" t="s">
        <v>1500</v>
      </c>
      <c r="E482" s="1" t="str">
        <f>"天草市五和町二江４４８８－２４"</f>
        <v>天草市五和町二江４４８８－２４</v>
      </c>
      <c r="F482" s="2">
        <v>43101</v>
      </c>
      <c r="G482" s="2">
        <v>45291</v>
      </c>
    </row>
    <row r="483" spans="1:7" x14ac:dyDescent="0.15">
      <c r="A483" s="1" t="s">
        <v>7</v>
      </c>
      <c r="B483" s="1" t="s">
        <v>1501</v>
      </c>
      <c r="C483" s="1" t="s">
        <v>1502</v>
      </c>
      <c r="D483" s="1" t="s">
        <v>1389</v>
      </c>
      <c r="E483" s="1" t="s">
        <v>1391</v>
      </c>
      <c r="F483" s="2">
        <v>43466</v>
      </c>
      <c r="G483" s="2">
        <v>45657</v>
      </c>
    </row>
    <row r="484" spans="1:7" x14ac:dyDescent="0.15">
      <c r="A484" s="1" t="s">
        <v>7</v>
      </c>
      <c r="B484" s="1" t="s">
        <v>1503</v>
      </c>
      <c r="C484" s="1" t="s">
        <v>1504</v>
      </c>
      <c r="D484" s="1" t="s">
        <v>1505</v>
      </c>
      <c r="E484" s="1" t="s">
        <v>1506</v>
      </c>
      <c r="F484" s="2">
        <v>43466</v>
      </c>
      <c r="G484" s="2">
        <v>45657</v>
      </c>
    </row>
    <row r="485" spans="1:7" x14ac:dyDescent="0.15">
      <c r="A485" s="1" t="s">
        <v>7</v>
      </c>
      <c r="B485" s="1" t="s">
        <v>1507</v>
      </c>
      <c r="C485" s="1" t="s">
        <v>1508</v>
      </c>
      <c r="D485" s="1" t="s">
        <v>1509</v>
      </c>
      <c r="E485" s="1" t="s">
        <v>1510</v>
      </c>
      <c r="F485" s="2">
        <v>43466</v>
      </c>
      <c r="G485" s="2">
        <v>45657</v>
      </c>
    </row>
    <row r="486" spans="1:7" x14ac:dyDescent="0.15">
      <c r="A486" s="1" t="s">
        <v>7</v>
      </c>
      <c r="B486" s="1" t="s">
        <v>1511</v>
      </c>
      <c r="C486" s="1" t="s">
        <v>1512</v>
      </c>
      <c r="D486" s="1" t="s">
        <v>1513</v>
      </c>
      <c r="E486" s="1" t="s">
        <v>1514</v>
      </c>
      <c r="F486" s="2">
        <v>43466</v>
      </c>
      <c r="G486" s="2">
        <v>45657</v>
      </c>
    </row>
    <row r="487" spans="1:7" x14ac:dyDescent="0.15">
      <c r="A487" s="1" t="s">
        <v>7</v>
      </c>
      <c r="B487" s="1" t="s">
        <v>1515</v>
      </c>
      <c r="C487" s="1" t="s">
        <v>1516</v>
      </c>
      <c r="D487" s="1" t="s">
        <v>1516</v>
      </c>
      <c r="E487" s="1" t="s">
        <v>1517</v>
      </c>
      <c r="F487" s="2">
        <v>43831</v>
      </c>
      <c r="G487" s="2">
        <v>46022</v>
      </c>
    </row>
    <row r="488" spans="1:7" x14ac:dyDescent="0.15">
      <c r="A488" s="1" t="s">
        <v>7</v>
      </c>
      <c r="B488" s="1" t="s">
        <v>1518</v>
      </c>
      <c r="C488" s="1" t="s">
        <v>1519</v>
      </c>
      <c r="D488" s="1" t="s">
        <v>1520</v>
      </c>
      <c r="E488" s="1" t="str">
        <f>"上天草市大矢野町登立９６１６－１５"</f>
        <v>上天草市大矢野町登立９６１６－１５</v>
      </c>
      <c r="F488" s="2">
        <v>44105</v>
      </c>
      <c r="G488" s="2">
        <v>46295</v>
      </c>
    </row>
    <row r="489" spans="1:7" x14ac:dyDescent="0.15">
      <c r="A489" s="1" t="s">
        <v>7</v>
      </c>
      <c r="B489" s="1" t="s">
        <v>1521</v>
      </c>
      <c r="C489" s="1" t="s">
        <v>1522</v>
      </c>
      <c r="D489" s="1" t="s">
        <v>51</v>
      </c>
      <c r="E489" s="1" t="s">
        <v>53</v>
      </c>
      <c r="F489" s="2">
        <v>44470</v>
      </c>
      <c r="G489" s="2">
        <v>46660</v>
      </c>
    </row>
    <row r="490" spans="1:7" x14ac:dyDescent="0.15">
      <c r="A490" s="1" t="s">
        <v>7</v>
      </c>
      <c r="B490" s="1" t="s">
        <v>1523</v>
      </c>
      <c r="C490" s="1" t="s">
        <v>111</v>
      </c>
      <c r="D490" s="1" t="s">
        <v>1524</v>
      </c>
      <c r="E490" s="1" t="s">
        <v>1525</v>
      </c>
      <c r="F490" s="2">
        <v>44562</v>
      </c>
      <c r="G490" s="2">
        <v>46752</v>
      </c>
    </row>
    <row r="491" spans="1:7" x14ac:dyDescent="0.15">
      <c r="A491" s="1" t="s">
        <v>7</v>
      </c>
      <c r="B491" s="1" t="s">
        <v>1526</v>
      </c>
      <c r="C491" s="1" t="s">
        <v>958</v>
      </c>
      <c r="D491" s="1" t="s">
        <v>1527</v>
      </c>
      <c r="E491" s="1" t="str">
        <f>"天草市八幡町７６－１"</f>
        <v>天草市八幡町７６－１</v>
      </c>
      <c r="F491" s="2">
        <v>44562</v>
      </c>
      <c r="G491" s="2">
        <v>46752</v>
      </c>
    </row>
    <row r="492" spans="1:7" x14ac:dyDescent="0.15">
      <c r="A492" s="1" t="s">
        <v>7</v>
      </c>
      <c r="B492" s="1" t="s">
        <v>1528</v>
      </c>
      <c r="C492" s="1" t="s">
        <v>1529</v>
      </c>
      <c r="D492" s="1" t="s">
        <v>1495</v>
      </c>
      <c r="E492" s="1" t="str">
        <f>"天草市牛深町１４９８－３８"</f>
        <v>天草市牛深町１４９８－３８</v>
      </c>
      <c r="F492" s="2">
        <v>42887</v>
      </c>
      <c r="G492" s="2">
        <v>45077</v>
      </c>
    </row>
    <row r="493" spans="1:7" x14ac:dyDescent="0.15">
      <c r="A493" s="1" t="s">
        <v>7</v>
      </c>
      <c r="B493" s="1" t="s">
        <v>1530</v>
      </c>
      <c r="C493" s="1" t="s">
        <v>1531</v>
      </c>
      <c r="D493" s="1" t="s">
        <v>1532</v>
      </c>
      <c r="E493" s="1" t="s">
        <v>1533</v>
      </c>
      <c r="F493" s="2">
        <v>43087</v>
      </c>
      <c r="G493" s="2">
        <v>45277</v>
      </c>
    </row>
    <row r="494" spans="1:7" x14ac:dyDescent="0.15">
      <c r="A494" s="1" t="s">
        <v>7</v>
      </c>
      <c r="B494" s="1" t="s">
        <v>1534</v>
      </c>
      <c r="C494" s="1" t="s">
        <v>1535</v>
      </c>
      <c r="D494" s="1" t="s">
        <v>1379</v>
      </c>
      <c r="E494" s="1" t="s">
        <v>1478</v>
      </c>
      <c r="F494" s="2">
        <v>43313</v>
      </c>
      <c r="G494" s="2">
        <v>45504</v>
      </c>
    </row>
    <row r="495" spans="1:7" x14ac:dyDescent="0.15">
      <c r="A495" s="1" t="s">
        <v>7</v>
      </c>
      <c r="B495" s="1" t="s">
        <v>1536</v>
      </c>
      <c r="C495" s="1" t="s">
        <v>1537</v>
      </c>
      <c r="D495" s="1" t="s">
        <v>1398</v>
      </c>
      <c r="E495" s="1" t="str">
        <f>"上天草市姫戸町姫浦２５２８－３"</f>
        <v>上天草市姫戸町姫浦２５２８－３</v>
      </c>
      <c r="F495" s="2">
        <v>43567</v>
      </c>
      <c r="G495" s="2">
        <v>45657</v>
      </c>
    </row>
    <row r="496" spans="1:7" x14ac:dyDescent="0.15">
      <c r="A496" s="1" t="s">
        <v>7</v>
      </c>
      <c r="B496" s="1" t="s">
        <v>1538</v>
      </c>
      <c r="C496" s="1" t="s">
        <v>1539</v>
      </c>
      <c r="D496" s="1" t="s">
        <v>1540</v>
      </c>
      <c r="E496" s="1" t="s">
        <v>1541</v>
      </c>
      <c r="F496" s="2">
        <v>43720</v>
      </c>
      <c r="G496" s="2">
        <v>45657</v>
      </c>
    </row>
    <row r="497" spans="1:7" x14ac:dyDescent="0.15">
      <c r="A497" s="1" t="s">
        <v>7</v>
      </c>
      <c r="B497" s="1" t="s">
        <v>1542</v>
      </c>
      <c r="C497" s="1" t="s">
        <v>1543</v>
      </c>
      <c r="D497" s="1" t="s">
        <v>1544</v>
      </c>
      <c r="E497" s="1" t="str">
        <f>"天草市東町７－４５"</f>
        <v>天草市東町７－４５</v>
      </c>
      <c r="F497" s="2">
        <v>44562</v>
      </c>
      <c r="G497" s="2">
        <v>46752</v>
      </c>
    </row>
    <row r="498" spans="1:7" x14ac:dyDescent="0.15">
      <c r="A498" s="1" t="s">
        <v>7</v>
      </c>
      <c r="B498" s="1" t="s">
        <v>1545</v>
      </c>
      <c r="C498" s="1" t="s">
        <v>1546</v>
      </c>
      <c r="D498" s="1" t="str">
        <f>"株式会社E-メディスン"</f>
        <v>株式会社E-メディスン</v>
      </c>
      <c r="E498" s="1" t="str">
        <f>"上天草市龍ケ岳町高戸２０９５－５２"</f>
        <v>上天草市龍ケ岳町高戸２０９５－５２</v>
      </c>
      <c r="F498" s="2">
        <v>44652</v>
      </c>
      <c r="G498" s="2">
        <v>46843</v>
      </c>
    </row>
    <row r="499" spans="1:7" x14ac:dyDescent="0.15">
      <c r="A499" s="1" t="s">
        <v>7</v>
      </c>
      <c r="B499" s="1" t="s">
        <v>1547</v>
      </c>
      <c r="C499" s="1" t="s">
        <v>1548</v>
      </c>
      <c r="D499" s="1" t="s">
        <v>1549</v>
      </c>
      <c r="E499" s="1" t="str">
        <f>"天草市牛深町１５５１－６９"</f>
        <v>天草市牛深町１５５１－６９</v>
      </c>
      <c r="F499" s="2">
        <v>44652</v>
      </c>
      <c r="G499" s="2">
        <v>46843</v>
      </c>
    </row>
    <row r="500" spans="1:7" x14ac:dyDescent="0.15">
      <c r="A500" s="1" t="s">
        <v>7</v>
      </c>
      <c r="B500" s="1" t="s">
        <v>1550</v>
      </c>
      <c r="C500" s="1" t="s">
        <v>1551</v>
      </c>
      <c r="D500" s="1" t="s">
        <v>1552</v>
      </c>
      <c r="E500" s="1" t="s">
        <v>1553</v>
      </c>
      <c r="F500" s="2">
        <v>44682</v>
      </c>
      <c r="G500" s="2">
        <v>46873</v>
      </c>
    </row>
    <row r="501" spans="1:7" x14ac:dyDescent="0.15">
      <c r="A501" s="1" t="s">
        <v>7</v>
      </c>
      <c r="B501" s="1" t="s">
        <v>1554</v>
      </c>
      <c r="C501" s="1" t="s">
        <v>1555</v>
      </c>
      <c r="D501" s="1" t="s">
        <v>1555</v>
      </c>
      <c r="E501" s="1" t="str">
        <f>"天草郡苓北町上津深江２７９－４"</f>
        <v>天草郡苓北町上津深江２７９－４</v>
      </c>
      <c r="F501" s="2">
        <v>44805</v>
      </c>
      <c r="G501" s="2">
        <v>46996</v>
      </c>
    </row>
    <row r="502" spans="1:7" x14ac:dyDescent="0.15">
      <c r="A502" s="1" t="s">
        <v>7</v>
      </c>
      <c r="B502" s="1" t="s">
        <v>1556</v>
      </c>
      <c r="C502" s="1" t="s">
        <v>1460</v>
      </c>
      <c r="D502" s="1" t="s">
        <v>1460</v>
      </c>
      <c r="E502" s="1" t="str">
        <f>"天草市太田町６－１"</f>
        <v>天草市太田町６－１</v>
      </c>
      <c r="F502" s="2">
        <v>44927</v>
      </c>
      <c r="G502" s="2">
        <v>47118</v>
      </c>
    </row>
  </sheetData>
  <mergeCells count="1">
    <mergeCell ref="A1:B1"/>
  </mergeCells>
  <phoneticPr fontId="1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423C0B995D94DBC69C7C1591E6213" ma:contentTypeVersion="12" ma:contentTypeDescription="新しいドキュメントを作成します。" ma:contentTypeScope="" ma:versionID="526d76b0428690284f218e7ebb6ba669">
  <xsd:schema xmlns:xsd="http://www.w3.org/2001/XMLSchema" xmlns:xs="http://www.w3.org/2001/XMLSchema" xmlns:p="http://schemas.microsoft.com/office/2006/metadata/properties" xmlns:ns2="837c92c8-e7c4-452d-8c8f-033b01b77709" xmlns:ns3="e05fedf1-21bb-4506-8352-d9b00a208a2b" targetNamespace="http://schemas.microsoft.com/office/2006/metadata/properties" ma:root="true" ma:fieldsID="8baca184ddf6a6708152f1480ad3bec8" ns2:_="" ns3:_="">
    <xsd:import namespace="837c92c8-e7c4-452d-8c8f-033b01b77709"/>
    <xsd:import namespace="e05fedf1-21bb-4506-8352-d9b00a208a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_x30b5__x30a4__x30ba_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c92c8-e7c4-452d-8c8f-033b01b777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9dd84382-b38c-4eba-b7c2-4a66a077de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x30b5__x30a4__x30ba_" ma:index="17" nillable="true" ma:displayName="サイズ" ma:format="Dropdown" ma:internalName="_x30b5__x30a4__x30ba_" ma:percentage="FALSE">
      <xsd:simpleType>
        <xsd:restriction base="dms:Number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fedf1-21bb-4506-8352-d9b00a208a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53f0382-7eea-4633-bc3e-a48408f65589}" ma:internalName="TaxCatchAll" ma:showField="CatchAllData" ma:web="e05fedf1-21bb-4506-8352-d9b00a208a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7c92c8-e7c4-452d-8c8f-033b01b77709">
      <Terms xmlns="http://schemas.microsoft.com/office/infopath/2007/PartnerControls"/>
    </lcf76f155ced4ddcb4097134ff3c332f>
    <_x30b5__x30a4__x30ba_ xmlns="837c92c8-e7c4-452d-8c8f-033b01b77709" xsi:nil="true"/>
    <TaxCatchAll xmlns="e05fedf1-21bb-4506-8352-d9b00a208a2b" xsi:nil="true"/>
  </documentManagement>
</p:properties>
</file>

<file path=customXml/itemProps1.xml><?xml version="1.0" encoding="utf-8"?>
<ds:datastoreItem xmlns:ds="http://schemas.openxmlformats.org/officeDocument/2006/customXml" ds:itemID="{8A2A54C4-B5AD-40A0-9EC3-789608E46578}"/>
</file>

<file path=customXml/itemProps2.xml><?xml version="1.0" encoding="utf-8"?>
<ds:datastoreItem xmlns:ds="http://schemas.openxmlformats.org/officeDocument/2006/customXml" ds:itemID="{46316FE8-9E40-454D-825A-8B8DA9E89301}"/>
</file>

<file path=customXml/itemProps3.xml><?xml version="1.0" encoding="utf-8"?>
<ds:datastoreItem xmlns:ds="http://schemas.openxmlformats.org/officeDocument/2006/customXml" ds:itemID="{F2723B3D-583B-4D05-9832-07CCF11829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2250807</dc:creator>
  <cp:lastModifiedBy>2250807</cp:lastModifiedBy>
  <dcterms:created xsi:type="dcterms:W3CDTF">2022-12-16T08:31:03Z</dcterms:created>
  <dcterms:modified xsi:type="dcterms:W3CDTF">2022-12-16T08:31:39Z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0x010100678423C0B995D94DBC69C7C1591E6213</vt:lpwstr>
  </property>
</Properties>
</file>